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_GitHub\Mortgage and Rental Calculator\"/>
    </mc:Choice>
  </mc:AlternateContent>
  <xr:revisionPtr revIDLastSave="0" documentId="13_ncr:1_{5FA0150B-DFA0-4284-BB45-B60720692852}" xr6:coauthVersionLast="47" xr6:coauthVersionMax="47" xr10:uidLastSave="{00000000-0000-0000-0000-000000000000}"/>
  <bookViews>
    <workbookView xWindow="-120" yWindow="-120" windowWidth="29040" windowHeight="15720" xr2:uid="{00000000-000D-0000-FFFF-FFFF00000000}"/>
  </bookViews>
  <sheets>
    <sheet name="Disclaimer" sheetId="6" r:id="rId1"/>
    <sheet name="Instructions" sheetId="7" r:id="rId2"/>
    <sheet name="Inputs" sheetId="1" r:id="rId3"/>
    <sheet name="Country_Rules" sheetId="2" r:id="rId4"/>
    <sheet name="Mortgage_Schedule" sheetId="3" r:id="rId5"/>
    <sheet name="Rental_Analysis" sheetId="4" r:id="rId6"/>
    <sheet name="Dashboard"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c r="E6" i="1"/>
  <c r="E7" i="1"/>
  <c r="E13" i="1"/>
  <c r="E15" i="1"/>
  <c r="B5" i="5" l="1"/>
  <c r="E4" i="5"/>
  <c r="B4" i="5"/>
  <c r="B16" i="4"/>
  <c r="E8" i="5" s="1"/>
  <c r="B8" i="4"/>
  <c r="B5" i="4"/>
  <c r="B4" i="4"/>
  <c r="A481" i="3"/>
  <c r="D481" i="3" s="1"/>
  <c r="F481" i="3" s="1"/>
  <c r="I481" i="3" s="1"/>
  <c r="A480" i="3"/>
  <c r="C479" i="3"/>
  <c r="E479" i="3" s="1"/>
  <c r="H479" i="3" s="1"/>
  <c r="A479" i="3"/>
  <c r="D479" i="3" s="1"/>
  <c r="F479" i="3" s="1"/>
  <c r="I479" i="3" s="1"/>
  <c r="A478" i="3"/>
  <c r="D478" i="3" s="1"/>
  <c r="F478" i="3" s="1"/>
  <c r="I478" i="3" s="1"/>
  <c r="D477" i="3"/>
  <c r="F477" i="3" s="1"/>
  <c r="I477" i="3" s="1"/>
  <c r="C477" i="3"/>
  <c r="G477" i="3" s="1"/>
  <c r="B477" i="3"/>
  <c r="A477" i="3"/>
  <c r="D476" i="3"/>
  <c r="F476" i="3" s="1"/>
  <c r="I476" i="3" s="1"/>
  <c r="C476" i="3"/>
  <c r="G476" i="3" s="1"/>
  <c r="A476" i="3"/>
  <c r="B476" i="3" s="1"/>
  <c r="D475" i="3"/>
  <c r="F475" i="3" s="1"/>
  <c r="I475" i="3" s="1"/>
  <c r="A475" i="3"/>
  <c r="C475" i="3" s="1"/>
  <c r="C474" i="3"/>
  <c r="G474" i="3" s="1"/>
  <c r="B474" i="3"/>
  <c r="A474" i="3"/>
  <c r="D474" i="3" s="1"/>
  <c r="F474" i="3" s="1"/>
  <c r="I474" i="3" s="1"/>
  <c r="C473" i="3"/>
  <c r="G473" i="3" s="1"/>
  <c r="B473" i="3"/>
  <c r="A473" i="3"/>
  <c r="D473" i="3" s="1"/>
  <c r="F473" i="3" s="1"/>
  <c r="I473" i="3" s="1"/>
  <c r="D472" i="3"/>
  <c r="F472" i="3" s="1"/>
  <c r="I472" i="3" s="1"/>
  <c r="B472" i="3"/>
  <c r="A472" i="3"/>
  <c r="C472" i="3" s="1"/>
  <c r="E472" i="3" s="1"/>
  <c r="H472" i="3" s="1"/>
  <c r="B471" i="3"/>
  <c r="A471" i="3"/>
  <c r="C471" i="3" s="1"/>
  <c r="A470" i="3"/>
  <c r="D469" i="3"/>
  <c r="F469" i="3" s="1"/>
  <c r="I469" i="3" s="1"/>
  <c r="C469" i="3"/>
  <c r="B469" i="3"/>
  <c r="A469" i="3"/>
  <c r="D468" i="3"/>
  <c r="F468" i="3" s="1"/>
  <c r="I468" i="3" s="1"/>
  <c r="C468" i="3"/>
  <c r="B468" i="3"/>
  <c r="A468" i="3"/>
  <c r="A467" i="3"/>
  <c r="A466" i="3"/>
  <c r="C465" i="3"/>
  <c r="E465" i="3" s="1"/>
  <c r="H465" i="3" s="1"/>
  <c r="A465" i="3"/>
  <c r="A464" i="3"/>
  <c r="C463" i="3"/>
  <c r="G463" i="3" s="1"/>
  <c r="B463" i="3"/>
  <c r="A463" i="3"/>
  <c r="D463" i="3" s="1"/>
  <c r="F463" i="3" s="1"/>
  <c r="I463" i="3" s="1"/>
  <c r="C462" i="3"/>
  <c r="B462" i="3"/>
  <c r="A462" i="3"/>
  <c r="D462" i="3" s="1"/>
  <c r="F462" i="3" s="1"/>
  <c r="I462" i="3" s="1"/>
  <c r="D461" i="3"/>
  <c r="F461" i="3" s="1"/>
  <c r="I461" i="3" s="1"/>
  <c r="B461" i="3"/>
  <c r="A461" i="3"/>
  <c r="C461" i="3" s="1"/>
  <c r="G461" i="3" s="1"/>
  <c r="D460" i="3"/>
  <c r="F460" i="3" s="1"/>
  <c r="I460" i="3" s="1"/>
  <c r="C460" i="3"/>
  <c r="G460" i="3" s="1"/>
  <c r="A460" i="3"/>
  <c r="B460" i="3" s="1"/>
  <c r="D459" i="3"/>
  <c r="F459" i="3" s="1"/>
  <c r="I459" i="3" s="1"/>
  <c r="C459" i="3"/>
  <c r="E459" i="3" s="1"/>
  <c r="H459" i="3" s="1"/>
  <c r="A459" i="3"/>
  <c r="B459" i="3" s="1"/>
  <c r="C458" i="3"/>
  <c r="G458" i="3" s="1"/>
  <c r="B458" i="3"/>
  <c r="A458" i="3"/>
  <c r="D458" i="3" s="1"/>
  <c r="F458" i="3" s="1"/>
  <c r="I458" i="3" s="1"/>
  <c r="C457" i="3"/>
  <c r="G457" i="3" s="1"/>
  <c r="B457" i="3"/>
  <c r="A457" i="3"/>
  <c r="D457" i="3" s="1"/>
  <c r="F457" i="3" s="1"/>
  <c r="I457" i="3" s="1"/>
  <c r="A456" i="3"/>
  <c r="C456" i="3" s="1"/>
  <c r="E456" i="3" s="1"/>
  <c r="H456" i="3" s="1"/>
  <c r="A455" i="3"/>
  <c r="C455" i="3" s="1"/>
  <c r="E455" i="3" s="1"/>
  <c r="H455" i="3" s="1"/>
  <c r="A454" i="3"/>
  <c r="D453" i="3"/>
  <c r="F453" i="3" s="1"/>
  <c r="I453" i="3" s="1"/>
  <c r="C453" i="3"/>
  <c r="B453" i="3"/>
  <c r="A453" i="3"/>
  <c r="D452" i="3"/>
  <c r="F452" i="3" s="1"/>
  <c r="I452" i="3" s="1"/>
  <c r="C452" i="3"/>
  <c r="G452" i="3" s="1"/>
  <c r="B452" i="3"/>
  <c r="A452" i="3"/>
  <c r="D451" i="3"/>
  <c r="F451" i="3" s="1"/>
  <c r="I451" i="3" s="1"/>
  <c r="A451" i="3"/>
  <c r="D450" i="3"/>
  <c r="F450" i="3" s="1"/>
  <c r="I450" i="3" s="1"/>
  <c r="A450" i="3"/>
  <c r="A449" i="3"/>
  <c r="C448" i="3"/>
  <c r="A448" i="3"/>
  <c r="C447" i="3"/>
  <c r="G447" i="3" s="1"/>
  <c r="B447" i="3"/>
  <c r="A447" i="3"/>
  <c r="D447" i="3" s="1"/>
  <c r="F447" i="3" s="1"/>
  <c r="I447" i="3" s="1"/>
  <c r="C446" i="3"/>
  <c r="G446" i="3" s="1"/>
  <c r="B446" i="3"/>
  <c r="A446" i="3"/>
  <c r="D446" i="3" s="1"/>
  <c r="F446" i="3" s="1"/>
  <c r="I446" i="3" s="1"/>
  <c r="D445" i="3"/>
  <c r="F445" i="3" s="1"/>
  <c r="I445" i="3" s="1"/>
  <c r="B445" i="3"/>
  <c r="A445" i="3"/>
  <c r="C445" i="3" s="1"/>
  <c r="E445" i="3" s="1"/>
  <c r="H445" i="3" s="1"/>
  <c r="D444" i="3"/>
  <c r="F444" i="3" s="1"/>
  <c r="I444" i="3" s="1"/>
  <c r="C444" i="3"/>
  <c r="G444" i="3" s="1"/>
  <c r="A444" i="3"/>
  <c r="B444" i="3" s="1"/>
  <c r="D443" i="3"/>
  <c r="F443" i="3" s="1"/>
  <c r="I443" i="3" s="1"/>
  <c r="C443" i="3"/>
  <c r="E443" i="3" s="1"/>
  <c r="H443" i="3" s="1"/>
  <c r="A443" i="3"/>
  <c r="B443" i="3" s="1"/>
  <c r="C442" i="3"/>
  <c r="G442" i="3" s="1"/>
  <c r="B442" i="3"/>
  <c r="A442" i="3"/>
  <c r="D442" i="3" s="1"/>
  <c r="F442" i="3" s="1"/>
  <c r="I442" i="3" s="1"/>
  <c r="C441" i="3"/>
  <c r="G441" i="3" s="1"/>
  <c r="B441" i="3"/>
  <c r="A441" i="3"/>
  <c r="D441" i="3" s="1"/>
  <c r="F441" i="3" s="1"/>
  <c r="I441" i="3" s="1"/>
  <c r="D440" i="3"/>
  <c r="F440" i="3" s="1"/>
  <c r="I440" i="3" s="1"/>
  <c r="B440" i="3"/>
  <c r="A440" i="3"/>
  <c r="C440" i="3" s="1"/>
  <c r="E440" i="3" s="1"/>
  <c r="H440" i="3" s="1"/>
  <c r="A439" i="3"/>
  <c r="C439" i="3" s="1"/>
  <c r="E439" i="3" s="1"/>
  <c r="H439" i="3" s="1"/>
  <c r="A438" i="3"/>
  <c r="B438" i="3" s="1"/>
  <c r="D437" i="3"/>
  <c r="F437" i="3" s="1"/>
  <c r="I437" i="3" s="1"/>
  <c r="C437" i="3"/>
  <c r="B437" i="3"/>
  <c r="A437" i="3"/>
  <c r="D436" i="3"/>
  <c r="F436" i="3" s="1"/>
  <c r="I436" i="3" s="1"/>
  <c r="C436" i="3"/>
  <c r="G436" i="3" s="1"/>
  <c r="B436" i="3"/>
  <c r="A436" i="3"/>
  <c r="D435" i="3"/>
  <c r="F435" i="3" s="1"/>
  <c r="I435" i="3" s="1"/>
  <c r="A435" i="3"/>
  <c r="D434" i="3"/>
  <c r="F434" i="3" s="1"/>
  <c r="I434" i="3" s="1"/>
  <c r="A434" i="3"/>
  <c r="C433" i="3"/>
  <c r="E433" i="3" s="1"/>
  <c r="H433" i="3" s="1"/>
  <c r="A433" i="3"/>
  <c r="C432" i="3"/>
  <c r="E432" i="3" s="1"/>
  <c r="H432" i="3" s="1"/>
  <c r="A432" i="3"/>
  <c r="C431" i="3"/>
  <c r="G431" i="3" s="1"/>
  <c r="B431" i="3"/>
  <c r="A431" i="3"/>
  <c r="D431" i="3" s="1"/>
  <c r="F431" i="3" s="1"/>
  <c r="I431" i="3" s="1"/>
  <c r="C430" i="3"/>
  <c r="B430" i="3"/>
  <c r="A430" i="3"/>
  <c r="D430" i="3" s="1"/>
  <c r="F430" i="3" s="1"/>
  <c r="I430" i="3" s="1"/>
  <c r="D429" i="3"/>
  <c r="F429" i="3" s="1"/>
  <c r="I429" i="3" s="1"/>
  <c r="B429" i="3"/>
  <c r="A429" i="3"/>
  <c r="C429" i="3" s="1"/>
  <c r="G429" i="3" s="1"/>
  <c r="D428" i="3"/>
  <c r="F428" i="3" s="1"/>
  <c r="I428" i="3" s="1"/>
  <c r="C428" i="3"/>
  <c r="G428" i="3" s="1"/>
  <c r="A428" i="3"/>
  <c r="B428" i="3" s="1"/>
  <c r="D427" i="3"/>
  <c r="F427" i="3" s="1"/>
  <c r="I427" i="3" s="1"/>
  <c r="C427" i="3"/>
  <c r="E427" i="3" s="1"/>
  <c r="H427" i="3" s="1"/>
  <c r="A427" i="3"/>
  <c r="B427" i="3" s="1"/>
  <c r="C426" i="3"/>
  <c r="G426" i="3" s="1"/>
  <c r="B426" i="3"/>
  <c r="A426" i="3"/>
  <c r="D426" i="3" s="1"/>
  <c r="F426" i="3" s="1"/>
  <c r="I426" i="3" s="1"/>
  <c r="C425" i="3"/>
  <c r="G425" i="3" s="1"/>
  <c r="B425" i="3"/>
  <c r="A425" i="3"/>
  <c r="D425" i="3" s="1"/>
  <c r="F425" i="3" s="1"/>
  <c r="I425" i="3" s="1"/>
  <c r="B424" i="3"/>
  <c r="A424" i="3"/>
  <c r="C424" i="3" s="1"/>
  <c r="E424" i="3" s="1"/>
  <c r="H424" i="3" s="1"/>
  <c r="D423" i="3"/>
  <c r="F423" i="3" s="1"/>
  <c r="I423" i="3" s="1"/>
  <c r="B423" i="3"/>
  <c r="A423" i="3"/>
  <c r="C423" i="3" s="1"/>
  <c r="E423" i="3" s="1"/>
  <c r="H423" i="3" s="1"/>
  <c r="A422" i="3"/>
  <c r="D421" i="3"/>
  <c r="F421" i="3" s="1"/>
  <c r="I421" i="3" s="1"/>
  <c r="C421" i="3"/>
  <c r="B421" i="3"/>
  <c r="A421" i="3"/>
  <c r="D420" i="3"/>
  <c r="F420" i="3" s="1"/>
  <c r="I420" i="3" s="1"/>
  <c r="C420" i="3"/>
  <c r="G420" i="3" s="1"/>
  <c r="B420" i="3"/>
  <c r="A420" i="3"/>
  <c r="D419" i="3"/>
  <c r="F419" i="3" s="1"/>
  <c r="I419" i="3" s="1"/>
  <c r="A419" i="3"/>
  <c r="D418" i="3"/>
  <c r="F418" i="3" s="1"/>
  <c r="I418" i="3" s="1"/>
  <c r="A418" i="3"/>
  <c r="C417" i="3"/>
  <c r="E417" i="3" s="1"/>
  <c r="H417" i="3" s="1"/>
  <c r="A417" i="3"/>
  <c r="C416" i="3"/>
  <c r="A416" i="3"/>
  <c r="C415" i="3"/>
  <c r="B415" i="3"/>
  <c r="A415" i="3"/>
  <c r="D415" i="3" s="1"/>
  <c r="F415" i="3" s="1"/>
  <c r="I415" i="3" s="1"/>
  <c r="E414" i="3"/>
  <c r="H414" i="3" s="1"/>
  <c r="C414" i="3"/>
  <c r="G414" i="3" s="1"/>
  <c r="A414" i="3"/>
  <c r="D414" i="3" s="1"/>
  <c r="F414" i="3" s="1"/>
  <c r="I414" i="3" s="1"/>
  <c r="D413" i="3"/>
  <c r="F413" i="3" s="1"/>
  <c r="I413" i="3" s="1"/>
  <c r="B413" i="3"/>
  <c r="A413" i="3"/>
  <c r="C413" i="3" s="1"/>
  <c r="G413" i="3" s="1"/>
  <c r="D412" i="3"/>
  <c r="F412" i="3" s="1"/>
  <c r="I412" i="3" s="1"/>
  <c r="C412" i="3"/>
  <c r="A412" i="3"/>
  <c r="B412" i="3" s="1"/>
  <c r="D411" i="3"/>
  <c r="F411" i="3" s="1"/>
  <c r="I411" i="3" s="1"/>
  <c r="C411" i="3"/>
  <c r="E411" i="3" s="1"/>
  <c r="H411" i="3" s="1"/>
  <c r="A411" i="3"/>
  <c r="B411" i="3" s="1"/>
  <c r="C410" i="3"/>
  <c r="G410" i="3" s="1"/>
  <c r="B410" i="3"/>
  <c r="A410" i="3"/>
  <c r="D410" i="3" s="1"/>
  <c r="F410" i="3" s="1"/>
  <c r="I410" i="3" s="1"/>
  <c r="C409" i="3"/>
  <c r="G409" i="3" s="1"/>
  <c r="B409" i="3"/>
  <c r="A409" i="3"/>
  <c r="D409" i="3" s="1"/>
  <c r="F409" i="3" s="1"/>
  <c r="I409" i="3" s="1"/>
  <c r="D408" i="3"/>
  <c r="F408" i="3" s="1"/>
  <c r="I408" i="3" s="1"/>
  <c r="B408" i="3"/>
  <c r="A408" i="3"/>
  <c r="C408" i="3" s="1"/>
  <c r="E408" i="3" s="1"/>
  <c r="H408" i="3" s="1"/>
  <c r="A407" i="3"/>
  <c r="D406" i="3"/>
  <c r="F406" i="3" s="1"/>
  <c r="I406" i="3" s="1"/>
  <c r="A406" i="3"/>
  <c r="C406" i="3" s="1"/>
  <c r="D405" i="3"/>
  <c r="F405" i="3" s="1"/>
  <c r="I405" i="3" s="1"/>
  <c r="C405" i="3"/>
  <c r="E405" i="3" s="1"/>
  <c r="H405" i="3" s="1"/>
  <c r="B405" i="3"/>
  <c r="A405" i="3"/>
  <c r="D404" i="3"/>
  <c r="F404" i="3" s="1"/>
  <c r="I404" i="3" s="1"/>
  <c r="C404" i="3"/>
  <c r="G404" i="3" s="1"/>
  <c r="B404" i="3"/>
  <c r="A404" i="3"/>
  <c r="D403" i="3"/>
  <c r="F403" i="3" s="1"/>
  <c r="I403" i="3" s="1"/>
  <c r="A403" i="3"/>
  <c r="A402" i="3"/>
  <c r="A401" i="3"/>
  <c r="A400" i="3"/>
  <c r="C399" i="3"/>
  <c r="G399" i="3" s="1"/>
  <c r="B399" i="3"/>
  <c r="A399" i="3"/>
  <c r="D399" i="3" s="1"/>
  <c r="F399" i="3" s="1"/>
  <c r="I399" i="3" s="1"/>
  <c r="C398" i="3"/>
  <c r="G398" i="3" s="1"/>
  <c r="B398" i="3"/>
  <c r="A398" i="3"/>
  <c r="D398" i="3" s="1"/>
  <c r="F398" i="3" s="1"/>
  <c r="I398" i="3" s="1"/>
  <c r="A397" i="3"/>
  <c r="B397" i="3" s="1"/>
  <c r="D396" i="3"/>
  <c r="F396" i="3" s="1"/>
  <c r="I396" i="3" s="1"/>
  <c r="C396" i="3"/>
  <c r="G396" i="3" s="1"/>
  <c r="A396" i="3"/>
  <c r="B396" i="3" s="1"/>
  <c r="A395" i="3"/>
  <c r="C394" i="3"/>
  <c r="G394" i="3" s="1"/>
  <c r="B394" i="3"/>
  <c r="A394" i="3"/>
  <c r="D394" i="3" s="1"/>
  <c r="F394" i="3" s="1"/>
  <c r="I394" i="3" s="1"/>
  <c r="C393" i="3"/>
  <c r="G393" i="3" s="1"/>
  <c r="B393" i="3"/>
  <c r="A393" i="3"/>
  <c r="D393" i="3" s="1"/>
  <c r="F393" i="3" s="1"/>
  <c r="I393" i="3" s="1"/>
  <c r="D392" i="3"/>
  <c r="F392" i="3" s="1"/>
  <c r="I392" i="3" s="1"/>
  <c r="A392" i="3"/>
  <c r="C392" i="3" s="1"/>
  <c r="E392" i="3" s="1"/>
  <c r="H392" i="3" s="1"/>
  <c r="D391" i="3"/>
  <c r="F391" i="3" s="1"/>
  <c r="I391" i="3" s="1"/>
  <c r="B391" i="3"/>
  <c r="A391" i="3"/>
  <c r="C391" i="3" s="1"/>
  <c r="G391" i="3" s="1"/>
  <c r="A390" i="3"/>
  <c r="D390" i="3" s="1"/>
  <c r="F390" i="3" s="1"/>
  <c r="I390" i="3" s="1"/>
  <c r="D389" i="3"/>
  <c r="F389" i="3" s="1"/>
  <c r="I389" i="3" s="1"/>
  <c r="C389" i="3"/>
  <c r="E389" i="3" s="1"/>
  <c r="H389" i="3" s="1"/>
  <c r="B389" i="3"/>
  <c r="A389" i="3"/>
  <c r="D388" i="3"/>
  <c r="F388" i="3" s="1"/>
  <c r="I388" i="3" s="1"/>
  <c r="C388" i="3"/>
  <c r="G388" i="3" s="1"/>
  <c r="B388" i="3"/>
  <c r="A388" i="3"/>
  <c r="D387" i="3"/>
  <c r="F387" i="3" s="1"/>
  <c r="I387" i="3" s="1"/>
  <c r="A387" i="3"/>
  <c r="D386" i="3"/>
  <c r="F386" i="3" s="1"/>
  <c r="I386" i="3" s="1"/>
  <c r="B386" i="3"/>
  <c r="A386" i="3"/>
  <c r="C386" i="3" s="1"/>
  <c r="G386" i="3" s="1"/>
  <c r="A385" i="3"/>
  <c r="A384" i="3"/>
  <c r="B384" i="3" s="1"/>
  <c r="A383" i="3"/>
  <c r="D383" i="3" s="1"/>
  <c r="F383" i="3" s="1"/>
  <c r="I383" i="3" s="1"/>
  <c r="C382" i="3"/>
  <c r="G382" i="3" s="1"/>
  <c r="B382" i="3"/>
  <c r="A382" i="3"/>
  <c r="D382" i="3" s="1"/>
  <c r="F382" i="3" s="1"/>
  <c r="I382" i="3" s="1"/>
  <c r="D381" i="3"/>
  <c r="F381" i="3" s="1"/>
  <c r="I381" i="3" s="1"/>
  <c r="C381" i="3"/>
  <c r="B381" i="3"/>
  <c r="A381" i="3"/>
  <c r="D380" i="3"/>
  <c r="F380" i="3" s="1"/>
  <c r="I380" i="3" s="1"/>
  <c r="C380" i="3"/>
  <c r="A380" i="3"/>
  <c r="B380" i="3" s="1"/>
  <c r="A379" i="3"/>
  <c r="C378" i="3"/>
  <c r="G378" i="3" s="1"/>
  <c r="B378" i="3"/>
  <c r="A378" i="3"/>
  <c r="D378" i="3" s="1"/>
  <c r="F378" i="3" s="1"/>
  <c r="I378" i="3" s="1"/>
  <c r="C377" i="3"/>
  <c r="G377" i="3" s="1"/>
  <c r="B377" i="3"/>
  <c r="A377" i="3"/>
  <c r="D377" i="3" s="1"/>
  <c r="F377" i="3" s="1"/>
  <c r="I377" i="3" s="1"/>
  <c r="D376" i="3"/>
  <c r="F376" i="3" s="1"/>
  <c r="I376" i="3" s="1"/>
  <c r="A376" i="3"/>
  <c r="C376" i="3" s="1"/>
  <c r="E376" i="3" s="1"/>
  <c r="H376" i="3" s="1"/>
  <c r="B375" i="3"/>
  <c r="A375" i="3"/>
  <c r="C375" i="3" s="1"/>
  <c r="G375" i="3" s="1"/>
  <c r="A374" i="3"/>
  <c r="D374" i="3" s="1"/>
  <c r="F374" i="3" s="1"/>
  <c r="I374" i="3" s="1"/>
  <c r="D373" i="3"/>
  <c r="F373" i="3" s="1"/>
  <c r="I373" i="3" s="1"/>
  <c r="C373" i="3"/>
  <c r="B373" i="3"/>
  <c r="A373" i="3"/>
  <c r="D372" i="3"/>
  <c r="F372" i="3" s="1"/>
  <c r="I372" i="3" s="1"/>
  <c r="C372" i="3"/>
  <c r="G372" i="3" s="1"/>
  <c r="B372" i="3"/>
  <c r="A372" i="3"/>
  <c r="A371" i="3"/>
  <c r="A370" i="3"/>
  <c r="C370" i="3" s="1"/>
  <c r="E370" i="3" s="1"/>
  <c r="H370" i="3" s="1"/>
  <c r="A369" i="3"/>
  <c r="A368" i="3"/>
  <c r="C367" i="3"/>
  <c r="G367" i="3" s="1"/>
  <c r="A367" i="3"/>
  <c r="D367" i="3" s="1"/>
  <c r="F367" i="3" s="1"/>
  <c r="I367" i="3" s="1"/>
  <c r="A366" i="3"/>
  <c r="D366" i="3" s="1"/>
  <c r="F366" i="3" s="1"/>
  <c r="I366" i="3" s="1"/>
  <c r="A365" i="3"/>
  <c r="D364" i="3"/>
  <c r="F364" i="3" s="1"/>
  <c r="I364" i="3" s="1"/>
  <c r="C364" i="3"/>
  <c r="A364" i="3"/>
  <c r="B364" i="3" s="1"/>
  <c r="D363" i="3"/>
  <c r="F363" i="3" s="1"/>
  <c r="I363" i="3" s="1"/>
  <c r="C363" i="3"/>
  <c r="A363" i="3"/>
  <c r="B363" i="3" s="1"/>
  <c r="C362" i="3"/>
  <c r="E362" i="3" s="1"/>
  <c r="H362" i="3" s="1"/>
  <c r="B362" i="3"/>
  <c r="A362" i="3"/>
  <c r="D362" i="3" s="1"/>
  <c r="F362" i="3" s="1"/>
  <c r="I362" i="3" s="1"/>
  <c r="C361" i="3"/>
  <c r="G361" i="3" s="1"/>
  <c r="B361" i="3"/>
  <c r="A361" i="3"/>
  <c r="D361" i="3" s="1"/>
  <c r="F361" i="3" s="1"/>
  <c r="I361" i="3" s="1"/>
  <c r="D360" i="3"/>
  <c r="F360" i="3" s="1"/>
  <c r="I360" i="3" s="1"/>
  <c r="B360" i="3"/>
  <c r="A360" i="3"/>
  <c r="C360" i="3" s="1"/>
  <c r="E360" i="3" s="1"/>
  <c r="H360" i="3" s="1"/>
  <c r="D359" i="3"/>
  <c r="F359" i="3" s="1"/>
  <c r="I359" i="3" s="1"/>
  <c r="A359" i="3"/>
  <c r="C359" i="3" s="1"/>
  <c r="G359" i="3" s="1"/>
  <c r="B358" i="3"/>
  <c r="A358" i="3"/>
  <c r="D358" i="3" s="1"/>
  <c r="F358" i="3" s="1"/>
  <c r="I358" i="3" s="1"/>
  <c r="D357" i="3"/>
  <c r="F357" i="3" s="1"/>
  <c r="I357" i="3" s="1"/>
  <c r="C357" i="3"/>
  <c r="E357" i="3" s="1"/>
  <c r="H357" i="3" s="1"/>
  <c r="B357" i="3"/>
  <c r="A357" i="3"/>
  <c r="D356" i="3"/>
  <c r="F356" i="3" s="1"/>
  <c r="I356" i="3" s="1"/>
  <c r="C356" i="3"/>
  <c r="B356" i="3"/>
  <c r="A356" i="3"/>
  <c r="D355" i="3"/>
  <c r="F355" i="3" s="1"/>
  <c r="I355" i="3" s="1"/>
  <c r="A355" i="3"/>
  <c r="A354" i="3"/>
  <c r="A353" i="3"/>
  <c r="A352" i="3"/>
  <c r="A351" i="3"/>
  <c r="D351" i="3" s="1"/>
  <c r="F351" i="3" s="1"/>
  <c r="I351" i="3" s="1"/>
  <c r="D350" i="3"/>
  <c r="F350" i="3" s="1"/>
  <c r="I350" i="3" s="1"/>
  <c r="C350" i="3"/>
  <c r="G350" i="3" s="1"/>
  <c r="B350" i="3"/>
  <c r="A350" i="3"/>
  <c r="B349" i="3"/>
  <c r="A349" i="3"/>
  <c r="D349" i="3" s="1"/>
  <c r="F349" i="3" s="1"/>
  <c r="I349" i="3" s="1"/>
  <c r="D348" i="3"/>
  <c r="F348" i="3" s="1"/>
  <c r="I348" i="3" s="1"/>
  <c r="C348" i="3"/>
  <c r="G348" i="3" s="1"/>
  <c r="A348" i="3"/>
  <c r="B348" i="3" s="1"/>
  <c r="C347" i="3"/>
  <c r="A347" i="3"/>
  <c r="C346" i="3"/>
  <c r="E346" i="3" s="1"/>
  <c r="H346" i="3" s="1"/>
  <c r="B346" i="3"/>
  <c r="A346" i="3"/>
  <c r="D346" i="3" s="1"/>
  <c r="F346" i="3" s="1"/>
  <c r="I346" i="3" s="1"/>
  <c r="A345" i="3"/>
  <c r="D345" i="3" s="1"/>
  <c r="F345" i="3" s="1"/>
  <c r="I345" i="3" s="1"/>
  <c r="D344" i="3"/>
  <c r="F344" i="3" s="1"/>
  <c r="I344" i="3" s="1"/>
  <c r="B344" i="3"/>
  <c r="A344" i="3"/>
  <c r="C344" i="3" s="1"/>
  <c r="G344" i="3" s="1"/>
  <c r="B343" i="3"/>
  <c r="A343" i="3"/>
  <c r="B342" i="3"/>
  <c r="A342" i="3"/>
  <c r="D342" i="3" s="1"/>
  <c r="F342" i="3" s="1"/>
  <c r="I342" i="3" s="1"/>
  <c r="D341" i="3"/>
  <c r="F341" i="3" s="1"/>
  <c r="I341" i="3" s="1"/>
  <c r="C341" i="3"/>
  <c r="G341" i="3" s="1"/>
  <c r="B341" i="3"/>
  <c r="A341" i="3"/>
  <c r="D340" i="3"/>
  <c r="F340" i="3" s="1"/>
  <c r="I340" i="3" s="1"/>
  <c r="C340" i="3"/>
  <c r="B340" i="3"/>
  <c r="A340" i="3"/>
  <c r="A339" i="3"/>
  <c r="D338" i="3"/>
  <c r="F338" i="3" s="1"/>
  <c r="I338" i="3" s="1"/>
  <c r="A338" i="3"/>
  <c r="C338" i="3" s="1"/>
  <c r="G338" i="3" s="1"/>
  <c r="D337" i="3"/>
  <c r="F337" i="3" s="1"/>
  <c r="I337" i="3" s="1"/>
  <c r="C337" i="3"/>
  <c r="E337" i="3" s="1"/>
  <c r="H337" i="3" s="1"/>
  <c r="A337" i="3"/>
  <c r="B337" i="3" s="1"/>
  <c r="A336" i="3"/>
  <c r="D336" i="3" s="1"/>
  <c r="F336" i="3" s="1"/>
  <c r="I336" i="3" s="1"/>
  <c r="C335" i="3"/>
  <c r="G335" i="3" s="1"/>
  <c r="B335" i="3"/>
  <c r="A335" i="3"/>
  <c r="D335" i="3" s="1"/>
  <c r="F335" i="3" s="1"/>
  <c r="I335" i="3" s="1"/>
  <c r="D334" i="3"/>
  <c r="F334" i="3" s="1"/>
  <c r="I334" i="3" s="1"/>
  <c r="C334" i="3"/>
  <c r="A334" i="3"/>
  <c r="B334" i="3" s="1"/>
  <c r="A333" i="3"/>
  <c r="D332" i="3"/>
  <c r="F332" i="3" s="1"/>
  <c r="I332" i="3" s="1"/>
  <c r="A332" i="3"/>
  <c r="B332" i="3" s="1"/>
  <c r="C331" i="3"/>
  <c r="E331" i="3" s="1"/>
  <c r="H331" i="3" s="1"/>
  <c r="A331" i="3"/>
  <c r="B331" i="3" s="1"/>
  <c r="A330" i="3"/>
  <c r="C329" i="3"/>
  <c r="G329" i="3" s="1"/>
  <c r="B329" i="3"/>
  <c r="A329" i="3"/>
  <c r="D329" i="3" s="1"/>
  <c r="F329" i="3" s="1"/>
  <c r="I329" i="3" s="1"/>
  <c r="C328" i="3"/>
  <c r="B328" i="3"/>
  <c r="A328" i="3"/>
  <c r="D328" i="3" s="1"/>
  <c r="F328" i="3" s="1"/>
  <c r="I328" i="3" s="1"/>
  <c r="A327" i="3"/>
  <c r="A326" i="3"/>
  <c r="D326" i="3" s="1"/>
  <c r="F326" i="3" s="1"/>
  <c r="I326" i="3" s="1"/>
  <c r="D325" i="3"/>
  <c r="F325" i="3" s="1"/>
  <c r="I325" i="3" s="1"/>
  <c r="C325" i="3"/>
  <c r="B325" i="3"/>
  <c r="A325" i="3"/>
  <c r="D324" i="3"/>
  <c r="F324" i="3" s="1"/>
  <c r="I324" i="3" s="1"/>
  <c r="C324" i="3"/>
  <c r="B324" i="3"/>
  <c r="A324" i="3"/>
  <c r="A323" i="3"/>
  <c r="A322" i="3"/>
  <c r="D321" i="3"/>
  <c r="F321" i="3" s="1"/>
  <c r="I321" i="3" s="1"/>
  <c r="C321" i="3"/>
  <c r="E321" i="3" s="1"/>
  <c r="H321" i="3" s="1"/>
  <c r="B321" i="3"/>
  <c r="A321" i="3"/>
  <c r="A320" i="3"/>
  <c r="D320" i="3" s="1"/>
  <c r="F320" i="3" s="1"/>
  <c r="I320" i="3" s="1"/>
  <c r="D319" i="3"/>
  <c r="F319" i="3" s="1"/>
  <c r="I319" i="3" s="1"/>
  <c r="A319" i="3"/>
  <c r="C319" i="3" s="1"/>
  <c r="G319" i="3" s="1"/>
  <c r="A318" i="3"/>
  <c r="D318" i="3" s="1"/>
  <c r="F318" i="3" s="1"/>
  <c r="I318" i="3" s="1"/>
  <c r="B317" i="3"/>
  <c r="A317" i="3"/>
  <c r="D317" i="3" s="1"/>
  <c r="F317" i="3" s="1"/>
  <c r="I317" i="3" s="1"/>
  <c r="C316" i="3"/>
  <c r="A316" i="3"/>
  <c r="B316" i="3" s="1"/>
  <c r="A315" i="3"/>
  <c r="D315" i="3" s="1"/>
  <c r="F315" i="3" s="1"/>
  <c r="I315" i="3" s="1"/>
  <c r="D314" i="3"/>
  <c r="F314" i="3" s="1"/>
  <c r="I314" i="3" s="1"/>
  <c r="A314" i="3"/>
  <c r="C314" i="3" s="1"/>
  <c r="D313" i="3"/>
  <c r="F313" i="3" s="1"/>
  <c r="I313" i="3" s="1"/>
  <c r="A313" i="3"/>
  <c r="C313" i="3" s="1"/>
  <c r="D312" i="3"/>
  <c r="F312" i="3" s="1"/>
  <c r="I312" i="3" s="1"/>
  <c r="A312" i="3"/>
  <c r="C312" i="3" s="1"/>
  <c r="G312" i="3" s="1"/>
  <c r="D311" i="3"/>
  <c r="F311" i="3" s="1"/>
  <c r="I311" i="3" s="1"/>
  <c r="C311" i="3"/>
  <c r="A311" i="3"/>
  <c r="B311" i="3" s="1"/>
  <c r="A310" i="3"/>
  <c r="D310" i="3" s="1"/>
  <c r="F310" i="3" s="1"/>
  <c r="I310" i="3" s="1"/>
  <c r="B309" i="3"/>
  <c r="A309" i="3"/>
  <c r="A308" i="3"/>
  <c r="D308" i="3" s="1"/>
  <c r="F308" i="3" s="1"/>
  <c r="I308" i="3" s="1"/>
  <c r="A307" i="3"/>
  <c r="D307" i="3" s="1"/>
  <c r="F307" i="3" s="1"/>
  <c r="I307" i="3" s="1"/>
  <c r="A306" i="3"/>
  <c r="D306" i="3" s="1"/>
  <c r="F306" i="3" s="1"/>
  <c r="I306" i="3" s="1"/>
  <c r="D305" i="3"/>
  <c r="F305" i="3" s="1"/>
  <c r="I305" i="3" s="1"/>
  <c r="C305" i="3"/>
  <c r="B305" i="3"/>
  <c r="A305" i="3"/>
  <c r="D304" i="3"/>
  <c r="F304" i="3" s="1"/>
  <c r="I304" i="3" s="1"/>
  <c r="C304" i="3"/>
  <c r="G304" i="3" s="1"/>
  <c r="B304" i="3"/>
  <c r="A304" i="3"/>
  <c r="A303" i="3"/>
  <c r="D303" i="3" s="1"/>
  <c r="F303" i="3" s="1"/>
  <c r="I303" i="3" s="1"/>
  <c r="A302" i="3"/>
  <c r="A301" i="3"/>
  <c r="A300" i="3"/>
  <c r="B299" i="3"/>
  <c r="A299" i="3"/>
  <c r="A298" i="3"/>
  <c r="A297" i="3"/>
  <c r="A296" i="3"/>
  <c r="A295" i="3"/>
  <c r="B295" i="3" s="1"/>
  <c r="B294" i="3"/>
  <c r="A294" i="3"/>
  <c r="A293" i="3"/>
  <c r="A292" i="3"/>
  <c r="B291" i="3"/>
  <c r="A291" i="3"/>
  <c r="B290" i="3"/>
  <c r="A290" i="3"/>
  <c r="A289" i="3"/>
  <c r="B288" i="3"/>
  <c r="A288" i="3"/>
  <c r="A287" i="3"/>
  <c r="A286" i="3"/>
  <c r="B285" i="3"/>
  <c r="A285" i="3"/>
  <c r="A284" i="3"/>
  <c r="A283" i="3"/>
  <c r="A282" i="3"/>
  <c r="A281" i="3"/>
  <c r="A280" i="3"/>
  <c r="A279" i="3"/>
  <c r="B279" i="3" s="1"/>
  <c r="B278" i="3"/>
  <c r="A278" i="3"/>
  <c r="A277" i="3"/>
  <c r="A276" i="3"/>
  <c r="B275" i="3"/>
  <c r="A275" i="3"/>
  <c r="A274" i="3"/>
  <c r="A273" i="3"/>
  <c r="B272" i="3"/>
  <c r="A272" i="3"/>
  <c r="A271" i="3"/>
  <c r="A270" i="3"/>
  <c r="A269" i="3"/>
  <c r="A268" i="3"/>
  <c r="A267" i="3"/>
  <c r="A266" i="3"/>
  <c r="A265" i="3"/>
  <c r="A264" i="3"/>
  <c r="A263" i="3"/>
  <c r="B263" i="3" s="1"/>
  <c r="B262" i="3"/>
  <c r="A262" i="3"/>
  <c r="A261" i="3"/>
  <c r="A260" i="3"/>
  <c r="B259" i="3"/>
  <c r="A259" i="3"/>
  <c r="A258" i="3"/>
  <c r="A257" i="3"/>
  <c r="B256" i="3"/>
  <c r="A256" i="3"/>
  <c r="B255" i="3"/>
  <c r="A255" i="3"/>
  <c r="A254" i="3"/>
  <c r="A253" i="3"/>
  <c r="A252" i="3"/>
  <c r="A251" i="3"/>
  <c r="A250" i="3"/>
  <c r="A249" i="3"/>
  <c r="A248" i="3"/>
  <c r="A247" i="3"/>
  <c r="B247" i="3" s="1"/>
  <c r="B246" i="3"/>
  <c r="A246" i="3"/>
  <c r="A245" i="3"/>
  <c r="B244" i="3"/>
  <c r="A244" i="3"/>
  <c r="B243" i="3"/>
  <c r="A243" i="3"/>
  <c r="B242" i="3"/>
  <c r="A242" i="3"/>
  <c r="A241" i="3"/>
  <c r="A240" i="3"/>
  <c r="B239" i="3"/>
  <c r="A239" i="3"/>
  <c r="A238" i="3"/>
  <c r="B237" i="3"/>
  <c r="A237" i="3"/>
  <c r="B236" i="3"/>
  <c r="A236" i="3"/>
  <c r="A235" i="3"/>
  <c r="B234" i="3"/>
  <c r="A234" i="3"/>
  <c r="B233" i="3"/>
  <c r="A233" i="3"/>
  <c r="A232" i="3"/>
  <c r="A231" i="3"/>
  <c r="A230" i="3"/>
  <c r="B230" i="3" s="1"/>
  <c r="A229" i="3"/>
  <c r="B229" i="3" s="1"/>
  <c r="A228" i="3"/>
  <c r="B227" i="3"/>
  <c r="A227" i="3"/>
  <c r="B226" i="3"/>
  <c r="A226" i="3"/>
  <c r="B225" i="3"/>
  <c r="A225" i="3"/>
  <c r="A224" i="3"/>
  <c r="B223" i="3"/>
  <c r="A223" i="3"/>
  <c r="B222" i="3"/>
  <c r="A222" i="3"/>
  <c r="A221" i="3"/>
  <c r="B220" i="3"/>
  <c r="A220" i="3"/>
  <c r="A219" i="3"/>
  <c r="B218" i="3"/>
  <c r="A218" i="3"/>
  <c r="B217" i="3"/>
  <c r="A217" i="3"/>
  <c r="B216" i="3"/>
  <c r="A216" i="3"/>
  <c r="A215" i="3"/>
  <c r="A214" i="3"/>
  <c r="B214" i="3" s="1"/>
  <c r="A213" i="3"/>
  <c r="B213" i="3" s="1"/>
  <c r="A212" i="3"/>
  <c r="B211" i="3"/>
  <c r="A211" i="3"/>
  <c r="A210" i="3"/>
  <c r="A209" i="3"/>
  <c r="B209" i="3" s="1"/>
  <c r="B208" i="3"/>
  <c r="A208" i="3"/>
  <c r="B207" i="3"/>
  <c r="A207" i="3"/>
  <c r="B206" i="3"/>
  <c r="A206" i="3"/>
  <c r="A205" i="3"/>
  <c r="A204" i="3"/>
  <c r="A203" i="3"/>
  <c r="B202" i="3"/>
  <c r="A202" i="3"/>
  <c r="B201" i="3"/>
  <c r="A201" i="3"/>
  <c r="A200" i="3"/>
  <c r="B199" i="3"/>
  <c r="A199" i="3"/>
  <c r="A198" i="3"/>
  <c r="A197" i="3"/>
  <c r="B197" i="3" s="1"/>
  <c r="A196" i="3"/>
  <c r="A195" i="3"/>
  <c r="B194" i="3"/>
  <c r="A194" i="3"/>
  <c r="A193" i="3"/>
  <c r="A192" i="3"/>
  <c r="B192" i="3" s="1"/>
  <c r="B191" i="3"/>
  <c r="A191" i="3"/>
  <c r="A190" i="3"/>
  <c r="B189" i="3"/>
  <c r="A189" i="3"/>
  <c r="A188" i="3"/>
  <c r="A187" i="3"/>
  <c r="B186" i="3"/>
  <c r="A186" i="3"/>
  <c r="A185" i="3"/>
  <c r="B184" i="3"/>
  <c r="A184" i="3"/>
  <c r="A183" i="3"/>
  <c r="A182" i="3"/>
  <c r="B182" i="3" s="1"/>
  <c r="B181" i="3"/>
  <c r="A181" i="3"/>
  <c r="A180" i="3"/>
  <c r="A179" i="3"/>
  <c r="B178" i="3"/>
  <c r="A178" i="3"/>
  <c r="B177" i="3"/>
  <c r="A177" i="3"/>
  <c r="B176" i="3"/>
  <c r="A176" i="3"/>
  <c r="B175" i="3"/>
  <c r="A175" i="3"/>
  <c r="B174" i="3"/>
  <c r="A174" i="3"/>
  <c r="A173" i="3"/>
  <c r="A172" i="3"/>
  <c r="B172" i="3" s="1"/>
  <c r="B171" i="3"/>
  <c r="A171" i="3"/>
  <c r="A170" i="3"/>
  <c r="A169" i="3"/>
  <c r="B168" i="3"/>
  <c r="A168" i="3"/>
  <c r="B167" i="3"/>
  <c r="A167" i="3"/>
  <c r="A166" i="3"/>
  <c r="B166" i="3" s="1"/>
  <c r="B165" i="3"/>
  <c r="A165" i="3"/>
  <c r="A164" i="3"/>
  <c r="A163" i="3"/>
  <c r="B162" i="3"/>
  <c r="A162" i="3"/>
  <c r="A161" i="3"/>
  <c r="B160" i="3"/>
  <c r="A160" i="3"/>
  <c r="B159" i="3"/>
  <c r="A159" i="3"/>
  <c r="B158" i="3"/>
  <c r="A158" i="3"/>
  <c r="B157" i="3"/>
  <c r="A157" i="3"/>
  <c r="A156" i="3"/>
  <c r="B156" i="3" s="1"/>
  <c r="B155" i="3"/>
  <c r="A155" i="3"/>
  <c r="B154" i="3"/>
  <c r="A154" i="3"/>
  <c r="B153" i="3"/>
  <c r="A153" i="3"/>
  <c r="B152" i="3"/>
  <c r="A152" i="3"/>
  <c r="B151" i="3"/>
  <c r="A151" i="3"/>
  <c r="A150" i="3"/>
  <c r="B150" i="3" s="1"/>
  <c r="B149" i="3"/>
  <c r="A149" i="3"/>
  <c r="B148" i="3"/>
  <c r="A148" i="3"/>
  <c r="B147" i="3"/>
  <c r="A147" i="3"/>
  <c r="B146" i="3"/>
  <c r="A146" i="3"/>
  <c r="B145" i="3"/>
  <c r="A145" i="3"/>
  <c r="B144" i="3"/>
  <c r="A144" i="3"/>
  <c r="B143" i="3"/>
  <c r="A143" i="3"/>
  <c r="B142" i="3"/>
  <c r="A142" i="3"/>
  <c r="B141" i="3"/>
  <c r="A141" i="3"/>
  <c r="A140" i="3"/>
  <c r="B140" i="3" s="1"/>
  <c r="B139" i="3"/>
  <c r="A139" i="3"/>
  <c r="A138" i="3"/>
  <c r="B137" i="3"/>
  <c r="A137" i="3"/>
  <c r="A136" i="3"/>
  <c r="B135" i="3"/>
  <c r="A135" i="3"/>
  <c r="A134" i="3"/>
  <c r="B134" i="3" s="1"/>
  <c r="B133" i="3"/>
  <c r="A133" i="3"/>
  <c r="B132" i="3"/>
  <c r="A132" i="3"/>
  <c r="B131" i="3"/>
  <c r="A131" i="3"/>
  <c r="A130" i="3"/>
  <c r="B130" i="3" s="1"/>
  <c r="B129" i="3"/>
  <c r="A129" i="3"/>
  <c r="A128" i="3"/>
  <c r="B127" i="3"/>
  <c r="A127" i="3"/>
  <c r="B126" i="3"/>
  <c r="A126" i="3"/>
  <c r="B125" i="3"/>
  <c r="A125" i="3"/>
  <c r="A124" i="3"/>
  <c r="B124" i="3" s="1"/>
  <c r="B123" i="3"/>
  <c r="A123" i="3"/>
  <c r="B122" i="3"/>
  <c r="A122" i="3"/>
  <c r="B121" i="3"/>
  <c r="A121" i="3"/>
  <c r="B120" i="3"/>
  <c r="A120" i="3"/>
  <c r="A119" i="3"/>
  <c r="B119" i="3" s="1"/>
  <c r="A118" i="3"/>
  <c r="B118" i="3" s="1"/>
  <c r="B117" i="3"/>
  <c r="A117" i="3"/>
  <c r="A116" i="3"/>
  <c r="B116" i="3" s="1"/>
  <c r="A115" i="3"/>
  <c r="A114" i="3"/>
  <c r="A113" i="3"/>
  <c r="B112" i="3"/>
  <c r="A112" i="3"/>
  <c r="B111" i="3"/>
  <c r="A111" i="3"/>
  <c r="B110" i="3"/>
  <c r="A110" i="3"/>
  <c r="B109" i="3"/>
  <c r="A109" i="3"/>
  <c r="A108" i="3"/>
  <c r="A107" i="3"/>
  <c r="B107" i="3" s="1"/>
  <c r="B106" i="3"/>
  <c r="A106" i="3"/>
  <c r="A105" i="3"/>
  <c r="B104" i="3"/>
  <c r="A104" i="3"/>
  <c r="A103" i="3"/>
  <c r="A102" i="3"/>
  <c r="B102" i="3" s="1"/>
  <c r="B101" i="3"/>
  <c r="A101" i="3"/>
  <c r="A100" i="3"/>
  <c r="B100" i="3" s="1"/>
  <c r="A99" i="3"/>
  <c r="A98" i="3"/>
  <c r="A97" i="3"/>
  <c r="A96" i="3"/>
  <c r="B95" i="3"/>
  <c r="A95" i="3"/>
  <c r="A94" i="3"/>
  <c r="A93" i="3"/>
  <c r="A92" i="3"/>
  <c r="B92" i="3" s="1"/>
  <c r="A91" i="3"/>
  <c r="B90" i="3"/>
  <c r="A90" i="3"/>
  <c r="B89" i="3"/>
  <c r="A89" i="3"/>
  <c r="A88" i="3"/>
  <c r="A87" i="3"/>
  <c r="B87" i="3" s="1"/>
  <c r="A86" i="3"/>
  <c r="B85" i="3"/>
  <c r="A85" i="3"/>
  <c r="A84" i="3"/>
  <c r="B84" i="3" s="1"/>
  <c r="A83" i="3"/>
  <c r="A82" i="3"/>
  <c r="A81" i="3"/>
  <c r="B80" i="3"/>
  <c r="A80" i="3"/>
  <c r="A79" i="3"/>
  <c r="A78" i="3"/>
  <c r="B78" i="3" s="1"/>
  <c r="A77" i="3"/>
  <c r="A76" i="3"/>
  <c r="B76" i="3" s="1"/>
  <c r="A75" i="3"/>
  <c r="B75" i="3" s="1"/>
  <c r="A74" i="3"/>
  <c r="B73" i="3"/>
  <c r="A73" i="3"/>
  <c r="B72" i="3"/>
  <c r="A72" i="3"/>
  <c r="B71" i="3"/>
  <c r="A71" i="3"/>
  <c r="A70" i="3"/>
  <c r="B70" i="3" s="1"/>
  <c r="B69" i="3"/>
  <c r="A69" i="3"/>
  <c r="B68" i="3"/>
  <c r="A68" i="3"/>
  <c r="A67" i="3"/>
  <c r="B66" i="3"/>
  <c r="A66" i="3"/>
  <c r="A65" i="3"/>
  <c r="B64" i="3"/>
  <c r="A64" i="3"/>
  <c r="B63" i="3"/>
  <c r="A63" i="3"/>
  <c r="A62" i="3"/>
  <c r="A61" i="3"/>
  <c r="A60" i="3"/>
  <c r="B59" i="3"/>
  <c r="A59" i="3"/>
  <c r="B58" i="3"/>
  <c r="A58" i="3"/>
  <c r="B57" i="3"/>
  <c r="A57" i="3"/>
  <c r="A56" i="3"/>
  <c r="A55" i="3"/>
  <c r="B55" i="3" s="1"/>
  <c r="B54" i="3"/>
  <c r="A54" i="3"/>
  <c r="B53" i="3"/>
  <c r="A53" i="3"/>
  <c r="A52" i="3"/>
  <c r="B52" i="3" s="1"/>
  <c r="A51" i="3"/>
  <c r="A50" i="3"/>
  <c r="B49" i="3"/>
  <c r="A49" i="3"/>
  <c r="A48" i="3"/>
  <c r="B48" i="3" s="1"/>
  <c r="B47" i="3"/>
  <c r="A47" i="3"/>
  <c r="A46" i="3"/>
  <c r="B45" i="3"/>
  <c r="A45" i="3"/>
  <c r="A44" i="3"/>
  <c r="A43" i="3"/>
  <c r="B42" i="3"/>
  <c r="A42" i="3"/>
  <c r="A41" i="3"/>
  <c r="B40" i="3"/>
  <c r="A40" i="3"/>
  <c r="B39" i="3"/>
  <c r="A39" i="3"/>
  <c r="A38" i="3"/>
  <c r="B38" i="3" s="1"/>
  <c r="B37" i="3"/>
  <c r="A37" i="3"/>
  <c r="A36" i="3"/>
  <c r="A35" i="3"/>
  <c r="A34" i="3"/>
  <c r="A33" i="3"/>
  <c r="B32" i="3"/>
  <c r="A32" i="3"/>
  <c r="B31" i="3"/>
  <c r="A31" i="3"/>
  <c r="B30" i="3"/>
  <c r="A30" i="3"/>
  <c r="B29" i="3"/>
  <c r="A29" i="3"/>
  <c r="B28" i="3"/>
  <c r="A28" i="3"/>
  <c r="B27" i="3"/>
  <c r="A27" i="3"/>
  <c r="A26" i="3"/>
  <c r="B26" i="3" s="1"/>
  <c r="A25" i="3"/>
  <c r="B25" i="3" s="1"/>
  <c r="A24" i="3"/>
  <c r="B24" i="3" s="1"/>
  <c r="A23" i="3"/>
  <c r="B23" i="3" s="1"/>
  <c r="A22" i="3"/>
  <c r="A21" i="3"/>
  <c r="B21" i="3" s="1"/>
  <c r="B20" i="3"/>
  <c r="A20" i="3"/>
  <c r="B19" i="3"/>
  <c r="A19" i="3"/>
  <c r="A18" i="3"/>
  <c r="A17" i="3"/>
  <c r="A16" i="3"/>
  <c r="A15" i="3"/>
  <c r="A14" i="3"/>
  <c r="A13" i="3"/>
  <c r="A12" i="3"/>
  <c r="A11" i="3"/>
  <c r="A10" i="3"/>
  <c r="B10" i="3" s="1"/>
  <c r="A9" i="3"/>
  <c r="B8" i="3"/>
  <c r="A8" i="3"/>
  <c r="A7" i="3"/>
  <c r="B6" i="3"/>
  <c r="A6" i="3"/>
  <c r="A5" i="3"/>
  <c r="B4" i="3"/>
  <c r="A4" i="3"/>
  <c r="B3" i="3"/>
  <c r="A3" i="3"/>
  <c r="A2" i="3"/>
  <c r="C2" i="3" s="1"/>
  <c r="B15" i="1"/>
  <c r="D153" i="3" s="1"/>
  <c r="H14" i="1"/>
  <c r="H13" i="1"/>
  <c r="H12" i="1"/>
  <c r="B6" i="5"/>
  <c r="B20" i="1"/>
  <c r="B10" i="4"/>
  <c r="G376" i="3" l="1"/>
  <c r="E458" i="3"/>
  <c r="H458" i="3" s="1"/>
  <c r="E410" i="3"/>
  <c r="H410" i="3" s="1"/>
  <c r="G445" i="3"/>
  <c r="G405" i="3"/>
  <c r="G331" i="3"/>
  <c r="G346" i="3"/>
  <c r="E367" i="3"/>
  <c r="H367" i="3" s="1"/>
  <c r="D59" i="3"/>
  <c r="G417" i="3"/>
  <c r="D16" i="3"/>
  <c r="D39" i="3"/>
  <c r="D71" i="3"/>
  <c r="E319" i="3"/>
  <c r="H319" i="3" s="1"/>
  <c r="G362" i="3"/>
  <c r="G459" i="3"/>
  <c r="E377" i="3"/>
  <c r="H377" i="3" s="1"/>
  <c r="E304" i="3"/>
  <c r="H304" i="3" s="1"/>
  <c r="E413" i="3"/>
  <c r="H413" i="3" s="1"/>
  <c r="E359" i="3"/>
  <c r="H359" i="3" s="1"/>
  <c r="E409" i="3"/>
  <c r="H409" i="3" s="1"/>
  <c r="E341" i="3"/>
  <c r="H341" i="3" s="1"/>
  <c r="D14" i="3"/>
  <c r="G337" i="3"/>
  <c r="E388" i="3"/>
  <c r="H388" i="3" s="1"/>
  <c r="G465" i="3"/>
  <c r="D4" i="3"/>
  <c r="D17" i="3"/>
  <c r="E426" i="3"/>
  <c r="H426" i="3" s="1"/>
  <c r="D18" i="3"/>
  <c r="D62" i="3"/>
  <c r="E348" i="3"/>
  <c r="H348" i="3" s="1"/>
  <c r="E372" i="3"/>
  <c r="H372" i="3" s="1"/>
  <c r="D73" i="3"/>
  <c r="E394" i="3"/>
  <c r="H394" i="3" s="1"/>
  <c r="D5" i="3"/>
  <c r="D6" i="3"/>
  <c r="D20" i="3"/>
  <c r="G427" i="3"/>
  <c r="D54" i="3"/>
  <c r="D88" i="3"/>
  <c r="D43" i="3"/>
  <c r="E457" i="3"/>
  <c r="H457" i="3" s="1"/>
  <c r="D22" i="3"/>
  <c r="D7" i="3"/>
  <c r="E391" i="3"/>
  <c r="H391" i="3" s="1"/>
  <c r="D9" i="3"/>
  <c r="D56" i="3"/>
  <c r="B19" i="1"/>
  <c r="B9" i="5" s="1"/>
  <c r="E335" i="3"/>
  <c r="H335" i="3" s="1"/>
  <c r="G440" i="3"/>
  <c r="D11" i="3"/>
  <c r="D12" i="3"/>
  <c r="D47" i="3"/>
  <c r="D105" i="3"/>
  <c r="G370" i="3"/>
  <c r="E378" i="3"/>
  <c r="H378" i="3" s="1"/>
  <c r="E441" i="3"/>
  <c r="H441" i="3" s="1"/>
  <c r="E338" i="3"/>
  <c r="H338" i="3" s="1"/>
  <c r="E461" i="3"/>
  <c r="H461" i="3" s="1"/>
  <c r="E477" i="3"/>
  <c r="H477" i="3" s="1"/>
  <c r="E396" i="3"/>
  <c r="H396" i="3" s="1"/>
  <c r="G423" i="3"/>
  <c r="E393" i="3"/>
  <c r="H393" i="3" s="1"/>
  <c r="E344" i="3"/>
  <c r="H344" i="3" s="1"/>
  <c r="E386" i="3"/>
  <c r="H386" i="3" s="1"/>
  <c r="E442" i="3"/>
  <c r="H442" i="3" s="1"/>
  <c r="G360" i="3"/>
  <c r="G389" i="3"/>
  <c r="E474" i="3"/>
  <c r="H474" i="3" s="1"/>
  <c r="E420" i="3"/>
  <c r="H420" i="3" s="1"/>
  <c r="E428" i="3"/>
  <c r="H428" i="3" s="1"/>
  <c r="G357" i="3"/>
  <c r="G411" i="3"/>
  <c r="E425" i="3"/>
  <c r="H425" i="3" s="1"/>
  <c r="G408" i="3"/>
  <c r="G472" i="3"/>
  <c r="E2" i="3"/>
  <c r="H2" i="3" s="1"/>
  <c r="D103" i="3"/>
  <c r="D50" i="3"/>
  <c r="D66" i="3"/>
  <c r="D85" i="3"/>
  <c r="D114" i="3"/>
  <c r="D152" i="3"/>
  <c r="B264" i="3"/>
  <c r="D264" i="3"/>
  <c r="D75" i="3"/>
  <c r="B198" i="3"/>
  <c r="D198" i="3"/>
  <c r="D167" i="3"/>
  <c r="D29" i="3"/>
  <c r="D40" i="3"/>
  <c r="D61" i="3"/>
  <c r="D96" i="3"/>
  <c r="D107" i="3"/>
  <c r="D115" i="3"/>
  <c r="B115" i="3"/>
  <c r="D140" i="3"/>
  <c r="D181" i="3"/>
  <c r="D234" i="3"/>
  <c r="G314" i="3"/>
  <c r="E314" i="3"/>
  <c r="H314" i="3" s="1"/>
  <c r="D25" i="3"/>
  <c r="D48" i="3"/>
  <c r="D156" i="3"/>
  <c r="D13" i="3"/>
  <c r="D23" i="3"/>
  <c r="B5" i="3"/>
  <c r="B11" i="3"/>
  <c r="D36" i="3"/>
  <c r="B43" i="3"/>
  <c r="B56" i="3"/>
  <c r="B61" i="3"/>
  <c r="D79" i="3"/>
  <c r="D83" i="3"/>
  <c r="D86" i="3"/>
  <c r="D93" i="3"/>
  <c r="D123" i="3"/>
  <c r="D135" i="3"/>
  <c r="B7" i="3"/>
  <c r="B15" i="3"/>
  <c r="D21" i="3"/>
  <c r="D15" i="3"/>
  <c r="D19" i="3"/>
  <c r="B36" i="3"/>
  <c r="D38" i="3"/>
  <c r="D80" i="3"/>
  <c r="B83" i="3"/>
  <c r="B86" i="3"/>
  <c r="B93" i="3"/>
  <c r="B97" i="3"/>
  <c r="B128" i="3"/>
  <c r="D169" i="3"/>
  <c r="B17" i="3"/>
  <c r="B9" i="3"/>
  <c r="D3" i="3"/>
  <c r="D46" i="3"/>
  <c r="D51" i="3"/>
  <c r="B51" i="3"/>
  <c r="D97" i="3"/>
  <c r="B108" i="3"/>
  <c r="D108" i="3"/>
  <c r="D128" i="3"/>
  <c r="D183" i="3"/>
  <c r="D33" i="3"/>
  <c r="D385" i="3"/>
  <c r="F385" i="3" s="1"/>
  <c r="I385" i="3" s="1"/>
  <c r="B385" i="3"/>
  <c r="C385" i="3"/>
  <c r="D127" i="3"/>
  <c r="B16" i="1"/>
  <c r="B7" i="4" s="1"/>
  <c r="B13" i="3"/>
  <c r="B34" i="3"/>
  <c r="B41" i="3"/>
  <c r="B46" i="3"/>
  <c r="D76" i="3"/>
  <c r="B94" i="3"/>
  <c r="D104" i="3"/>
  <c r="D120" i="3"/>
  <c r="B7" i="5"/>
  <c r="B6" i="4"/>
  <c r="D288" i="3"/>
  <c r="D272" i="3"/>
  <c r="D256" i="3"/>
  <c r="D244" i="3"/>
  <c r="D233" i="3"/>
  <c r="D220" i="3"/>
  <c r="D218" i="3"/>
  <c r="D291" i="3"/>
  <c r="D275" i="3"/>
  <c r="D259" i="3"/>
  <c r="D237" i="3"/>
  <c r="D283" i="3"/>
  <c r="D226" i="3"/>
  <c r="D224" i="3"/>
  <c r="D191" i="3"/>
  <c r="D251" i="3"/>
  <c r="D166" i="3"/>
  <c r="D182" i="3"/>
  <c r="D175" i="3"/>
  <c r="D289" i="3"/>
  <c r="D267" i="3"/>
  <c r="D263" i="3"/>
  <c r="D255" i="3"/>
  <c r="D202" i="3"/>
  <c r="D192" i="3"/>
  <c r="D168" i="3"/>
  <c r="D236" i="3"/>
  <c r="D197" i="3"/>
  <c r="D184" i="3"/>
  <c r="D279" i="3"/>
  <c r="D271" i="3"/>
  <c r="D223" i="3"/>
  <c r="D217" i="3"/>
  <c r="D189" i="3"/>
  <c r="D250" i="3"/>
  <c r="D239" i="3"/>
  <c r="D207" i="3"/>
  <c r="D199" i="3"/>
  <c r="D194" i="3"/>
  <c r="D117" i="3"/>
  <c r="D229" i="3"/>
  <c r="D186" i="3"/>
  <c r="D172" i="3"/>
  <c r="D242" i="3"/>
  <c r="D214" i="3"/>
  <c r="D209" i="3"/>
  <c r="D295" i="3"/>
  <c r="D225" i="3"/>
  <c r="D216" i="3"/>
  <c r="D257" i="3"/>
  <c r="D134" i="3"/>
  <c r="D129" i="3"/>
  <c r="D227" i="3"/>
  <c r="D99" i="3"/>
  <c r="D176" i="3"/>
  <c r="D160" i="3"/>
  <c r="D149" i="3"/>
  <c r="D119" i="3"/>
  <c r="D111" i="3"/>
  <c r="D101" i="3"/>
  <c r="D157" i="3"/>
  <c r="D141" i="3"/>
  <c r="D136" i="3"/>
  <c r="D200" i="3"/>
  <c r="D131" i="3"/>
  <c r="D121" i="3"/>
  <c r="D84" i="3"/>
  <c r="D187" i="3"/>
  <c r="D67" i="3"/>
  <c r="D53" i="3"/>
  <c r="D159" i="3"/>
  <c r="D151" i="3"/>
  <c r="D143" i="3"/>
  <c r="D133" i="3"/>
  <c r="D116" i="3"/>
  <c r="D69" i="3"/>
  <c r="D285" i="3"/>
  <c r="D165" i="3"/>
  <c r="D162" i="3"/>
  <c r="D213" i="3"/>
  <c r="D178" i="3"/>
  <c r="D137" i="3"/>
  <c r="D27" i="3"/>
  <c r="D64" i="3"/>
  <c r="D70" i="3"/>
  <c r="B77" i="3"/>
  <c r="D94" i="3"/>
  <c r="D174" i="3"/>
  <c r="D41" i="3"/>
  <c r="D77" i="3"/>
  <c r="D87" i="3"/>
  <c r="D145" i="3"/>
  <c r="D158" i="3"/>
  <c r="D193" i="3"/>
  <c r="D201" i="3"/>
  <c r="B2" i="3"/>
  <c r="D26" i="3"/>
  <c r="D28" i="3"/>
  <c r="D30" i="3"/>
  <c r="D32" i="3"/>
  <c r="B62" i="3"/>
  <c r="D98" i="3"/>
  <c r="B105" i="3"/>
  <c r="D125" i="3"/>
  <c r="D138" i="3"/>
  <c r="B138" i="3"/>
  <c r="B185" i="3"/>
  <c r="B193" i="3"/>
  <c r="D8" i="3"/>
  <c r="B12" i="3"/>
  <c r="B14" i="3"/>
  <c r="B16" i="3"/>
  <c r="B18" i="3"/>
  <c r="B22" i="3"/>
  <c r="B44" i="3"/>
  <c r="D44" i="3"/>
  <c r="D49" i="3"/>
  <c r="B65" i="3"/>
  <c r="D68" i="3"/>
  <c r="B98" i="3"/>
  <c r="D109" i="3"/>
  <c r="D142" i="3"/>
  <c r="D146" i="3"/>
  <c r="D150" i="3"/>
  <c r="D185" i="3"/>
  <c r="D211" i="3"/>
  <c r="D55" i="3"/>
  <c r="D45" i="3"/>
  <c r="D144" i="3"/>
  <c r="D24" i="3"/>
  <c r="D34" i="3"/>
  <c r="D65" i="3"/>
  <c r="D81" i="3"/>
  <c r="D113" i="3"/>
  <c r="D273" i="3"/>
  <c r="D92" i="3"/>
  <c r="D10" i="3"/>
  <c r="D42" i="3"/>
  <c r="D52" i="3"/>
  <c r="B81" i="3"/>
  <c r="B88" i="3"/>
  <c r="D91" i="3"/>
  <c r="B113" i="3"/>
  <c r="D126" i="3"/>
  <c r="D130" i="3"/>
  <c r="D241" i="3"/>
  <c r="D118" i="3"/>
  <c r="D72" i="3"/>
  <c r="D89" i="3"/>
  <c r="D100" i="3"/>
  <c r="B103" i="3"/>
  <c r="D2" i="3"/>
  <c r="D78" i="3"/>
  <c r="D37" i="3"/>
  <c r="D57" i="3"/>
  <c r="D102" i="3"/>
  <c r="D139" i="3"/>
  <c r="D155" i="3"/>
  <c r="B241" i="3"/>
  <c r="E10" i="5"/>
  <c r="B11" i="4"/>
  <c r="D35" i="3"/>
  <c r="B50" i="3"/>
  <c r="B60" i="3"/>
  <c r="D60" i="3"/>
  <c r="B82" i="3"/>
  <c r="D82" i="3"/>
  <c r="D147" i="3"/>
  <c r="D206" i="3"/>
  <c r="D228" i="3"/>
  <c r="B228" i="3"/>
  <c r="D248" i="3"/>
  <c r="D265" i="3"/>
  <c r="D301" i="3"/>
  <c r="D90" i="3"/>
  <c r="D95" i="3"/>
  <c r="D110" i="3"/>
  <c r="D148" i="3"/>
  <c r="B248" i="3"/>
  <c r="G380" i="3"/>
  <c r="E380" i="3"/>
  <c r="H380" i="3" s="1"/>
  <c r="D203" i="3"/>
  <c r="B203" i="3"/>
  <c r="D154" i="3"/>
  <c r="D208" i="3"/>
  <c r="E329" i="3"/>
  <c r="H329" i="3" s="1"/>
  <c r="D219" i="3"/>
  <c r="B169" i="3"/>
  <c r="B219" i="3"/>
  <c r="D238" i="3"/>
  <c r="D269" i="3"/>
  <c r="B269" i="3"/>
  <c r="D277" i="3"/>
  <c r="B277" i="3"/>
  <c r="D74" i="3"/>
  <c r="D31" i="3"/>
  <c r="B33" i="3"/>
  <c r="B74" i="3"/>
  <c r="B79" i="3"/>
  <c r="B91" i="3"/>
  <c r="B96" i="3"/>
  <c r="B136" i="3"/>
  <c r="B179" i="3"/>
  <c r="D179" i="3"/>
  <c r="B183" i="3"/>
  <c r="D232" i="3"/>
  <c r="B238" i="3"/>
  <c r="D287" i="3"/>
  <c r="D58" i="3"/>
  <c r="B114" i="3"/>
  <c r="D196" i="3"/>
  <c r="D204" i="3"/>
  <c r="D215" i="3"/>
  <c r="D253" i="3"/>
  <c r="D188" i="3"/>
  <c r="B196" i="3"/>
  <c r="B204" i="3"/>
  <c r="D124" i="3"/>
  <c r="B163" i="3"/>
  <c r="D163" i="3"/>
  <c r="B188" i="3"/>
  <c r="D63" i="3"/>
  <c r="D122" i="3"/>
  <c r="D281" i="3"/>
  <c r="D112" i="3"/>
  <c r="D132" i="3"/>
  <c r="D299" i="3"/>
  <c r="G313" i="3"/>
  <c r="E313" i="3"/>
  <c r="H313" i="3" s="1"/>
  <c r="D245" i="3"/>
  <c r="D274" i="3"/>
  <c r="B282" i="3"/>
  <c r="G462" i="3"/>
  <c r="E462" i="3"/>
  <c r="H462" i="3" s="1"/>
  <c r="D235" i="3"/>
  <c r="B235" i="3"/>
  <c r="B245" i="3"/>
  <c r="D249" i="3"/>
  <c r="D261" i="3"/>
  <c r="B274" i="3"/>
  <c r="D282" i="3"/>
  <c r="B287" i="3"/>
  <c r="B232" i="3"/>
  <c r="B253" i="3"/>
  <c r="D258" i="3"/>
  <c r="B261" i="3"/>
  <c r="B301" i="3"/>
  <c r="G325" i="3"/>
  <c r="E325" i="3"/>
  <c r="H325" i="3" s="1"/>
  <c r="B258" i="3"/>
  <c r="B266" i="3"/>
  <c r="B270" i="3"/>
  <c r="D270" i="3"/>
  <c r="B315" i="3"/>
  <c r="D161" i="3"/>
  <c r="D170" i="3"/>
  <c r="D266" i="3"/>
  <c r="B296" i="3"/>
  <c r="C315" i="3"/>
  <c r="B161" i="3"/>
  <c r="B170" i="3"/>
  <c r="D177" i="3"/>
  <c r="B250" i="3"/>
  <c r="B254" i="3"/>
  <c r="D254" i="3"/>
  <c r="B271" i="3"/>
  <c r="D296" i="3"/>
  <c r="D106" i="3"/>
  <c r="D297" i="3"/>
  <c r="C302" i="3"/>
  <c r="B302" i="3"/>
  <c r="D302" i="3"/>
  <c r="F302" i="3" s="1"/>
  <c r="I302" i="3" s="1"/>
  <c r="D327" i="3"/>
  <c r="F327" i="3" s="1"/>
  <c r="I327" i="3" s="1"/>
  <c r="C327" i="3"/>
  <c r="B327" i="3"/>
  <c r="D352" i="3"/>
  <c r="F352" i="3" s="1"/>
  <c r="I352" i="3" s="1"/>
  <c r="C352" i="3"/>
  <c r="B352" i="3"/>
  <c r="D243" i="3"/>
  <c r="G311" i="3"/>
  <c r="E311" i="3"/>
  <c r="H311" i="3" s="1"/>
  <c r="D333" i="3"/>
  <c r="F333" i="3" s="1"/>
  <c r="I333" i="3" s="1"/>
  <c r="C333" i="3"/>
  <c r="B333" i="3"/>
  <c r="D205" i="3"/>
  <c r="B215" i="3"/>
  <c r="B240" i="3"/>
  <c r="B298" i="3"/>
  <c r="C322" i="3"/>
  <c r="B322" i="3"/>
  <c r="G347" i="3"/>
  <c r="E347" i="3"/>
  <c r="H347" i="3" s="1"/>
  <c r="E399" i="3"/>
  <c r="H399" i="3" s="1"/>
  <c r="B205" i="3"/>
  <c r="D210" i="3"/>
  <c r="B210" i="3"/>
  <c r="D240" i="3"/>
  <c r="D293" i="3"/>
  <c r="D298" i="3"/>
  <c r="D322" i="3"/>
  <c r="F322" i="3" s="1"/>
  <c r="I322" i="3" s="1"/>
  <c r="G334" i="3"/>
  <c r="E334" i="3"/>
  <c r="H334" i="3" s="1"/>
  <c r="B368" i="3"/>
  <c r="D368" i="3"/>
  <c r="F368" i="3" s="1"/>
  <c r="I368" i="3" s="1"/>
  <c r="C368" i="3"/>
  <c r="B173" i="3"/>
  <c r="D180" i="3"/>
  <c r="B187" i="3"/>
  <c r="D190" i="3"/>
  <c r="B200" i="3"/>
  <c r="B221" i="3"/>
  <c r="D247" i="3"/>
  <c r="B293" i="3"/>
  <c r="B307" i="3"/>
  <c r="D164" i="3"/>
  <c r="B35" i="3"/>
  <c r="B67" i="3"/>
  <c r="B99" i="3"/>
  <c r="B164" i="3"/>
  <c r="D171" i="3"/>
  <c r="D173" i="3"/>
  <c r="B180" i="3"/>
  <c r="B190" i="3"/>
  <c r="D195" i="3"/>
  <c r="B195" i="3"/>
  <c r="D221" i="3"/>
  <c r="D230" i="3"/>
  <c r="B280" i="3"/>
  <c r="D280" i="3"/>
  <c r="D290" i="3"/>
  <c r="C307" i="3"/>
  <c r="G340" i="3"/>
  <c r="E340" i="3"/>
  <c r="H340" i="3" s="1"/>
  <c r="B347" i="3"/>
  <c r="D347" i="3"/>
  <c r="F347" i="3" s="1"/>
  <c r="I347" i="3" s="1"/>
  <c r="B400" i="3"/>
  <c r="D400" i="3"/>
  <c r="F400" i="3" s="1"/>
  <c r="I400" i="3" s="1"/>
  <c r="C400" i="3"/>
  <c r="G363" i="3"/>
  <c r="E363" i="3"/>
  <c r="H363" i="3" s="1"/>
  <c r="G381" i="3"/>
  <c r="E381" i="3"/>
  <c r="H381" i="3" s="1"/>
  <c r="E448" i="3"/>
  <c r="H448" i="3" s="1"/>
  <c r="G448" i="3"/>
  <c r="D212" i="3"/>
  <c r="D330" i="3"/>
  <c r="F330" i="3" s="1"/>
  <c r="I330" i="3" s="1"/>
  <c r="C330" i="3"/>
  <c r="B330" i="3"/>
  <c r="C349" i="3"/>
  <c r="G364" i="3"/>
  <c r="E364" i="3"/>
  <c r="H364" i="3" s="1"/>
  <c r="B374" i="3"/>
  <c r="B212" i="3"/>
  <c r="D222" i="3"/>
  <c r="B224" i="3"/>
  <c r="D246" i="3"/>
  <c r="B251" i="3"/>
  <c r="B267" i="3"/>
  <c r="B283" i="3"/>
  <c r="C323" i="3"/>
  <c r="D323" i="3"/>
  <c r="F323" i="3" s="1"/>
  <c r="I323" i="3" s="1"/>
  <c r="B323" i="3"/>
  <c r="C339" i="3"/>
  <c r="D339" i="3"/>
  <c r="F339" i="3" s="1"/>
  <c r="I339" i="3" s="1"/>
  <c r="B339" i="3"/>
  <c r="C374" i="3"/>
  <c r="B422" i="3"/>
  <c r="D422" i="3"/>
  <c r="F422" i="3" s="1"/>
  <c r="I422" i="3" s="1"/>
  <c r="C422" i="3"/>
  <c r="D262" i="3"/>
  <c r="D278" i="3"/>
  <c r="D294" i="3"/>
  <c r="E312" i="3"/>
  <c r="H312" i="3" s="1"/>
  <c r="B355" i="3"/>
  <c r="C355" i="3"/>
  <c r="G430" i="3"/>
  <c r="E430" i="3"/>
  <c r="H430" i="3" s="1"/>
  <c r="B286" i="3"/>
  <c r="D286" i="3"/>
  <c r="G305" i="3"/>
  <c r="E305" i="3"/>
  <c r="H305" i="3" s="1"/>
  <c r="D365" i="3"/>
  <c r="F365" i="3" s="1"/>
  <c r="I365" i="3" s="1"/>
  <c r="C365" i="3"/>
  <c r="B365" i="3"/>
  <c r="C407" i="3"/>
  <c r="B407" i="3"/>
  <c r="B297" i="3"/>
  <c r="D300" i="3"/>
  <c r="B300" i="3"/>
  <c r="B303" i="3"/>
  <c r="D309" i="3"/>
  <c r="F309" i="3" s="1"/>
  <c r="I309" i="3" s="1"/>
  <c r="C309" i="3"/>
  <c r="B320" i="3"/>
  <c r="G324" i="3"/>
  <c r="E324" i="3"/>
  <c r="H324" i="3" s="1"/>
  <c r="C342" i="3"/>
  <c r="C358" i="3"/>
  <c r="D375" i="3"/>
  <c r="F375" i="3" s="1"/>
  <c r="I375" i="3" s="1"/>
  <c r="B390" i="3"/>
  <c r="D407" i="3"/>
  <c r="F407" i="3" s="1"/>
  <c r="I407" i="3" s="1"/>
  <c r="D231" i="3"/>
  <c r="B249" i="3"/>
  <c r="B265" i="3"/>
  <c r="B281" i="3"/>
  <c r="C303" i="3"/>
  <c r="C320" i="3"/>
  <c r="E375" i="3"/>
  <c r="H375" i="3" s="1"/>
  <c r="C390" i="3"/>
  <c r="B231" i="3"/>
  <c r="B257" i="3"/>
  <c r="D260" i="3"/>
  <c r="B273" i="3"/>
  <c r="D276" i="3"/>
  <c r="B289" i="3"/>
  <c r="D292" i="3"/>
  <c r="B313" i="3"/>
  <c r="C317" i="3"/>
  <c r="D252" i="3"/>
  <c r="B252" i="3"/>
  <c r="B260" i="3"/>
  <c r="D268" i="3"/>
  <c r="B268" i="3"/>
  <c r="B276" i="3"/>
  <c r="D284" i="3"/>
  <c r="B284" i="3"/>
  <c r="B292" i="3"/>
  <c r="C332" i="3"/>
  <c r="E404" i="3"/>
  <c r="H404" i="3" s="1"/>
  <c r="B454" i="3"/>
  <c r="D454" i="3"/>
  <c r="F454" i="3" s="1"/>
  <c r="I454" i="3" s="1"/>
  <c r="C454" i="3"/>
  <c r="C397" i="3"/>
  <c r="D353" i="3"/>
  <c r="F353" i="3" s="1"/>
  <c r="I353" i="3" s="1"/>
  <c r="B353" i="3"/>
  <c r="D369" i="3"/>
  <c r="F369" i="3" s="1"/>
  <c r="I369" i="3" s="1"/>
  <c r="B369" i="3"/>
  <c r="D397" i="3"/>
  <c r="F397" i="3" s="1"/>
  <c r="I397" i="3" s="1"/>
  <c r="C402" i="3"/>
  <c r="D402" i="3"/>
  <c r="F402" i="3" s="1"/>
  <c r="I402" i="3" s="1"/>
  <c r="E475" i="3"/>
  <c r="H475" i="3" s="1"/>
  <c r="G475" i="3"/>
  <c r="B318" i="3"/>
  <c r="B345" i="3"/>
  <c r="E350" i="3"/>
  <c r="H350" i="3" s="1"/>
  <c r="C353" i="3"/>
  <c r="G356" i="3"/>
  <c r="E356" i="3"/>
  <c r="H356" i="3" s="1"/>
  <c r="C369" i="3"/>
  <c r="B402" i="3"/>
  <c r="E431" i="3"/>
  <c r="H431" i="3" s="1"/>
  <c r="C318" i="3"/>
  <c r="B338" i="3"/>
  <c r="C345" i="3"/>
  <c r="E382" i="3"/>
  <c r="H382" i="3" s="1"/>
  <c r="B392" i="3"/>
  <c r="G415" i="3"/>
  <c r="E415" i="3"/>
  <c r="H415" i="3" s="1"/>
  <c r="G328" i="3"/>
  <c r="E328" i="3"/>
  <c r="H328" i="3" s="1"/>
  <c r="B336" i="3"/>
  <c r="D343" i="3"/>
  <c r="F343" i="3" s="1"/>
  <c r="I343" i="3" s="1"/>
  <c r="C343" i="3"/>
  <c r="B370" i="3"/>
  <c r="B379" i="3"/>
  <c r="D379" i="3"/>
  <c r="F379" i="3" s="1"/>
  <c r="I379" i="3" s="1"/>
  <c r="C379" i="3"/>
  <c r="G392" i="3"/>
  <c r="E398" i="3"/>
  <c r="H398" i="3" s="1"/>
  <c r="G412" i="3"/>
  <c r="E412" i="3"/>
  <c r="H412" i="3" s="1"/>
  <c r="E416" i="3"/>
  <c r="H416" i="3" s="1"/>
  <c r="G416" i="3"/>
  <c r="G437" i="3"/>
  <c r="E437" i="3"/>
  <c r="H437" i="3" s="1"/>
  <c r="B306" i="3"/>
  <c r="B308" i="3"/>
  <c r="B310" i="3"/>
  <c r="G316" i="3"/>
  <c r="E316" i="3"/>
  <c r="H316" i="3" s="1"/>
  <c r="C336" i="3"/>
  <c r="D370" i="3"/>
  <c r="F370" i="3" s="1"/>
  <c r="I370" i="3" s="1"/>
  <c r="B395" i="3"/>
  <c r="D395" i="3"/>
  <c r="F395" i="3" s="1"/>
  <c r="I395" i="3" s="1"/>
  <c r="C395" i="3"/>
  <c r="G406" i="3"/>
  <c r="E406" i="3"/>
  <c r="H406" i="3" s="1"/>
  <c r="C306" i="3"/>
  <c r="C308" i="3"/>
  <c r="C310" i="3"/>
  <c r="B312" i="3"/>
  <c r="B314" i="3"/>
  <c r="D316" i="3"/>
  <c r="F316" i="3" s="1"/>
  <c r="I316" i="3" s="1"/>
  <c r="B319" i="3"/>
  <c r="B326" i="3"/>
  <c r="D331" i="3"/>
  <c r="F331" i="3" s="1"/>
  <c r="I331" i="3" s="1"/>
  <c r="B351" i="3"/>
  <c r="C354" i="3"/>
  <c r="D354" i="3"/>
  <c r="F354" i="3" s="1"/>
  <c r="I354" i="3" s="1"/>
  <c r="E373" i="3"/>
  <c r="H373" i="3" s="1"/>
  <c r="G373" i="3"/>
  <c r="G321" i="3"/>
  <c r="C326" i="3"/>
  <c r="C351" i="3"/>
  <c r="B354" i="3"/>
  <c r="B387" i="3"/>
  <c r="C387" i="3"/>
  <c r="D448" i="3"/>
  <c r="F448" i="3" s="1"/>
  <c r="I448" i="3" s="1"/>
  <c r="B448" i="3"/>
  <c r="C418" i="3"/>
  <c r="B418" i="3"/>
  <c r="B435" i="3"/>
  <c r="C435" i="3"/>
  <c r="C466" i="3"/>
  <c r="B466" i="3"/>
  <c r="D480" i="3"/>
  <c r="F480" i="3" s="1"/>
  <c r="I480" i="3" s="1"/>
  <c r="C480" i="3"/>
  <c r="B480" i="3"/>
  <c r="D432" i="3"/>
  <c r="F432" i="3" s="1"/>
  <c r="I432" i="3" s="1"/>
  <c r="B432" i="3"/>
  <c r="D449" i="3"/>
  <c r="F449" i="3" s="1"/>
  <c r="I449" i="3" s="1"/>
  <c r="B449" i="3"/>
  <c r="D466" i="3"/>
  <c r="F466" i="3" s="1"/>
  <c r="I466" i="3" s="1"/>
  <c r="G469" i="3"/>
  <c r="E469" i="3"/>
  <c r="H469" i="3" s="1"/>
  <c r="C449" i="3"/>
  <c r="B371" i="3"/>
  <c r="C371" i="3"/>
  <c r="G421" i="3"/>
  <c r="E421" i="3"/>
  <c r="H421" i="3" s="1"/>
  <c r="D424" i="3"/>
  <c r="F424" i="3" s="1"/>
  <c r="I424" i="3" s="1"/>
  <c r="E429" i="3"/>
  <c r="H429" i="3" s="1"/>
  <c r="C438" i="3"/>
  <c r="E446" i="3"/>
  <c r="H446" i="3" s="1"/>
  <c r="B455" i="3"/>
  <c r="E476" i="3"/>
  <c r="H476" i="3" s="1"/>
  <c r="E361" i="3"/>
  <c r="H361" i="3" s="1"/>
  <c r="B366" i="3"/>
  <c r="D371" i="3"/>
  <c r="F371" i="3" s="1"/>
  <c r="I371" i="3" s="1"/>
  <c r="B383" i="3"/>
  <c r="G424" i="3"/>
  <c r="G432" i="3"/>
  <c r="D438" i="3"/>
  <c r="F438" i="3" s="1"/>
  <c r="I438" i="3" s="1"/>
  <c r="G443" i="3"/>
  <c r="E452" i="3"/>
  <c r="H452" i="3" s="1"/>
  <c r="D455" i="3"/>
  <c r="F455" i="3" s="1"/>
  <c r="I455" i="3" s="1"/>
  <c r="E460" i="3"/>
  <c r="H460" i="3" s="1"/>
  <c r="E463" i="3"/>
  <c r="H463" i="3" s="1"/>
  <c r="B467" i="3"/>
  <c r="C467" i="3"/>
  <c r="C470" i="3"/>
  <c r="B470" i="3"/>
  <c r="B359" i="3"/>
  <c r="C366" i="3"/>
  <c r="B376" i="3"/>
  <c r="C383" i="3"/>
  <c r="B403" i="3"/>
  <c r="C403" i="3"/>
  <c r="B419" i="3"/>
  <c r="C419" i="3"/>
  <c r="G455" i="3"/>
  <c r="D467" i="3"/>
  <c r="F467" i="3" s="1"/>
  <c r="I467" i="3" s="1"/>
  <c r="D470" i="3"/>
  <c r="F470" i="3" s="1"/>
  <c r="I470" i="3" s="1"/>
  <c r="D416" i="3"/>
  <c r="F416" i="3" s="1"/>
  <c r="I416" i="3" s="1"/>
  <c r="B416" i="3"/>
  <c r="D433" i="3"/>
  <c r="F433" i="3" s="1"/>
  <c r="I433" i="3" s="1"/>
  <c r="B433" i="3"/>
  <c r="C450" i="3"/>
  <c r="B450" i="3"/>
  <c r="D464" i="3"/>
  <c r="F464" i="3" s="1"/>
  <c r="I464" i="3" s="1"/>
  <c r="B464" i="3"/>
  <c r="B9" i="4"/>
  <c r="B439" i="3"/>
  <c r="B456" i="3"/>
  <c r="C464" i="3"/>
  <c r="G471" i="3"/>
  <c r="E471" i="3"/>
  <c r="H471" i="3" s="1"/>
  <c r="D401" i="3"/>
  <c r="F401" i="3" s="1"/>
  <c r="I401" i="3" s="1"/>
  <c r="B401" i="3"/>
  <c r="G433" i="3"/>
  <c r="E436" i="3"/>
  <c r="H436" i="3" s="1"/>
  <c r="D439" i="3"/>
  <c r="F439" i="3" s="1"/>
  <c r="I439" i="3" s="1"/>
  <c r="E444" i="3"/>
  <c r="H444" i="3" s="1"/>
  <c r="E447" i="3"/>
  <c r="H447" i="3" s="1"/>
  <c r="G453" i="3"/>
  <c r="E453" i="3"/>
  <c r="H453" i="3" s="1"/>
  <c r="D456" i="3"/>
  <c r="F456" i="3" s="1"/>
  <c r="I456" i="3" s="1"/>
  <c r="C384" i="3"/>
  <c r="C401" i="3"/>
  <c r="B406" i="3"/>
  <c r="G439" i="3"/>
  <c r="G456" i="3"/>
  <c r="D471" i="3"/>
  <c r="F471" i="3" s="1"/>
  <c r="I471" i="3" s="1"/>
  <c r="B478" i="3"/>
  <c r="B367" i="3"/>
  <c r="D384" i="3"/>
  <c r="F384" i="3" s="1"/>
  <c r="I384" i="3" s="1"/>
  <c r="B414" i="3"/>
  <c r="D417" i="3"/>
  <c r="F417" i="3" s="1"/>
  <c r="I417" i="3" s="1"/>
  <c r="B417" i="3"/>
  <c r="C434" i="3"/>
  <c r="B434" i="3"/>
  <c r="B451" i="3"/>
  <c r="C451" i="3"/>
  <c r="D465" i="3"/>
  <c r="F465" i="3" s="1"/>
  <c r="I465" i="3" s="1"/>
  <c r="B465" i="3"/>
  <c r="G468" i="3"/>
  <c r="E468" i="3"/>
  <c r="H468" i="3" s="1"/>
  <c r="C478" i="3"/>
  <c r="G479" i="3"/>
  <c r="B475" i="3"/>
  <c r="E473" i="3"/>
  <c r="H473" i="3" s="1"/>
  <c r="B479" i="3"/>
  <c r="B481" i="3"/>
  <c r="C481" i="3"/>
  <c r="F2" i="3" l="1"/>
  <c r="I2" i="3" s="1"/>
  <c r="B13" i="4"/>
  <c r="E6" i="5" s="1"/>
  <c r="B14" i="4"/>
  <c r="B15" i="4" s="1"/>
  <c r="B12" i="4"/>
  <c r="E5" i="5" s="1"/>
  <c r="G434" i="3"/>
  <c r="E434" i="3"/>
  <c r="H434" i="3" s="1"/>
  <c r="E326" i="3"/>
  <c r="H326" i="3" s="1"/>
  <c r="G326" i="3"/>
  <c r="G366" i="3"/>
  <c r="E366" i="3"/>
  <c r="H366" i="3" s="1"/>
  <c r="G310" i="3"/>
  <c r="E310" i="3"/>
  <c r="H310" i="3" s="1"/>
  <c r="G330" i="3"/>
  <c r="E330" i="3"/>
  <c r="H330" i="3" s="1"/>
  <c r="E307" i="3"/>
  <c r="H307" i="3" s="1"/>
  <c r="G307" i="3"/>
  <c r="G327" i="3"/>
  <c r="E327" i="3"/>
  <c r="H327" i="3" s="1"/>
  <c r="G450" i="3"/>
  <c r="E450" i="3"/>
  <c r="H450" i="3" s="1"/>
  <c r="G345" i="3"/>
  <c r="E345" i="3"/>
  <c r="H345" i="3" s="1"/>
  <c r="G407" i="3"/>
  <c r="E407" i="3"/>
  <c r="H407" i="3" s="1"/>
  <c r="E302" i="3"/>
  <c r="H302" i="3" s="1"/>
  <c r="G302" i="3"/>
  <c r="G308" i="3"/>
  <c r="E308" i="3"/>
  <c r="H308" i="3" s="1"/>
  <c r="G438" i="3"/>
  <c r="E438" i="3"/>
  <c r="H438" i="3" s="1"/>
  <c r="G480" i="3"/>
  <c r="E480" i="3"/>
  <c r="H480" i="3" s="1"/>
  <c r="E395" i="3"/>
  <c r="H395" i="3" s="1"/>
  <c r="G395" i="3"/>
  <c r="G467" i="3"/>
  <c r="E467" i="3"/>
  <c r="H467" i="3" s="1"/>
  <c r="G318" i="3"/>
  <c r="E318" i="3"/>
  <c r="H318" i="3" s="1"/>
  <c r="G365" i="3"/>
  <c r="E365" i="3"/>
  <c r="H365" i="3" s="1"/>
  <c r="E368" i="3"/>
  <c r="H368" i="3" s="1"/>
  <c r="G368" i="3"/>
  <c r="G351" i="3"/>
  <c r="E351" i="3"/>
  <c r="H351" i="3" s="1"/>
  <c r="E481" i="3"/>
  <c r="H481" i="3" s="1"/>
  <c r="G481" i="3"/>
  <c r="E379" i="3"/>
  <c r="H379" i="3" s="1"/>
  <c r="G379" i="3"/>
  <c r="G358" i="3"/>
  <c r="E358" i="3"/>
  <c r="H358" i="3" s="1"/>
  <c r="G333" i="3"/>
  <c r="E333" i="3"/>
  <c r="H333" i="3" s="1"/>
  <c r="G466" i="3"/>
  <c r="E466" i="3"/>
  <c r="H466" i="3" s="1"/>
  <c r="G354" i="3"/>
  <c r="E354" i="3"/>
  <c r="H354" i="3" s="1"/>
  <c r="E342" i="3"/>
  <c r="H342" i="3" s="1"/>
  <c r="G342" i="3"/>
  <c r="G470" i="3"/>
  <c r="E470" i="3"/>
  <c r="H470" i="3" s="1"/>
  <c r="E369" i="3"/>
  <c r="H369" i="3" s="1"/>
  <c r="G369" i="3"/>
  <c r="E400" i="3"/>
  <c r="H400" i="3" s="1"/>
  <c r="G400" i="3"/>
  <c r="G315" i="3"/>
  <c r="E315" i="3"/>
  <c r="H315" i="3" s="1"/>
  <c r="G402" i="3"/>
  <c r="E402" i="3"/>
  <c r="H402" i="3" s="1"/>
  <c r="G435" i="3"/>
  <c r="E435" i="3"/>
  <c r="H435" i="3" s="1"/>
  <c r="G397" i="3"/>
  <c r="E397" i="3"/>
  <c r="H397" i="3" s="1"/>
  <c r="G422" i="3"/>
  <c r="E422" i="3"/>
  <c r="H422" i="3" s="1"/>
  <c r="G478" i="3"/>
  <c r="E478" i="3"/>
  <c r="H478" i="3" s="1"/>
  <c r="G419" i="3"/>
  <c r="E419" i="3"/>
  <c r="H419" i="3" s="1"/>
  <c r="G371" i="3"/>
  <c r="E371" i="3"/>
  <c r="H371" i="3" s="1"/>
  <c r="G454" i="3"/>
  <c r="E454" i="3"/>
  <c r="H454" i="3" s="1"/>
  <c r="G390" i="3"/>
  <c r="E390" i="3"/>
  <c r="H390" i="3" s="1"/>
  <c r="E343" i="3"/>
  <c r="H343" i="3" s="1"/>
  <c r="G343" i="3"/>
  <c r="G317" i="3"/>
  <c r="E317" i="3"/>
  <c r="H317" i="3" s="1"/>
  <c r="E464" i="3"/>
  <c r="H464" i="3" s="1"/>
  <c r="G464" i="3"/>
  <c r="G403" i="3"/>
  <c r="E403" i="3"/>
  <c r="H403" i="3" s="1"/>
  <c r="E449" i="3"/>
  <c r="H449" i="3" s="1"/>
  <c r="G449" i="3"/>
  <c r="G418" i="3"/>
  <c r="E418" i="3"/>
  <c r="H418" i="3" s="1"/>
  <c r="E353" i="3"/>
  <c r="H353" i="3" s="1"/>
  <c r="G353" i="3"/>
  <c r="E320" i="3"/>
  <c r="H320" i="3" s="1"/>
  <c r="G320" i="3"/>
  <c r="G309" i="3"/>
  <c r="E309" i="3"/>
  <c r="H309" i="3" s="1"/>
  <c r="G374" i="3"/>
  <c r="E374" i="3"/>
  <c r="H374" i="3" s="1"/>
  <c r="G322" i="3"/>
  <c r="E322" i="3"/>
  <c r="H322" i="3" s="1"/>
  <c r="E336" i="3"/>
  <c r="H336" i="3" s="1"/>
  <c r="G336" i="3"/>
  <c r="E352" i="3"/>
  <c r="H352" i="3" s="1"/>
  <c r="G352" i="3"/>
  <c r="E306" i="3"/>
  <c r="H306" i="3" s="1"/>
  <c r="G306" i="3"/>
  <c r="E401" i="3"/>
  <c r="H401" i="3" s="1"/>
  <c r="G401" i="3"/>
  <c r="G303" i="3"/>
  <c r="E303" i="3"/>
  <c r="H303" i="3" s="1"/>
  <c r="E384" i="3"/>
  <c r="H384" i="3" s="1"/>
  <c r="G384" i="3"/>
  <c r="B17" i="4"/>
  <c r="E9" i="5" s="1"/>
  <c r="G383" i="3"/>
  <c r="E383" i="3"/>
  <c r="H383" i="3" s="1"/>
  <c r="G332" i="3"/>
  <c r="E332" i="3"/>
  <c r="H332" i="3" s="1"/>
  <c r="G349" i="3"/>
  <c r="E349" i="3"/>
  <c r="H349" i="3" s="1"/>
  <c r="E385" i="3"/>
  <c r="H385" i="3" s="1"/>
  <c r="G385" i="3"/>
  <c r="G323" i="3"/>
  <c r="E323" i="3"/>
  <c r="H323" i="3" s="1"/>
  <c r="G451" i="3"/>
  <c r="E451" i="3"/>
  <c r="H451" i="3" s="1"/>
  <c r="G387" i="3"/>
  <c r="E387" i="3"/>
  <c r="H387" i="3" s="1"/>
  <c r="G355" i="3"/>
  <c r="E355" i="3"/>
  <c r="H355" i="3" s="1"/>
  <c r="E339" i="3"/>
  <c r="H339" i="3" s="1"/>
  <c r="G339" i="3"/>
  <c r="B21" i="1" l="1"/>
  <c r="B22" i="1"/>
  <c r="G2" i="3"/>
  <c r="C3" i="3" s="1"/>
  <c r="E3" i="3" s="1"/>
  <c r="E7" i="5"/>
  <c r="B23" i="1"/>
  <c r="H3" i="3" l="1"/>
  <c r="F3" i="3"/>
  <c r="I3" i="3" l="1"/>
  <c r="G3" i="3"/>
  <c r="C4" i="3" s="1"/>
  <c r="E4" i="3" l="1"/>
  <c r="H4" i="3" l="1"/>
  <c r="F4" i="3"/>
  <c r="I4" i="3" l="1"/>
  <c r="G4" i="3"/>
  <c r="C5" i="3" s="1"/>
  <c r="E5" i="3" l="1"/>
  <c r="H5" i="3" l="1"/>
  <c r="F5" i="3"/>
  <c r="I5" i="3" l="1"/>
  <c r="G5" i="3"/>
  <c r="C6" i="3" s="1"/>
  <c r="E6" i="3" l="1"/>
  <c r="H6" i="3" l="1"/>
  <c r="F6" i="3"/>
  <c r="I6" i="3" l="1"/>
  <c r="G6" i="3"/>
  <c r="C7" i="3" s="1"/>
  <c r="E7" i="3" l="1"/>
  <c r="H7" i="3" l="1"/>
  <c r="F7" i="3"/>
  <c r="I7" i="3" l="1"/>
  <c r="G7" i="3"/>
  <c r="C8" i="3" s="1"/>
  <c r="E8" i="3" l="1"/>
  <c r="H8" i="3" l="1"/>
  <c r="F8" i="3"/>
  <c r="I8" i="3" l="1"/>
  <c r="G8" i="3"/>
  <c r="C9" i="3" s="1"/>
  <c r="E9" i="3" l="1"/>
  <c r="H9" i="3" l="1"/>
  <c r="F9" i="3"/>
  <c r="I9" i="3" l="1"/>
  <c r="G9" i="3"/>
  <c r="C10" i="3" s="1"/>
  <c r="E10" i="3" l="1"/>
  <c r="H10" i="3" l="1"/>
  <c r="F10" i="3"/>
  <c r="I10" i="3" l="1"/>
  <c r="G10" i="3"/>
  <c r="C11" i="3" s="1"/>
  <c r="E11" i="3" l="1"/>
  <c r="H11" i="3" l="1"/>
  <c r="F11" i="3"/>
  <c r="I11" i="3" l="1"/>
  <c r="G11" i="3"/>
  <c r="C12" i="3" s="1"/>
  <c r="E12" i="3" l="1"/>
  <c r="H12" i="3" l="1"/>
  <c r="F12" i="3"/>
  <c r="I12" i="3" l="1"/>
  <c r="G12" i="3"/>
  <c r="C13" i="3" s="1"/>
  <c r="E13" i="3" l="1"/>
  <c r="H13" i="3" l="1"/>
  <c r="F13" i="3"/>
  <c r="I13" i="3" l="1"/>
  <c r="G13" i="3"/>
  <c r="C14" i="3" s="1"/>
  <c r="E14" i="3" l="1"/>
  <c r="H14" i="3" l="1"/>
  <c r="F14" i="3"/>
  <c r="I14" i="3" l="1"/>
  <c r="G14" i="3"/>
  <c r="C15" i="3" s="1"/>
  <c r="E15" i="3" l="1"/>
  <c r="H15" i="3" l="1"/>
  <c r="F15" i="3"/>
  <c r="I15" i="3" l="1"/>
  <c r="G15" i="3"/>
  <c r="C16" i="3" s="1"/>
  <c r="E16" i="3" l="1"/>
  <c r="H16" i="3" l="1"/>
  <c r="F16" i="3"/>
  <c r="I16" i="3" l="1"/>
  <c r="G16" i="3"/>
  <c r="C17" i="3" s="1"/>
  <c r="E17" i="3" l="1"/>
  <c r="H17" i="3" l="1"/>
  <c r="F17" i="3"/>
  <c r="I17" i="3" l="1"/>
  <c r="G17" i="3"/>
  <c r="C18" i="3" s="1"/>
  <c r="E18" i="3" l="1"/>
  <c r="H18" i="3" l="1"/>
  <c r="F18" i="3"/>
  <c r="I18" i="3" l="1"/>
  <c r="G18" i="3"/>
  <c r="C19" i="3" s="1"/>
  <c r="E19" i="3" l="1"/>
  <c r="H19" i="3" l="1"/>
  <c r="F19" i="3"/>
  <c r="I19" i="3" l="1"/>
  <c r="G19" i="3"/>
  <c r="C20" i="3" s="1"/>
  <c r="E20" i="3" l="1"/>
  <c r="H20" i="3" l="1"/>
  <c r="F20" i="3"/>
  <c r="I20" i="3" l="1"/>
  <c r="G20" i="3"/>
  <c r="C21" i="3" s="1"/>
  <c r="E21" i="3" l="1"/>
  <c r="H21" i="3" l="1"/>
  <c r="F21" i="3"/>
  <c r="I21" i="3" l="1"/>
  <c r="G21" i="3"/>
  <c r="C22" i="3" s="1"/>
  <c r="E22" i="3" l="1"/>
  <c r="H22" i="3" l="1"/>
  <c r="F22" i="3"/>
  <c r="I22" i="3" l="1"/>
  <c r="G22" i="3"/>
  <c r="C23" i="3" s="1"/>
  <c r="E23" i="3" l="1"/>
  <c r="H23" i="3" l="1"/>
  <c r="F23" i="3"/>
  <c r="I23" i="3" l="1"/>
  <c r="G23" i="3"/>
  <c r="C24" i="3" s="1"/>
  <c r="E24" i="3" l="1"/>
  <c r="H24" i="3" l="1"/>
  <c r="F24" i="3"/>
  <c r="I24" i="3" l="1"/>
  <c r="G24" i="3"/>
  <c r="C25" i="3" s="1"/>
  <c r="E25" i="3" l="1"/>
  <c r="H25" i="3" l="1"/>
  <c r="F25" i="3"/>
  <c r="I25" i="3" l="1"/>
  <c r="G25" i="3"/>
  <c r="C26" i="3" s="1"/>
  <c r="E26" i="3" l="1"/>
  <c r="H26" i="3" l="1"/>
  <c r="F26" i="3"/>
  <c r="I26" i="3" l="1"/>
  <c r="G26" i="3"/>
  <c r="C27" i="3" s="1"/>
  <c r="E27" i="3" l="1"/>
  <c r="H27" i="3" l="1"/>
  <c r="F27" i="3"/>
  <c r="I27" i="3" l="1"/>
  <c r="G27" i="3"/>
  <c r="C28" i="3" s="1"/>
  <c r="E28" i="3" l="1"/>
  <c r="H28" i="3" l="1"/>
  <c r="F28" i="3"/>
  <c r="I28" i="3" l="1"/>
  <c r="G28" i="3"/>
  <c r="C29" i="3" s="1"/>
  <c r="E29" i="3" l="1"/>
  <c r="H29" i="3" l="1"/>
  <c r="F29" i="3"/>
  <c r="I29" i="3" l="1"/>
  <c r="G29" i="3"/>
  <c r="C30" i="3" s="1"/>
  <c r="E30" i="3" l="1"/>
  <c r="H30" i="3" l="1"/>
  <c r="F30" i="3"/>
  <c r="I30" i="3" l="1"/>
  <c r="G30" i="3"/>
  <c r="C31" i="3" s="1"/>
  <c r="E31" i="3" l="1"/>
  <c r="H31" i="3" l="1"/>
  <c r="F31" i="3"/>
  <c r="I31" i="3" l="1"/>
  <c r="G31" i="3"/>
  <c r="C32" i="3" s="1"/>
  <c r="E32" i="3" l="1"/>
  <c r="H32" i="3" l="1"/>
  <c r="F32" i="3"/>
  <c r="I32" i="3" l="1"/>
  <c r="G32" i="3"/>
  <c r="C33" i="3" s="1"/>
  <c r="E33" i="3" l="1"/>
  <c r="H33" i="3" l="1"/>
  <c r="F33" i="3"/>
  <c r="I33" i="3" l="1"/>
  <c r="G33" i="3"/>
  <c r="C34" i="3" s="1"/>
  <c r="E34" i="3" l="1"/>
  <c r="H34" i="3" l="1"/>
  <c r="F34" i="3"/>
  <c r="I34" i="3" l="1"/>
  <c r="G34" i="3"/>
  <c r="C35" i="3" s="1"/>
  <c r="E35" i="3" l="1"/>
  <c r="H35" i="3" l="1"/>
  <c r="F35" i="3"/>
  <c r="I35" i="3" l="1"/>
  <c r="G35" i="3"/>
  <c r="C36" i="3" s="1"/>
  <c r="E36" i="3" l="1"/>
  <c r="H36" i="3" l="1"/>
  <c r="F36" i="3"/>
  <c r="I36" i="3" l="1"/>
  <c r="G36" i="3"/>
  <c r="C37" i="3" s="1"/>
  <c r="E37" i="3" l="1"/>
  <c r="H37" i="3" l="1"/>
  <c r="F37" i="3"/>
  <c r="I37" i="3" l="1"/>
  <c r="G37" i="3"/>
  <c r="C38" i="3" s="1"/>
  <c r="E38" i="3" l="1"/>
  <c r="H38" i="3" l="1"/>
  <c r="F38" i="3"/>
  <c r="I38" i="3" l="1"/>
  <c r="G38" i="3"/>
  <c r="C39" i="3" s="1"/>
  <c r="E39" i="3" l="1"/>
  <c r="H39" i="3" l="1"/>
  <c r="F39" i="3"/>
  <c r="I39" i="3" l="1"/>
  <c r="G39" i="3"/>
  <c r="C40" i="3" s="1"/>
  <c r="E40" i="3" l="1"/>
  <c r="H40" i="3" l="1"/>
  <c r="F40" i="3"/>
  <c r="I40" i="3" l="1"/>
  <c r="G40" i="3"/>
  <c r="C41" i="3" s="1"/>
  <c r="E41" i="3" l="1"/>
  <c r="H41" i="3" l="1"/>
  <c r="F41" i="3"/>
  <c r="I41" i="3" l="1"/>
  <c r="G41" i="3"/>
  <c r="C42" i="3" s="1"/>
  <c r="E42" i="3" l="1"/>
  <c r="H42" i="3" l="1"/>
  <c r="F42" i="3"/>
  <c r="I42" i="3" l="1"/>
  <c r="G42" i="3"/>
  <c r="C43" i="3" s="1"/>
  <c r="E43" i="3" l="1"/>
  <c r="H43" i="3" l="1"/>
  <c r="F43" i="3"/>
  <c r="I43" i="3" l="1"/>
  <c r="G43" i="3"/>
  <c r="C44" i="3" s="1"/>
  <c r="E44" i="3" l="1"/>
  <c r="H44" i="3" l="1"/>
  <c r="F44" i="3"/>
  <c r="I44" i="3" l="1"/>
  <c r="G44" i="3"/>
  <c r="C45" i="3" s="1"/>
  <c r="E45" i="3" l="1"/>
  <c r="H45" i="3" l="1"/>
  <c r="F45" i="3"/>
  <c r="I45" i="3" l="1"/>
  <c r="G45" i="3"/>
  <c r="C46" i="3" s="1"/>
  <c r="E46" i="3" l="1"/>
  <c r="H46" i="3" l="1"/>
  <c r="F46" i="3"/>
  <c r="I46" i="3" l="1"/>
  <c r="G46" i="3"/>
  <c r="C47" i="3" s="1"/>
  <c r="E47" i="3" l="1"/>
  <c r="H47" i="3" l="1"/>
  <c r="F47" i="3"/>
  <c r="I47" i="3" l="1"/>
  <c r="G47" i="3"/>
  <c r="C48" i="3" s="1"/>
  <c r="E48" i="3" l="1"/>
  <c r="H48" i="3" l="1"/>
  <c r="F48" i="3"/>
  <c r="I48" i="3" l="1"/>
  <c r="G48" i="3"/>
  <c r="C49" i="3" s="1"/>
  <c r="E49" i="3" l="1"/>
  <c r="H49" i="3" l="1"/>
  <c r="F49" i="3"/>
  <c r="I49" i="3" l="1"/>
  <c r="G49" i="3"/>
  <c r="C50" i="3" s="1"/>
  <c r="E50" i="3" l="1"/>
  <c r="H50" i="3" l="1"/>
  <c r="F50" i="3"/>
  <c r="I50" i="3" l="1"/>
  <c r="G50" i="3"/>
  <c r="C51" i="3" s="1"/>
  <c r="E51" i="3" l="1"/>
  <c r="H51" i="3" l="1"/>
  <c r="F51" i="3"/>
  <c r="I51" i="3" l="1"/>
  <c r="G51" i="3"/>
  <c r="C52" i="3" s="1"/>
  <c r="E52" i="3" l="1"/>
  <c r="H52" i="3" l="1"/>
  <c r="F52" i="3"/>
  <c r="I52" i="3" l="1"/>
  <c r="G52" i="3"/>
  <c r="C53" i="3" s="1"/>
  <c r="E53" i="3" l="1"/>
  <c r="H53" i="3" l="1"/>
  <c r="F53" i="3"/>
  <c r="I53" i="3" l="1"/>
  <c r="G53" i="3"/>
  <c r="C54" i="3" s="1"/>
  <c r="E54" i="3" l="1"/>
  <c r="H54" i="3" l="1"/>
  <c r="F54" i="3"/>
  <c r="I54" i="3" l="1"/>
  <c r="G54" i="3"/>
  <c r="C55" i="3" s="1"/>
  <c r="E55" i="3" l="1"/>
  <c r="H55" i="3" l="1"/>
  <c r="F55" i="3"/>
  <c r="I55" i="3" l="1"/>
  <c r="G55" i="3"/>
  <c r="C56" i="3" s="1"/>
  <c r="E56" i="3" l="1"/>
  <c r="H56" i="3" l="1"/>
  <c r="F56" i="3"/>
  <c r="I56" i="3" l="1"/>
  <c r="G56" i="3"/>
  <c r="C57" i="3" s="1"/>
  <c r="E57" i="3" l="1"/>
  <c r="H57" i="3" l="1"/>
  <c r="F57" i="3"/>
  <c r="I57" i="3" l="1"/>
  <c r="G57" i="3"/>
  <c r="C58" i="3" s="1"/>
  <c r="E58" i="3" l="1"/>
  <c r="H58" i="3" l="1"/>
  <c r="F58" i="3"/>
  <c r="I58" i="3" l="1"/>
  <c r="G58" i="3"/>
  <c r="C59" i="3" s="1"/>
  <c r="E59" i="3" l="1"/>
  <c r="H59" i="3" l="1"/>
  <c r="F59" i="3"/>
  <c r="I59" i="3" l="1"/>
  <c r="G59" i="3"/>
  <c r="C60" i="3" s="1"/>
  <c r="E60" i="3" l="1"/>
  <c r="H60" i="3" l="1"/>
  <c r="F60" i="3"/>
  <c r="I60" i="3" l="1"/>
  <c r="G60" i="3"/>
  <c r="C61" i="3" s="1"/>
  <c r="E61" i="3" l="1"/>
  <c r="H61" i="3" l="1"/>
  <c r="F61" i="3"/>
  <c r="I61" i="3" l="1"/>
  <c r="G61" i="3"/>
  <c r="K2" i="3" l="1"/>
  <c r="C62" i="3"/>
  <c r="E62" i="3" l="1"/>
  <c r="H62" i="3" l="1"/>
  <c r="F62" i="3"/>
  <c r="I62" i="3" l="1"/>
  <c r="G62" i="3"/>
  <c r="C63" i="3" s="1"/>
  <c r="E63" i="3" l="1"/>
  <c r="H63" i="3" l="1"/>
  <c r="F63" i="3"/>
  <c r="I63" i="3" l="1"/>
  <c r="G63" i="3"/>
  <c r="C64" i="3" s="1"/>
  <c r="E64" i="3" l="1"/>
  <c r="H64" i="3" l="1"/>
  <c r="F64" i="3"/>
  <c r="I64" i="3" l="1"/>
  <c r="G64" i="3"/>
  <c r="C65" i="3" s="1"/>
  <c r="E65" i="3" l="1"/>
  <c r="H65" i="3" l="1"/>
  <c r="F65" i="3"/>
  <c r="I65" i="3" l="1"/>
  <c r="G65" i="3"/>
  <c r="C66" i="3" s="1"/>
  <c r="E66" i="3" l="1"/>
  <c r="H66" i="3" l="1"/>
  <c r="F66" i="3"/>
  <c r="I66" i="3" l="1"/>
  <c r="G66" i="3"/>
  <c r="C67" i="3" s="1"/>
  <c r="E67" i="3" l="1"/>
  <c r="H67" i="3" l="1"/>
  <c r="F67" i="3"/>
  <c r="I67" i="3" l="1"/>
  <c r="G67" i="3"/>
  <c r="C68" i="3" s="1"/>
  <c r="E68" i="3" l="1"/>
  <c r="H68" i="3" l="1"/>
  <c r="F68" i="3"/>
  <c r="I68" i="3" l="1"/>
  <c r="G68" i="3"/>
  <c r="C69" i="3" s="1"/>
  <c r="E69" i="3" l="1"/>
  <c r="H69" i="3" l="1"/>
  <c r="F69" i="3"/>
  <c r="I69" i="3" l="1"/>
  <c r="G69" i="3"/>
  <c r="C70" i="3" s="1"/>
  <c r="E70" i="3" l="1"/>
  <c r="H70" i="3" l="1"/>
  <c r="F70" i="3"/>
  <c r="I70" i="3" l="1"/>
  <c r="G70" i="3"/>
  <c r="C71" i="3" s="1"/>
  <c r="E71" i="3" l="1"/>
  <c r="H71" i="3" l="1"/>
  <c r="F71" i="3"/>
  <c r="I71" i="3" l="1"/>
  <c r="G71" i="3"/>
  <c r="C72" i="3" s="1"/>
  <c r="E72" i="3" l="1"/>
  <c r="H72" i="3" l="1"/>
  <c r="F72" i="3"/>
  <c r="I72" i="3" l="1"/>
  <c r="G72" i="3"/>
  <c r="C73" i="3" s="1"/>
  <c r="E73" i="3" l="1"/>
  <c r="H73" i="3" l="1"/>
  <c r="F73" i="3"/>
  <c r="I73" i="3" l="1"/>
  <c r="G73" i="3"/>
  <c r="C74" i="3" s="1"/>
  <c r="E74" i="3" l="1"/>
  <c r="H74" i="3" l="1"/>
  <c r="F74" i="3"/>
  <c r="I74" i="3" l="1"/>
  <c r="G74" i="3"/>
  <c r="C75" i="3" s="1"/>
  <c r="E75" i="3" l="1"/>
  <c r="H75" i="3" l="1"/>
  <c r="F75" i="3"/>
  <c r="I75" i="3" l="1"/>
  <c r="G75" i="3"/>
  <c r="C76" i="3" s="1"/>
  <c r="E76" i="3" l="1"/>
  <c r="H76" i="3" l="1"/>
  <c r="F76" i="3"/>
  <c r="I76" i="3" l="1"/>
  <c r="G76" i="3"/>
  <c r="C77" i="3" s="1"/>
  <c r="E77" i="3" l="1"/>
  <c r="H77" i="3" l="1"/>
  <c r="F77" i="3"/>
  <c r="I77" i="3" l="1"/>
  <c r="G77" i="3"/>
  <c r="C78" i="3" s="1"/>
  <c r="E78" i="3" l="1"/>
  <c r="H78" i="3" l="1"/>
  <c r="F78" i="3"/>
  <c r="I78" i="3" l="1"/>
  <c r="G78" i="3"/>
  <c r="C79" i="3" s="1"/>
  <c r="E79" i="3" l="1"/>
  <c r="H79" i="3" l="1"/>
  <c r="F79" i="3"/>
  <c r="I79" i="3" l="1"/>
  <c r="G79" i="3"/>
  <c r="C80" i="3" s="1"/>
  <c r="E80" i="3" l="1"/>
  <c r="H80" i="3" l="1"/>
  <c r="F80" i="3"/>
  <c r="I80" i="3" l="1"/>
  <c r="G80" i="3"/>
  <c r="C81" i="3" s="1"/>
  <c r="E81" i="3" l="1"/>
  <c r="H81" i="3" l="1"/>
  <c r="F81" i="3"/>
  <c r="I81" i="3" l="1"/>
  <c r="G81" i="3"/>
  <c r="C82" i="3" s="1"/>
  <c r="E82" i="3" l="1"/>
  <c r="H82" i="3" l="1"/>
  <c r="F82" i="3"/>
  <c r="I82" i="3" l="1"/>
  <c r="G82" i="3"/>
  <c r="C83" i="3" s="1"/>
  <c r="E83" i="3" l="1"/>
  <c r="H83" i="3" l="1"/>
  <c r="F83" i="3"/>
  <c r="I83" i="3" l="1"/>
  <c r="G83" i="3"/>
  <c r="C84" i="3" s="1"/>
  <c r="E84" i="3" l="1"/>
  <c r="H84" i="3" l="1"/>
  <c r="F84" i="3"/>
  <c r="I84" i="3" l="1"/>
  <c r="G84" i="3"/>
  <c r="C85" i="3" s="1"/>
  <c r="E85" i="3" l="1"/>
  <c r="H85" i="3" l="1"/>
  <c r="F85" i="3"/>
  <c r="I85" i="3" l="1"/>
  <c r="G85" i="3"/>
  <c r="C86" i="3" s="1"/>
  <c r="E86" i="3" l="1"/>
  <c r="H86" i="3" l="1"/>
  <c r="F86" i="3"/>
  <c r="I86" i="3" l="1"/>
  <c r="G86" i="3"/>
  <c r="C87" i="3" s="1"/>
  <c r="E87" i="3" l="1"/>
  <c r="H87" i="3" l="1"/>
  <c r="F87" i="3"/>
  <c r="I87" i="3" l="1"/>
  <c r="G87" i="3"/>
  <c r="C88" i="3" s="1"/>
  <c r="E88" i="3" l="1"/>
  <c r="H88" i="3" l="1"/>
  <c r="F88" i="3"/>
  <c r="I88" i="3" l="1"/>
  <c r="G88" i="3"/>
  <c r="C89" i="3" s="1"/>
  <c r="E89" i="3" l="1"/>
  <c r="H89" i="3" l="1"/>
  <c r="F89" i="3"/>
  <c r="I89" i="3" l="1"/>
  <c r="G89" i="3"/>
  <c r="C90" i="3" s="1"/>
  <c r="E90" i="3" l="1"/>
  <c r="H90" i="3" l="1"/>
  <c r="F90" i="3"/>
  <c r="I90" i="3" l="1"/>
  <c r="G90" i="3"/>
  <c r="C91" i="3" s="1"/>
  <c r="E91" i="3" l="1"/>
  <c r="H91" i="3" l="1"/>
  <c r="F91" i="3"/>
  <c r="I91" i="3" l="1"/>
  <c r="G91" i="3"/>
  <c r="C92" i="3" s="1"/>
  <c r="E92" i="3" l="1"/>
  <c r="H92" i="3" l="1"/>
  <c r="F92" i="3"/>
  <c r="I92" i="3" l="1"/>
  <c r="G92" i="3"/>
  <c r="C93" i="3" s="1"/>
  <c r="E93" i="3" l="1"/>
  <c r="H93" i="3" l="1"/>
  <c r="F93" i="3"/>
  <c r="I93" i="3" l="1"/>
  <c r="G93" i="3"/>
  <c r="C94" i="3" s="1"/>
  <c r="E94" i="3" l="1"/>
  <c r="H94" i="3" l="1"/>
  <c r="F94" i="3"/>
  <c r="I94" i="3" l="1"/>
  <c r="G94" i="3"/>
  <c r="C95" i="3" s="1"/>
  <c r="E95" i="3" l="1"/>
  <c r="H95" i="3" l="1"/>
  <c r="F95" i="3"/>
  <c r="I95" i="3" l="1"/>
  <c r="G95" i="3"/>
  <c r="C96" i="3" s="1"/>
  <c r="E96" i="3" l="1"/>
  <c r="H96" i="3" l="1"/>
  <c r="F96" i="3"/>
  <c r="I96" i="3" l="1"/>
  <c r="G96" i="3"/>
  <c r="C97" i="3" s="1"/>
  <c r="E97" i="3" l="1"/>
  <c r="H97" i="3" l="1"/>
  <c r="F97" i="3"/>
  <c r="I97" i="3" l="1"/>
  <c r="G97" i="3"/>
  <c r="C98" i="3" s="1"/>
  <c r="E98" i="3" l="1"/>
  <c r="H98" i="3" l="1"/>
  <c r="F98" i="3"/>
  <c r="I98" i="3" l="1"/>
  <c r="G98" i="3"/>
  <c r="C99" i="3" s="1"/>
  <c r="E99" i="3" l="1"/>
  <c r="H99" i="3" l="1"/>
  <c r="F99" i="3"/>
  <c r="I99" i="3" l="1"/>
  <c r="G99" i="3"/>
  <c r="C100" i="3" s="1"/>
  <c r="E100" i="3" l="1"/>
  <c r="H100" i="3" l="1"/>
  <c r="F100" i="3"/>
  <c r="I100" i="3" l="1"/>
  <c r="G100" i="3"/>
  <c r="C101" i="3" s="1"/>
  <c r="E101" i="3" l="1"/>
  <c r="H101" i="3" l="1"/>
  <c r="F101" i="3"/>
  <c r="I101" i="3" l="1"/>
  <c r="G101" i="3"/>
  <c r="C102" i="3" s="1"/>
  <c r="E102" i="3" l="1"/>
  <c r="H102" i="3" l="1"/>
  <c r="F102" i="3"/>
  <c r="I102" i="3" l="1"/>
  <c r="G102" i="3"/>
  <c r="C103" i="3" s="1"/>
  <c r="E103" i="3" l="1"/>
  <c r="H103" i="3" l="1"/>
  <c r="F103" i="3"/>
  <c r="I103" i="3" l="1"/>
  <c r="G103" i="3"/>
  <c r="C104" i="3" s="1"/>
  <c r="E104" i="3" l="1"/>
  <c r="H104" i="3" l="1"/>
  <c r="F104" i="3"/>
  <c r="I104" i="3" l="1"/>
  <c r="G104" i="3"/>
  <c r="C105" i="3" s="1"/>
  <c r="E105" i="3" l="1"/>
  <c r="H105" i="3" l="1"/>
  <c r="F105" i="3"/>
  <c r="I105" i="3" l="1"/>
  <c r="G105" i="3"/>
  <c r="C106" i="3" s="1"/>
  <c r="E106" i="3" l="1"/>
  <c r="H106" i="3" l="1"/>
  <c r="F106" i="3"/>
  <c r="I106" i="3" l="1"/>
  <c r="G106" i="3"/>
  <c r="C107" i="3" s="1"/>
  <c r="E107" i="3" l="1"/>
  <c r="H107" i="3" l="1"/>
  <c r="F107" i="3"/>
  <c r="I107" i="3" l="1"/>
  <c r="G107" i="3"/>
  <c r="C108" i="3" s="1"/>
  <c r="E108" i="3" l="1"/>
  <c r="H108" i="3" l="1"/>
  <c r="F108" i="3"/>
  <c r="I108" i="3" l="1"/>
  <c r="G108" i="3"/>
  <c r="C109" i="3" s="1"/>
  <c r="E109" i="3" l="1"/>
  <c r="H109" i="3" l="1"/>
  <c r="F109" i="3"/>
  <c r="I109" i="3" l="1"/>
  <c r="G109" i="3"/>
  <c r="C110" i="3" s="1"/>
  <c r="E110" i="3" l="1"/>
  <c r="H110" i="3" l="1"/>
  <c r="F110" i="3"/>
  <c r="I110" i="3" l="1"/>
  <c r="G110" i="3"/>
  <c r="C111" i="3" s="1"/>
  <c r="E111" i="3" l="1"/>
  <c r="H111" i="3" l="1"/>
  <c r="F111" i="3"/>
  <c r="I111" i="3" l="1"/>
  <c r="G111" i="3"/>
  <c r="C112" i="3" s="1"/>
  <c r="E112" i="3" l="1"/>
  <c r="H112" i="3" l="1"/>
  <c r="F112" i="3"/>
  <c r="I112" i="3" l="1"/>
  <c r="G112" i="3"/>
  <c r="C113" i="3" s="1"/>
  <c r="E113" i="3" l="1"/>
  <c r="H113" i="3" l="1"/>
  <c r="F113" i="3"/>
  <c r="I113" i="3" l="1"/>
  <c r="G113" i="3"/>
  <c r="C114" i="3" s="1"/>
  <c r="E114" i="3" l="1"/>
  <c r="H114" i="3" l="1"/>
  <c r="F114" i="3"/>
  <c r="I114" i="3" l="1"/>
  <c r="G114" i="3"/>
  <c r="C115" i="3" s="1"/>
  <c r="E115" i="3" l="1"/>
  <c r="H115" i="3" l="1"/>
  <c r="F115" i="3"/>
  <c r="I115" i="3" l="1"/>
  <c r="G115" i="3"/>
  <c r="C116" i="3" s="1"/>
  <c r="E116" i="3" l="1"/>
  <c r="H116" i="3" l="1"/>
  <c r="F116" i="3"/>
  <c r="I116" i="3" l="1"/>
  <c r="G116" i="3"/>
  <c r="C117" i="3" s="1"/>
  <c r="E117" i="3" l="1"/>
  <c r="H117" i="3" l="1"/>
  <c r="F117" i="3"/>
  <c r="I117" i="3" l="1"/>
  <c r="G117" i="3"/>
  <c r="C118" i="3" s="1"/>
  <c r="E118" i="3" l="1"/>
  <c r="H118" i="3" l="1"/>
  <c r="F118" i="3"/>
  <c r="I118" i="3" l="1"/>
  <c r="G118" i="3"/>
  <c r="C119" i="3" s="1"/>
  <c r="E119" i="3" l="1"/>
  <c r="H119" i="3" l="1"/>
  <c r="F119" i="3"/>
  <c r="I119" i="3" l="1"/>
  <c r="G119" i="3"/>
  <c r="C120" i="3" s="1"/>
  <c r="E120" i="3" l="1"/>
  <c r="H120" i="3" l="1"/>
  <c r="F120" i="3"/>
  <c r="I120" i="3" l="1"/>
  <c r="G120" i="3"/>
  <c r="C121" i="3" s="1"/>
  <c r="E121" i="3" l="1"/>
  <c r="H121" i="3" l="1"/>
  <c r="F121" i="3"/>
  <c r="I121" i="3" l="1"/>
  <c r="G121" i="3"/>
  <c r="C122" i="3" s="1"/>
  <c r="E122" i="3" l="1"/>
  <c r="H122" i="3" l="1"/>
  <c r="F122" i="3"/>
  <c r="I122" i="3" l="1"/>
  <c r="G122" i="3"/>
  <c r="C123" i="3" s="1"/>
  <c r="E123" i="3" l="1"/>
  <c r="H123" i="3" l="1"/>
  <c r="F123" i="3"/>
  <c r="I123" i="3" l="1"/>
  <c r="G123" i="3"/>
  <c r="C124" i="3" s="1"/>
  <c r="E124" i="3" l="1"/>
  <c r="H124" i="3" l="1"/>
  <c r="F124" i="3"/>
  <c r="I124" i="3" l="1"/>
  <c r="G124" i="3"/>
  <c r="C125" i="3" s="1"/>
  <c r="E125" i="3" l="1"/>
  <c r="H125" i="3" l="1"/>
  <c r="F125" i="3"/>
  <c r="I125" i="3" l="1"/>
  <c r="G125" i="3"/>
  <c r="C126" i="3" s="1"/>
  <c r="E126" i="3" l="1"/>
  <c r="H126" i="3" l="1"/>
  <c r="F126" i="3"/>
  <c r="I126" i="3" l="1"/>
  <c r="G126" i="3"/>
  <c r="C127" i="3" s="1"/>
  <c r="E127" i="3" l="1"/>
  <c r="H127" i="3" l="1"/>
  <c r="F127" i="3"/>
  <c r="I127" i="3" l="1"/>
  <c r="G127" i="3"/>
  <c r="C128" i="3" s="1"/>
  <c r="E128" i="3" l="1"/>
  <c r="H128" i="3" l="1"/>
  <c r="F128" i="3"/>
  <c r="I128" i="3" l="1"/>
  <c r="G128" i="3"/>
  <c r="C129" i="3" s="1"/>
  <c r="E129" i="3" l="1"/>
  <c r="H129" i="3" l="1"/>
  <c r="F129" i="3"/>
  <c r="I129" i="3" l="1"/>
  <c r="G129" i="3"/>
  <c r="C130" i="3" s="1"/>
  <c r="E130" i="3" l="1"/>
  <c r="H130" i="3" l="1"/>
  <c r="F130" i="3"/>
  <c r="I130" i="3" l="1"/>
  <c r="G130" i="3"/>
  <c r="C131" i="3" s="1"/>
  <c r="E131" i="3" l="1"/>
  <c r="H131" i="3" l="1"/>
  <c r="F131" i="3"/>
  <c r="I131" i="3" l="1"/>
  <c r="G131" i="3"/>
  <c r="C132" i="3" s="1"/>
  <c r="E132" i="3" l="1"/>
  <c r="H132" i="3" l="1"/>
  <c r="F132" i="3"/>
  <c r="I132" i="3" l="1"/>
  <c r="G132" i="3"/>
  <c r="C133" i="3" s="1"/>
  <c r="E133" i="3" l="1"/>
  <c r="H133" i="3" l="1"/>
  <c r="F133" i="3"/>
  <c r="I133" i="3" l="1"/>
  <c r="G133" i="3"/>
  <c r="C134" i="3" s="1"/>
  <c r="E134" i="3" l="1"/>
  <c r="H134" i="3" l="1"/>
  <c r="F134" i="3"/>
  <c r="I134" i="3" l="1"/>
  <c r="G134" i="3"/>
  <c r="C135" i="3" s="1"/>
  <c r="E135" i="3" l="1"/>
  <c r="H135" i="3" l="1"/>
  <c r="F135" i="3"/>
  <c r="I135" i="3" l="1"/>
  <c r="G135" i="3"/>
  <c r="C136" i="3" s="1"/>
  <c r="E136" i="3" l="1"/>
  <c r="H136" i="3" l="1"/>
  <c r="F136" i="3"/>
  <c r="I136" i="3" l="1"/>
  <c r="G136" i="3"/>
  <c r="C137" i="3" s="1"/>
  <c r="E137" i="3" l="1"/>
  <c r="H137" i="3" l="1"/>
  <c r="F137" i="3"/>
  <c r="I137" i="3" l="1"/>
  <c r="G137" i="3"/>
  <c r="C138" i="3" s="1"/>
  <c r="E138" i="3" l="1"/>
  <c r="H138" i="3" l="1"/>
  <c r="F138" i="3"/>
  <c r="I138" i="3" l="1"/>
  <c r="G138" i="3"/>
  <c r="C139" i="3" s="1"/>
  <c r="E139" i="3" l="1"/>
  <c r="H139" i="3" l="1"/>
  <c r="F139" i="3"/>
  <c r="I139" i="3" l="1"/>
  <c r="G139" i="3"/>
  <c r="C140" i="3" s="1"/>
  <c r="E140" i="3" l="1"/>
  <c r="H140" i="3" l="1"/>
  <c r="F140" i="3"/>
  <c r="I140" i="3" l="1"/>
  <c r="G140" i="3"/>
  <c r="C141" i="3" s="1"/>
  <c r="E141" i="3" l="1"/>
  <c r="H141" i="3" l="1"/>
  <c r="F141" i="3"/>
  <c r="I141" i="3" l="1"/>
  <c r="G141" i="3"/>
  <c r="C142" i="3" s="1"/>
  <c r="E142" i="3" l="1"/>
  <c r="H142" i="3" l="1"/>
  <c r="F142" i="3"/>
  <c r="I142" i="3" l="1"/>
  <c r="G142" i="3"/>
  <c r="C143" i="3" s="1"/>
  <c r="E143" i="3" l="1"/>
  <c r="H143" i="3" l="1"/>
  <c r="F143" i="3"/>
  <c r="I143" i="3" l="1"/>
  <c r="G143" i="3"/>
  <c r="C144" i="3" s="1"/>
  <c r="E144" i="3" l="1"/>
  <c r="H144" i="3" l="1"/>
  <c r="F144" i="3"/>
  <c r="I144" i="3" l="1"/>
  <c r="G144" i="3"/>
  <c r="C145" i="3" s="1"/>
  <c r="E145" i="3" l="1"/>
  <c r="H145" i="3" l="1"/>
  <c r="F145" i="3"/>
  <c r="I145" i="3" l="1"/>
  <c r="G145" i="3"/>
  <c r="C146" i="3" s="1"/>
  <c r="E146" i="3" l="1"/>
  <c r="H146" i="3" l="1"/>
  <c r="F146" i="3"/>
  <c r="I146" i="3" l="1"/>
  <c r="G146" i="3"/>
  <c r="C147" i="3" s="1"/>
  <c r="E147" i="3" l="1"/>
  <c r="H147" i="3" l="1"/>
  <c r="F147" i="3"/>
  <c r="I147" i="3" l="1"/>
  <c r="G147" i="3"/>
  <c r="C148" i="3" s="1"/>
  <c r="E148" i="3" l="1"/>
  <c r="H148" i="3" l="1"/>
  <c r="F148" i="3"/>
  <c r="I148" i="3" l="1"/>
  <c r="G148" i="3"/>
  <c r="C149" i="3" s="1"/>
  <c r="E149" i="3" l="1"/>
  <c r="H149" i="3" l="1"/>
  <c r="F149" i="3"/>
  <c r="I149" i="3" l="1"/>
  <c r="G149" i="3"/>
  <c r="C150" i="3" s="1"/>
  <c r="E150" i="3" l="1"/>
  <c r="H150" i="3" l="1"/>
  <c r="F150" i="3"/>
  <c r="I150" i="3" l="1"/>
  <c r="G150" i="3"/>
  <c r="C151" i="3" s="1"/>
  <c r="E151" i="3" l="1"/>
  <c r="H151" i="3" l="1"/>
  <c r="F151" i="3"/>
  <c r="I151" i="3" l="1"/>
  <c r="G151" i="3"/>
  <c r="C152" i="3" s="1"/>
  <c r="E152" i="3" l="1"/>
  <c r="H152" i="3" l="1"/>
  <c r="F152" i="3"/>
  <c r="I152" i="3" l="1"/>
  <c r="G152" i="3"/>
  <c r="C153" i="3" s="1"/>
  <c r="E153" i="3" l="1"/>
  <c r="H153" i="3" l="1"/>
  <c r="F153" i="3"/>
  <c r="I153" i="3" l="1"/>
  <c r="G153" i="3"/>
  <c r="C154" i="3" s="1"/>
  <c r="E154" i="3" l="1"/>
  <c r="H154" i="3" l="1"/>
  <c r="F154" i="3"/>
  <c r="I154" i="3" l="1"/>
  <c r="G154" i="3"/>
  <c r="C155" i="3" s="1"/>
  <c r="E155" i="3" l="1"/>
  <c r="H155" i="3" l="1"/>
  <c r="F155" i="3"/>
  <c r="I155" i="3" l="1"/>
  <c r="G155" i="3"/>
  <c r="C156" i="3" s="1"/>
  <c r="E156" i="3" l="1"/>
  <c r="H156" i="3" l="1"/>
  <c r="F156" i="3"/>
  <c r="I156" i="3" l="1"/>
  <c r="G156" i="3"/>
  <c r="C157" i="3" s="1"/>
  <c r="E157" i="3" l="1"/>
  <c r="H157" i="3" l="1"/>
  <c r="F157" i="3"/>
  <c r="I157" i="3" l="1"/>
  <c r="G157" i="3"/>
  <c r="C158" i="3" s="1"/>
  <c r="E158" i="3" l="1"/>
  <c r="H158" i="3" l="1"/>
  <c r="F158" i="3"/>
  <c r="I158" i="3" l="1"/>
  <c r="G158" i="3"/>
  <c r="C159" i="3" s="1"/>
  <c r="E159" i="3" l="1"/>
  <c r="H159" i="3" l="1"/>
  <c r="F159" i="3"/>
  <c r="I159" i="3" l="1"/>
  <c r="G159" i="3"/>
  <c r="C160" i="3" s="1"/>
  <c r="E160" i="3" l="1"/>
  <c r="H160" i="3" l="1"/>
  <c r="F160" i="3"/>
  <c r="I160" i="3" l="1"/>
  <c r="G160" i="3"/>
  <c r="C161" i="3" s="1"/>
  <c r="E161" i="3" l="1"/>
  <c r="H161" i="3" l="1"/>
  <c r="F161" i="3"/>
  <c r="I161" i="3" l="1"/>
  <c r="G161" i="3"/>
  <c r="C162" i="3" s="1"/>
  <c r="E162" i="3" l="1"/>
  <c r="H162" i="3" l="1"/>
  <c r="F162" i="3"/>
  <c r="I162" i="3" l="1"/>
  <c r="G162" i="3"/>
  <c r="C163" i="3" s="1"/>
  <c r="E163" i="3" l="1"/>
  <c r="H163" i="3" l="1"/>
  <c r="F163" i="3"/>
  <c r="I163" i="3" l="1"/>
  <c r="G163" i="3"/>
  <c r="C164" i="3" s="1"/>
  <c r="E164" i="3" l="1"/>
  <c r="H164" i="3" l="1"/>
  <c r="F164" i="3"/>
  <c r="I164" i="3" l="1"/>
  <c r="G164" i="3"/>
  <c r="C165" i="3" s="1"/>
  <c r="E165" i="3" l="1"/>
  <c r="H165" i="3" l="1"/>
  <c r="F165" i="3"/>
  <c r="I165" i="3" l="1"/>
  <c r="G165" i="3"/>
  <c r="C166" i="3" s="1"/>
  <c r="E166" i="3" l="1"/>
  <c r="H166" i="3" l="1"/>
  <c r="F166" i="3"/>
  <c r="I166" i="3" l="1"/>
  <c r="G166" i="3"/>
  <c r="C167" i="3" s="1"/>
  <c r="E167" i="3" l="1"/>
  <c r="H167" i="3" l="1"/>
  <c r="F167" i="3"/>
  <c r="I167" i="3" l="1"/>
  <c r="G167" i="3"/>
  <c r="C168" i="3" s="1"/>
  <c r="E168" i="3" l="1"/>
  <c r="H168" i="3" l="1"/>
  <c r="F168" i="3"/>
  <c r="I168" i="3" l="1"/>
  <c r="G168" i="3"/>
  <c r="C169" i="3" s="1"/>
  <c r="E169" i="3" l="1"/>
  <c r="H169" i="3" l="1"/>
  <c r="F169" i="3"/>
  <c r="I169" i="3" l="1"/>
  <c r="G169" i="3"/>
  <c r="C170" i="3" s="1"/>
  <c r="E170" i="3" l="1"/>
  <c r="H170" i="3" l="1"/>
  <c r="F170" i="3"/>
  <c r="I170" i="3" l="1"/>
  <c r="G170" i="3"/>
  <c r="C171" i="3" s="1"/>
  <c r="E171" i="3" l="1"/>
  <c r="H171" i="3" l="1"/>
  <c r="F171" i="3"/>
  <c r="I171" i="3" l="1"/>
  <c r="G171" i="3"/>
  <c r="C172" i="3" s="1"/>
  <c r="E172" i="3" l="1"/>
  <c r="H172" i="3" l="1"/>
  <c r="F172" i="3"/>
  <c r="I172" i="3" l="1"/>
  <c r="G172" i="3"/>
  <c r="C173" i="3" s="1"/>
  <c r="E173" i="3" l="1"/>
  <c r="H173" i="3" l="1"/>
  <c r="F173" i="3"/>
  <c r="I173" i="3" l="1"/>
  <c r="G173" i="3"/>
  <c r="C174" i="3" s="1"/>
  <c r="E174" i="3" l="1"/>
  <c r="H174" i="3" l="1"/>
  <c r="F174" i="3"/>
  <c r="I174" i="3" l="1"/>
  <c r="G174" i="3"/>
  <c r="C175" i="3" s="1"/>
  <c r="E175" i="3" l="1"/>
  <c r="H175" i="3" l="1"/>
  <c r="F175" i="3"/>
  <c r="I175" i="3" l="1"/>
  <c r="G175" i="3"/>
  <c r="C176" i="3" s="1"/>
  <c r="E176" i="3" l="1"/>
  <c r="H176" i="3" l="1"/>
  <c r="F176" i="3"/>
  <c r="I176" i="3" l="1"/>
  <c r="G176" i="3"/>
  <c r="C177" i="3" s="1"/>
  <c r="E177" i="3" l="1"/>
  <c r="H177" i="3" l="1"/>
  <c r="F177" i="3"/>
  <c r="I177" i="3" l="1"/>
  <c r="G177" i="3"/>
  <c r="C178" i="3" s="1"/>
  <c r="E178" i="3" l="1"/>
  <c r="H178" i="3" l="1"/>
  <c r="F178" i="3"/>
  <c r="I178" i="3" l="1"/>
  <c r="G178" i="3"/>
  <c r="C179" i="3" s="1"/>
  <c r="E179" i="3" l="1"/>
  <c r="H179" i="3" l="1"/>
  <c r="F179" i="3"/>
  <c r="I179" i="3" l="1"/>
  <c r="G179" i="3"/>
  <c r="C180" i="3" s="1"/>
  <c r="E180" i="3" l="1"/>
  <c r="H180" i="3" l="1"/>
  <c r="F180" i="3"/>
  <c r="I180" i="3" l="1"/>
  <c r="G180" i="3"/>
  <c r="C181" i="3" s="1"/>
  <c r="E181" i="3" l="1"/>
  <c r="H181" i="3" l="1"/>
  <c r="F181" i="3"/>
  <c r="I181" i="3" l="1"/>
  <c r="G181" i="3"/>
  <c r="C182" i="3" s="1"/>
  <c r="E182" i="3" l="1"/>
  <c r="H182" i="3" l="1"/>
  <c r="F182" i="3"/>
  <c r="I182" i="3" l="1"/>
  <c r="G182" i="3"/>
  <c r="C183" i="3" s="1"/>
  <c r="E183" i="3" l="1"/>
  <c r="H183" i="3" l="1"/>
  <c r="F183" i="3"/>
  <c r="I183" i="3" l="1"/>
  <c r="G183" i="3"/>
  <c r="C184" i="3" s="1"/>
  <c r="E184" i="3" l="1"/>
  <c r="H184" i="3" l="1"/>
  <c r="F184" i="3"/>
  <c r="I184" i="3" l="1"/>
  <c r="G184" i="3"/>
  <c r="C185" i="3" s="1"/>
  <c r="E185" i="3" l="1"/>
  <c r="H185" i="3" l="1"/>
  <c r="F185" i="3"/>
  <c r="I185" i="3" l="1"/>
  <c r="G185" i="3"/>
  <c r="C186" i="3" s="1"/>
  <c r="E186" i="3" l="1"/>
  <c r="H186" i="3" l="1"/>
  <c r="F186" i="3"/>
  <c r="I186" i="3" l="1"/>
  <c r="G186" i="3"/>
  <c r="C187" i="3" s="1"/>
  <c r="E187" i="3" l="1"/>
  <c r="H187" i="3" l="1"/>
  <c r="F187" i="3"/>
  <c r="I187" i="3" l="1"/>
  <c r="G187" i="3"/>
  <c r="C188" i="3" s="1"/>
  <c r="E188" i="3" l="1"/>
  <c r="H188" i="3" l="1"/>
  <c r="F188" i="3"/>
  <c r="I188" i="3" l="1"/>
  <c r="G188" i="3"/>
  <c r="C189" i="3" s="1"/>
  <c r="E189" i="3" l="1"/>
  <c r="H189" i="3" l="1"/>
  <c r="F189" i="3"/>
  <c r="I189" i="3" l="1"/>
  <c r="G189" i="3"/>
  <c r="C190" i="3" s="1"/>
  <c r="E190" i="3" l="1"/>
  <c r="H190" i="3" l="1"/>
  <c r="F190" i="3"/>
  <c r="I190" i="3" l="1"/>
  <c r="G190" i="3"/>
  <c r="C191" i="3" s="1"/>
  <c r="E191" i="3" l="1"/>
  <c r="H191" i="3" l="1"/>
  <c r="F191" i="3"/>
  <c r="I191" i="3" l="1"/>
  <c r="G191" i="3"/>
  <c r="C192" i="3" s="1"/>
  <c r="E192" i="3" l="1"/>
  <c r="H192" i="3" l="1"/>
  <c r="F192" i="3"/>
  <c r="I192" i="3" l="1"/>
  <c r="G192" i="3"/>
  <c r="C193" i="3" s="1"/>
  <c r="E193" i="3" l="1"/>
  <c r="H193" i="3" l="1"/>
  <c r="F193" i="3"/>
  <c r="I193" i="3" l="1"/>
  <c r="G193" i="3"/>
  <c r="C194" i="3" s="1"/>
  <c r="E194" i="3" l="1"/>
  <c r="H194" i="3" l="1"/>
  <c r="F194" i="3"/>
  <c r="I194" i="3" l="1"/>
  <c r="G194" i="3"/>
  <c r="C195" i="3" s="1"/>
  <c r="E195" i="3" l="1"/>
  <c r="H195" i="3" l="1"/>
  <c r="F195" i="3"/>
  <c r="I195" i="3" l="1"/>
  <c r="G195" i="3"/>
  <c r="C196" i="3" s="1"/>
  <c r="E196" i="3" l="1"/>
  <c r="H196" i="3" l="1"/>
  <c r="F196" i="3"/>
  <c r="I196" i="3" l="1"/>
  <c r="G196" i="3"/>
  <c r="C197" i="3" s="1"/>
  <c r="E197" i="3" l="1"/>
  <c r="H197" i="3" l="1"/>
  <c r="F197" i="3"/>
  <c r="I197" i="3" l="1"/>
  <c r="G197" i="3"/>
  <c r="C198" i="3" s="1"/>
  <c r="E198" i="3" l="1"/>
  <c r="H198" i="3" l="1"/>
  <c r="F198" i="3"/>
  <c r="I198" i="3" l="1"/>
  <c r="G198" i="3"/>
  <c r="C199" i="3" s="1"/>
  <c r="E199" i="3" l="1"/>
  <c r="H199" i="3" l="1"/>
  <c r="F199" i="3"/>
  <c r="I199" i="3" l="1"/>
  <c r="G199" i="3"/>
  <c r="C200" i="3" s="1"/>
  <c r="E200" i="3" l="1"/>
  <c r="H200" i="3" l="1"/>
  <c r="F200" i="3"/>
  <c r="I200" i="3" l="1"/>
  <c r="G200" i="3"/>
  <c r="C201" i="3" s="1"/>
  <c r="E201" i="3" l="1"/>
  <c r="H201" i="3" l="1"/>
  <c r="F201" i="3"/>
  <c r="I201" i="3" l="1"/>
  <c r="G201" i="3"/>
  <c r="C202" i="3" s="1"/>
  <c r="E202" i="3" l="1"/>
  <c r="H202" i="3" l="1"/>
  <c r="F202" i="3"/>
  <c r="I202" i="3" l="1"/>
  <c r="G202" i="3"/>
  <c r="C203" i="3" s="1"/>
  <c r="E203" i="3" l="1"/>
  <c r="H203" i="3" l="1"/>
  <c r="F203" i="3"/>
  <c r="I203" i="3" l="1"/>
  <c r="G203" i="3"/>
  <c r="C204" i="3" s="1"/>
  <c r="E204" i="3" l="1"/>
  <c r="H204" i="3" l="1"/>
  <c r="F204" i="3"/>
  <c r="I204" i="3" l="1"/>
  <c r="G204" i="3"/>
  <c r="C205" i="3" s="1"/>
  <c r="E205" i="3" l="1"/>
  <c r="H205" i="3" l="1"/>
  <c r="F205" i="3"/>
  <c r="I205" i="3" l="1"/>
  <c r="G205" i="3"/>
  <c r="C206" i="3" s="1"/>
  <c r="E206" i="3" l="1"/>
  <c r="H206" i="3" l="1"/>
  <c r="F206" i="3"/>
  <c r="I206" i="3" l="1"/>
  <c r="G206" i="3"/>
  <c r="C207" i="3" s="1"/>
  <c r="E207" i="3" l="1"/>
  <c r="H207" i="3" l="1"/>
  <c r="F207" i="3"/>
  <c r="I207" i="3" l="1"/>
  <c r="G207" i="3"/>
  <c r="C208" i="3" s="1"/>
  <c r="E208" i="3" l="1"/>
  <c r="H208" i="3" l="1"/>
  <c r="F208" i="3"/>
  <c r="I208" i="3" l="1"/>
  <c r="G208" i="3"/>
  <c r="C209" i="3" s="1"/>
  <c r="E209" i="3" l="1"/>
  <c r="H209" i="3" l="1"/>
  <c r="F209" i="3"/>
  <c r="I209" i="3" l="1"/>
  <c r="G209" i="3"/>
  <c r="C210" i="3" s="1"/>
  <c r="E210" i="3" l="1"/>
  <c r="H210" i="3" l="1"/>
  <c r="F210" i="3"/>
  <c r="I210" i="3" l="1"/>
  <c r="G210" i="3"/>
  <c r="C211" i="3" s="1"/>
  <c r="E211" i="3" l="1"/>
  <c r="H211" i="3" l="1"/>
  <c r="F211" i="3"/>
  <c r="I211" i="3" l="1"/>
  <c r="G211" i="3"/>
  <c r="C212" i="3" s="1"/>
  <c r="E212" i="3" l="1"/>
  <c r="H212" i="3" l="1"/>
  <c r="F212" i="3"/>
  <c r="I212" i="3" l="1"/>
  <c r="G212" i="3"/>
  <c r="C213" i="3" s="1"/>
  <c r="E213" i="3" l="1"/>
  <c r="H213" i="3" l="1"/>
  <c r="F213" i="3"/>
  <c r="I213" i="3" l="1"/>
  <c r="G213" i="3"/>
  <c r="C214" i="3" s="1"/>
  <c r="E214" i="3" l="1"/>
  <c r="H214" i="3" l="1"/>
  <c r="F214" i="3"/>
  <c r="I214" i="3" l="1"/>
  <c r="G214" i="3"/>
  <c r="C215" i="3" s="1"/>
  <c r="E215" i="3" l="1"/>
  <c r="H215" i="3" l="1"/>
  <c r="F215" i="3"/>
  <c r="I215" i="3" l="1"/>
  <c r="G215" i="3"/>
  <c r="C216" i="3" s="1"/>
  <c r="E216" i="3" l="1"/>
  <c r="H216" i="3" l="1"/>
  <c r="F216" i="3"/>
  <c r="I216" i="3" l="1"/>
  <c r="G216" i="3"/>
  <c r="C217" i="3" s="1"/>
  <c r="E217" i="3" l="1"/>
  <c r="H217" i="3" l="1"/>
  <c r="F217" i="3"/>
  <c r="I217" i="3" l="1"/>
  <c r="G217" i="3"/>
  <c r="C218" i="3" s="1"/>
  <c r="E218" i="3" l="1"/>
  <c r="H218" i="3" l="1"/>
  <c r="F218" i="3"/>
  <c r="I218" i="3" l="1"/>
  <c r="G218" i="3"/>
  <c r="C219" i="3" s="1"/>
  <c r="E219" i="3" l="1"/>
  <c r="H219" i="3" l="1"/>
  <c r="F219" i="3"/>
  <c r="I219" i="3" l="1"/>
  <c r="G219" i="3"/>
  <c r="C220" i="3" s="1"/>
  <c r="E220" i="3" l="1"/>
  <c r="H220" i="3" l="1"/>
  <c r="F220" i="3"/>
  <c r="I220" i="3" l="1"/>
  <c r="G220" i="3"/>
  <c r="C221" i="3" s="1"/>
  <c r="E221" i="3" l="1"/>
  <c r="H221" i="3" l="1"/>
  <c r="F221" i="3"/>
  <c r="I221" i="3" l="1"/>
  <c r="G221" i="3"/>
  <c r="C222" i="3" s="1"/>
  <c r="E222" i="3" l="1"/>
  <c r="H222" i="3" l="1"/>
  <c r="F222" i="3"/>
  <c r="I222" i="3" l="1"/>
  <c r="G222" i="3"/>
  <c r="C223" i="3" s="1"/>
  <c r="E223" i="3" l="1"/>
  <c r="H223" i="3" l="1"/>
  <c r="F223" i="3"/>
  <c r="I223" i="3" l="1"/>
  <c r="G223" i="3"/>
  <c r="C224" i="3" s="1"/>
  <c r="E224" i="3" l="1"/>
  <c r="H224" i="3" l="1"/>
  <c r="F224" i="3"/>
  <c r="I224" i="3" l="1"/>
  <c r="G224" i="3"/>
  <c r="C225" i="3" s="1"/>
  <c r="E225" i="3" l="1"/>
  <c r="H225" i="3" l="1"/>
  <c r="F225" i="3"/>
  <c r="I225" i="3" l="1"/>
  <c r="G225" i="3"/>
  <c r="C226" i="3" s="1"/>
  <c r="E226" i="3" l="1"/>
  <c r="H226" i="3" l="1"/>
  <c r="F226" i="3"/>
  <c r="I226" i="3" l="1"/>
  <c r="G226" i="3"/>
  <c r="C227" i="3" s="1"/>
  <c r="E227" i="3" l="1"/>
  <c r="H227" i="3" l="1"/>
  <c r="F227" i="3"/>
  <c r="I227" i="3" l="1"/>
  <c r="G227" i="3"/>
  <c r="C228" i="3" s="1"/>
  <c r="E228" i="3" l="1"/>
  <c r="H228" i="3" l="1"/>
  <c r="F228" i="3"/>
  <c r="I228" i="3" l="1"/>
  <c r="G228" i="3"/>
  <c r="C229" i="3" s="1"/>
  <c r="E229" i="3" l="1"/>
  <c r="H229" i="3" l="1"/>
  <c r="F229" i="3"/>
  <c r="I229" i="3" l="1"/>
  <c r="G229" i="3"/>
  <c r="C230" i="3" s="1"/>
  <c r="E230" i="3" l="1"/>
  <c r="H230" i="3" l="1"/>
  <c r="F230" i="3"/>
  <c r="I230" i="3" l="1"/>
  <c r="G230" i="3"/>
  <c r="C231" i="3" s="1"/>
  <c r="E231" i="3" l="1"/>
  <c r="H231" i="3" l="1"/>
  <c r="F231" i="3"/>
  <c r="I231" i="3" l="1"/>
  <c r="G231" i="3"/>
  <c r="C232" i="3" s="1"/>
  <c r="E232" i="3" l="1"/>
  <c r="H232" i="3" l="1"/>
  <c r="F232" i="3"/>
  <c r="I232" i="3" l="1"/>
  <c r="G232" i="3"/>
  <c r="C233" i="3" s="1"/>
  <c r="E233" i="3" l="1"/>
  <c r="H233" i="3" l="1"/>
  <c r="F233" i="3"/>
  <c r="I233" i="3" l="1"/>
  <c r="G233" i="3"/>
  <c r="C234" i="3" s="1"/>
  <c r="E234" i="3" l="1"/>
  <c r="H234" i="3" l="1"/>
  <c r="F234" i="3"/>
  <c r="I234" i="3" l="1"/>
  <c r="G234" i="3"/>
  <c r="C235" i="3" s="1"/>
  <c r="E235" i="3" l="1"/>
  <c r="H235" i="3" l="1"/>
  <c r="F235" i="3"/>
  <c r="I235" i="3" l="1"/>
  <c r="G235" i="3"/>
  <c r="C236" i="3" s="1"/>
  <c r="E236" i="3" l="1"/>
  <c r="H236" i="3" l="1"/>
  <c r="F236" i="3"/>
  <c r="I236" i="3" l="1"/>
  <c r="G236" i="3"/>
  <c r="C237" i="3" s="1"/>
  <c r="E237" i="3" l="1"/>
  <c r="H237" i="3" l="1"/>
  <c r="F237" i="3"/>
  <c r="I237" i="3" l="1"/>
  <c r="G237" i="3"/>
  <c r="C238" i="3" s="1"/>
  <c r="E238" i="3" l="1"/>
  <c r="H238" i="3" l="1"/>
  <c r="F238" i="3"/>
  <c r="I238" i="3" l="1"/>
  <c r="G238" i="3"/>
  <c r="C239" i="3" s="1"/>
  <c r="E239" i="3" l="1"/>
  <c r="H239" i="3" l="1"/>
  <c r="F239" i="3"/>
  <c r="I239" i="3" l="1"/>
  <c r="G239" i="3"/>
  <c r="C240" i="3" s="1"/>
  <c r="E240" i="3" l="1"/>
  <c r="H240" i="3" l="1"/>
  <c r="F240" i="3"/>
  <c r="I240" i="3" l="1"/>
  <c r="G240" i="3"/>
  <c r="C241" i="3" s="1"/>
  <c r="E241" i="3" l="1"/>
  <c r="H241" i="3" l="1"/>
  <c r="F241" i="3"/>
  <c r="I241" i="3" l="1"/>
  <c r="G241" i="3"/>
  <c r="C242" i="3" s="1"/>
  <c r="E242" i="3" l="1"/>
  <c r="H242" i="3" l="1"/>
  <c r="F242" i="3"/>
  <c r="I242" i="3" l="1"/>
  <c r="G242" i="3"/>
  <c r="C243" i="3" s="1"/>
  <c r="E243" i="3" l="1"/>
  <c r="H243" i="3" l="1"/>
  <c r="F243" i="3"/>
  <c r="I243" i="3" l="1"/>
  <c r="G243" i="3"/>
  <c r="C244" i="3" s="1"/>
  <c r="E244" i="3" l="1"/>
  <c r="H244" i="3" l="1"/>
  <c r="F244" i="3"/>
  <c r="I244" i="3" l="1"/>
  <c r="G244" i="3"/>
  <c r="C245" i="3" s="1"/>
  <c r="E245" i="3" l="1"/>
  <c r="H245" i="3" l="1"/>
  <c r="F245" i="3"/>
  <c r="I245" i="3" l="1"/>
  <c r="G245" i="3"/>
  <c r="C246" i="3" s="1"/>
  <c r="E246" i="3" l="1"/>
  <c r="H246" i="3" l="1"/>
  <c r="F246" i="3"/>
  <c r="I246" i="3" l="1"/>
  <c r="G246" i="3"/>
  <c r="C247" i="3" s="1"/>
  <c r="E247" i="3" l="1"/>
  <c r="H247" i="3" l="1"/>
  <c r="F247" i="3"/>
  <c r="I247" i="3" l="1"/>
  <c r="G247" i="3"/>
  <c r="C248" i="3" s="1"/>
  <c r="E248" i="3" l="1"/>
  <c r="H248" i="3" l="1"/>
  <c r="F248" i="3"/>
  <c r="I248" i="3" l="1"/>
  <c r="G248" i="3"/>
  <c r="C249" i="3" s="1"/>
  <c r="E249" i="3" l="1"/>
  <c r="H249" i="3" l="1"/>
  <c r="F249" i="3"/>
  <c r="I249" i="3" l="1"/>
  <c r="G249" i="3"/>
  <c r="C250" i="3" s="1"/>
  <c r="E250" i="3" l="1"/>
  <c r="H250" i="3" l="1"/>
  <c r="F250" i="3"/>
  <c r="I250" i="3" l="1"/>
  <c r="G250" i="3"/>
  <c r="C251" i="3" s="1"/>
  <c r="E251" i="3" l="1"/>
  <c r="H251" i="3" l="1"/>
  <c r="F251" i="3"/>
  <c r="I251" i="3" l="1"/>
  <c r="G251" i="3"/>
  <c r="C252" i="3" s="1"/>
  <c r="E252" i="3" l="1"/>
  <c r="H252" i="3" l="1"/>
  <c r="F252" i="3"/>
  <c r="I252" i="3" l="1"/>
  <c r="G252" i="3"/>
  <c r="C253" i="3" s="1"/>
  <c r="E253" i="3" l="1"/>
  <c r="H253" i="3" l="1"/>
  <c r="F253" i="3"/>
  <c r="I253" i="3" l="1"/>
  <c r="G253" i="3"/>
  <c r="C254" i="3" s="1"/>
  <c r="E254" i="3" l="1"/>
  <c r="H254" i="3" l="1"/>
  <c r="F254" i="3"/>
  <c r="I254" i="3" l="1"/>
  <c r="G254" i="3"/>
  <c r="C255" i="3" s="1"/>
  <c r="E255" i="3" l="1"/>
  <c r="H255" i="3" l="1"/>
  <c r="F255" i="3"/>
  <c r="I255" i="3" l="1"/>
  <c r="G255" i="3"/>
  <c r="C256" i="3" s="1"/>
  <c r="E256" i="3" l="1"/>
  <c r="H256" i="3" l="1"/>
  <c r="F256" i="3"/>
  <c r="I256" i="3" l="1"/>
  <c r="G256" i="3"/>
  <c r="C257" i="3" s="1"/>
  <c r="E257" i="3" l="1"/>
  <c r="H257" i="3" l="1"/>
  <c r="F257" i="3"/>
  <c r="I257" i="3" l="1"/>
  <c r="G257" i="3"/>
  <c r="C258" i="3" s="1"/>
  <c r="E258" i="3" l="1"/>
  <c r="H258" i="3" l="1"/>
  <c r="F258" i="3"/>
  <c r="I258" i="3" l="1"/>
  <c r="G258" i="3"/>
  <c r="C259" i="3" s="1"/>
  <c r="E259" i="3" l="1"/>
  <c r="H259" i="3" l="1"/>
  <c r="F259" i="3"/>
  <c r="I259" i="3" l="1"/>
  <c r="G259" i="3"/>
  <c r="C260" i="3" s="1"/>
  <c r="E260" i="3" l="1"/>
  <c r="H260" i="3" l="1"/>
  <c r="F260" i="3"/>
  <c r="I260" i="3" l="1"/>
  <c r="G260" i="3"/>
  <c r="C261" i="3" s="1"/>
  <c r="E261" i="3" l="1"/>
  <c r="H261" i="3" l="1"/>
  <c r="F261" i="3"/>
  <c r="I261" i="3" l="1"/>
  <c r="G261" i="3"/>
  <c r="C262" i="3" s="1"/>
  <c r="E262" i="3" l="1"/>
  <c r="H262" i="3" l="1"/>
  <c r="F262" i="3"/>
  <c r="I262" i="3" l="1"/>
  <c r="G262" i="3"/>
  <c r="C263" i="3" s="1"/>
  <c r="E263" i="3" l="1"/>
  <c r="H263" i="3" l="1"/>
  <c r="F263" i="3"/>
  <c r="I263" i="3" l="1"/>
  <c r="G263" i="3"/>
  <c r="C264" i="3" s="1"/>
  <c r="E264" i="3" l="1"/>
  <c r="H264" i="3" l="1"/>
  <c r="F264" i="3"/>
  <c r="I264" i="3" l="1"/>
  <c r="G264" i="3"/>
  <c r="C265" i="3" s="1"/>
  <c r="E265" i="3" l="1"/>
  <c r="H265" i="3" l="1"/>
  <c r="F265" i="3"/>
  <c r="I265" i="3" l="1"/>
  <c r="G265" i="3"/>
  <c r="C266" i="3" s="1"/>
  <c r="E266" i="3" l="1"/>
  <c r="H266" i="3" l="1"/>
  <c r="F266" i="3"/>
  <c r="I266" i="3" l="1"/>
  <c r="G266" i="3"/>
  <c r="C267" i="3" s="1"/>
  <c r="E267" i="3" l="1"/>
  <c r="H267" i="3" l="1"/>
  <c r="F267" i="3"/>
  <c r="I267" i="3" l="1"/>
  <c r="G267" i="3"/>
  <c r="C268" i="3" s="1"/>
  <c r="E268" i="3" l="1"/>
  <c r="H268" i="3" l="1"/>
  <c r="F268" i="3"/>
  <c r="I268" i="3" l="1"/>
  <c r="G268" i="3"/>
  <c r="C269" i="3" s="1"/>
  <c r="E269" i="3" l="1"/>
  <c r="H269" i="3" l="1"/>
  <c r="F269" i="3"/>
  <c r="I269" i="3" l="1"/>
  <c r="G269" i="3"/>
  <c r="C270" i="3" s="1"/>
  <c r="E270" i="3" l="1"/>
  <c r="H270" i="3" l="1"/>
  <c r="F270" i="3"/>
  <c r="I270" i="3" l="1"/>
  <c r="G270" i="3"/>
  <c r="C271" i="3" s="1"/>
  <c r="E271" i="3" l="1"/>
  <c r="H271" i="3" l="1"/>
  <c r="F271" i="3"/>
  <c r="I271" i="3" l="1"/>
  <c r="G271" i="3"/>
  <c r="C272" i="3" s="1"/>
  <c r="E272" i="3" l="1"/>
  <c r="H272" i="3" l="1"/>
  <c r="F272" i="3"/>
  <c r="I272" i="3" l="1"/>
  <c r="G272" i="3"/>
  <c r="C273" i="3" s="1"/>
  <c r="E273" i="3" l="1"/>
  <c r="H273" i="3" l="1"/>
  <c r="F273" i="3"/>
  <c r="I273" i="3" l="1"/>
  <c r="G273" i="3"/>
  <c r="C274" i="3" s="1"/>
  <c r="E274" i="3" l="1"/>
  <c r="H274" i="3" l="1"/>
  <c r="F274" i="3"/>
  <c r="I274" i="3" l="1"/>
  <c r="G274" i="3"/>
  <c r="C275" i="3" s="1"/>
  <c r="E275" i="3" l="1"/>
  <c r="H275" i="3" l="1"/>
  <c r="F275" i="3"/>
  <c r="I275" i="3" l="1"/>
  <c r="G275" i="3"/>
  <c r="C276" i="3" s="1"/>
  <c r="E276" i="3" l="1"/>
  <c r="H276" i="3" l="1"/>
  <c r="F276" i="3"/>
  <c r="I276" i="3" l="1"/>
  <c r="G276" i="3"/>
  <c r="C277" i="3" s="1"/>
  <c r="E277" i="3" l="1"/>
  <c r="H277" i="3" l="1"/>
  <c r="F277" i="3"/>
  <c r="I277" i="3" l="1"/>
  <c r="G277" i="3"/>
  <c r="C278" i="3" s="1"/>
  <c r="E278" i="3" l="1"/>
  <c r="H278" i="3" l="1"/>
  <c r="F278" i="3"/>
  <c r="I278" i="3" l="1"/>
  <c r="G278" i="3"/>
  <c r="C279" i="3" s="1"/>
  <c r="E279" i="3" l="1"/>
  <c r="H279" i="3" l="1"/>
  <c r="F279" i="3"/>
  <c r="I279" i="3" l="1"/>
  <c r="G279" i="3"/>
  <c r="C280" i="3" s="1"/>
  <c r="E280" i="3" l="1"/>
  <c r="H280" i="3" l="1"/>
  <c r="F280" i="3"/>
  <c r="I280" i="3" l="1"/>
  <c r="G280" i="3"/>
  <c r="C281" i="3" s="1"/>
  <c r="E281" i="3" l="1"/>
  <c r="H281" i="3" l="1"/>
  <c r="F281" i="3"/>
  <c r="I281" i="3" l="1"/>
  <c r="G281" i="3"/>
  <c r="C282" i="3" s="1"/>
  <c r="E282" i="3" l="1"/>
  <c r="H282" i="3" l="1"/>
  <c r="F282" i="3"/>
  <c r="I282" i="3" l="1"/>
  <c r="G282" i="3"/>
  <c r="C283" i="3" s="1"/>
  <c r="E283" i="3" l="1"/>
  <c r="H283" i="3" l="1"/>
  <c r="F283" i="3"/>
  <c r="I283" i="3" l="1"/>
  <c r="G283" i="3"/>
  <c r="C284" i="3" s="1"/>
  <c r="E284" i="3" l="1"/>
  <c r="H284" i="3" l="1"/>
  <c r="F284" i="3"/>
  <c r="I284" i="3" l="1"/>
  <c r="G284" i="3"/>
  <c r="C285" i="3" s="1"/>
  <c r="E285" i="3" l="1"/>
  <c r="H285" i="3" l="1"/>
  <c r="F285" i="3"/>
  <c r="I285" i="3" l="1"/>
  <c r="G285" i="3"/>
  <c r="C286" i="3" s="1"/>
  <c r="E286" i="3" l="1"/>
  <c r="H286" i="3" l="1"/>
  <c r="F286" i="3"/>
  <c r="I286" i="3" l="1"/>
  <c r="G286" i="3"/>
  <c r="C287" i="3" s="1"/>
  <c r="E287" i="3" l="1"/>
  <c r="H287" i="3" l="1"/>
  <c r="F287" i="3"/>
  <c r="I287" i="3" l="1"/>
  <c r="G287" i="3"/>
  <c r="C288" i="3" s="1"/>
  <c r="E288" i="3" l="1"/>
  <c r="H288" i="3" l="1"/>
  <c r="F288" i="3"/>
  <c r="I288" i="3" l="1"/>
  <c r="G288" i="3"/>
  <c r="C289" i="3" s="1"/>
  <c r="E289" i="3" l="1"/>
  <c r="H289" i="3" l="1"/>
  <c r="F289" i="3"/>
  <c r="I289" i="3" l="1"/>
  <c r="G289" i="3"/>
  <c r="C290" i="3" s="1"/>
  <c r="E290" i="3" l="1"/>
  <c r="H290" i="3" l="1"/>
  <c r="F290" i="3"/>
  <c r="I290" i="3" l="1"/>
  <c r="G290" i="3"/>
  <c r="C291" i="3" s="1"/>
  <c r="E291" i="3" l="1"/>
  <c r="H291" i="3" l="1"/>
  <c r="F291" i="3"/>
  <c r="I291" i="3" l="1"/>
  <c r="G291" i="3"/>
  <c r="C292" i="3" s="1"/>
  <c r="E292" i="3" l="1"/>
  <c r="H292" i="3" l="1"/>
  <c r="F292" i="3"/>
  <c r="I292" i="3" l="1"/>
  <c r="G292" i="3"/>
  <c r="C293" i="3" s="1"/>
  <c r="E293" i="3" l="1"/>
  <c r="H293" i="3" l="1"/>
  <c r="F293" i="3"/>
  <c r="I293" i="3" l="1"/>
  <c r="G293" i="3"/>
  <c r="C294" i="3" s="1"/>
  <c r="E294" i="3" l="1"/>
  <c r="H294" i="3" l="1"/>
  <c r="F294" i="3"/>
  <c r="I294" i="3" l="1"/>
  <c r="G294" i="3"/>
  <c r="C295" i="3" s="1"/>
  <c r="E295" i="3" l="1"/>
  <c r="H295" i="3" l="1"/>
  <c r="F295" i="3"/>
  <c r="I295" i="3" l="1"/>
  <c r="G295" i="3"/>
  <c r="C296" i="3" s="1"/>
  <c r="E296" i="3" l="1"/>
  <c r="H296" i="3" l="1"/>
  <c r="F296" i="3"/>
  <c r="I296" i="3" l="1"/>
  <c r="G296" i="3"/>
  <c r="C297" i="3" s="1"/>
  <c r="E297" i="3" l="1"/>
  <c r="H297" i="3" l="1"/>
  <c r="F297" i="3"/>
  <c r="I297" i="3" l="1"/>
  <c r="G297" i="3"/>
  <c r="C298" i="3" s="1"/>
  <c r="E298" i="3" l="1"/>
  <c r="H298" i="3" l="1"/>
  <c r="F298" i="3"/>
  <c r="I298" i="3" l="1"/>
  <c r="G298" i="3"/>
  <c r="C299" i="3" s="1"/>
  <c r="E299" i="3" l="1"/>
  <c r="H299" i="3" l="1"/>
  <c r="F299" i="3"/>
  <c r="I299" i="3" l="1"/>
  <c r="G299" i="3"/>
  <c r="C300" i="3" s="1"/>
  <c r="E300" i="3" l="1"/>
  <c r="H300" i="3" l="1"/>
  <c r="F300" i="3"/>
  <c r="I300" i="3" l="1"/>
  <c r="G300" i="3"/>
  <c r="C301" i="3" s="1"/>
  <c r="E301" i="3" l="1"/>
  <c r="H301" i="3" l="1"/>
  <c r="J2" i="3" s="1"/>
  <c r="B8" i="5" s="1"/>
  <c r="F301" i="3"/>
  <c r="I301" i="3" l="1"/>
  <c r="G301" i="3"/>
</calcChain>
</file>

<file path=xl/sharedStrings.xml><?xml version="1.0" encoding="utf-8"?>
<sst xmlns="http://schemas.openxmlformats.org/spreadsheetml/2006/main" count="138" uniqueCount="120">
  <si>
    <t>Edit the light-blue cells. Use this for either living in the property or renting it out. Country settings change who pays recurring property costs by default.</t>
  </si>
  <si>
    <t>Core mortgage inputs</t>
  </si>
  <si>
    <t>Rental assumptions</t>
  </si>
  <si>
    <t>Custom country overrides</t>
  </si>
  <si>
    <t>Country</t>
  </si>
  <si>
    <t>UK</t>
  </si>
  <si>
    <t>Expected monthly rent</t>
  </si>
  <si>
    <t>Management fee %</t>
  </si>
  <si>
    <t>Use case</t>
  </si>
  <si>
    <t>Rental</t>
  </si>
  <si>
    <t>Management fee % of collected rent</t>
  </si>
  <si>
    <t>Council tax / rates owner share %</t>
  </si>
  <si>
    <t>Currency label</t>
  </si>
  <si>
    <t>£</t>
  </si>
  <si>
    <t>Occupancy / collection rate</t>
  </si>
  <si>
    <t>Property price</t>
  </si>
  <si>
    <t>Maintenance reserve % of collected rent</t>
  </si>
  <si>
    <t>Utilities owner share %</t>
  </si>
  <si>
    <t>Deposit</t>
  </si>
  <si>
    <t>Target monthly profit</t>
  </si>
  <si>
    <t>Deposit %</t>
  </si>
  <si>
    <t>Building / landlord insurance (annual)</t>
  </si>
  <si>
    <t>Owner-occupier extras</t>
  </si>
  <si>
    <t>Loan amount</t>
  </si>
  <si>
    <t>Service charge / HOA / levies (annual)</t>
  </si>
  <si>
    <t>Occupier buildings insurance (annual)</t>
  </si>
  <si>
    <t>Annual interest rate</t>
  </si>
  <si>
    <t>Council tax / rates annual gross</t>
  </si>
  <si>
    <t>Occupier service charge / HOA (annual)</t>
  </si>
  <si>
    <t>Term (years)</t>
  </si>
  <si>
    <t>Occupier council tax / rates (annual)</t>
  </si>
  <si>
    <t>Payments per year</t>
  </si>
  <si>
    <t>Utilities annual gross</t>
  </si>
  <si>
    <t>Occupier utilities / other annual living costs</t>
  </si>
  <si>
    <t>Monthly mortgage payment</t>
  </si>
  <si>
    <t>Annual mortgage cost</t>
  </si>
  <si>
    <t>Other fixed annual owner costs</t>
  </si>
  <si>
    <t>Desired annual buffer for surprises</t>
  </si>
  <si>
    <t>Quick outputs</t>
  </si>
  <si>
    <t>Owner-occupier monthly cost</t>
  </si>
  <si>
    <t>Collected rent per month at chosen rent</t>
  </si>
  <si>
    <t>Break-even rent per month</t>
  </si>
  <si>
    <t>Rent incl. target profit</t>
  </si>
  <si>
    <t>Net monthly cashflow at chosen rent</t>
  </si>
  <si>
    <t>Council tax/rates owner share</t>
  </si>
  <si>
    <t>Utilities owner share</t>
  </si>
  <si>
    <t>Default management fee %</t>
  </si>
  <si>
    <t>Default occupancy / collection rate</t>
  </si>
  <si>
    <t>Notes</t>
  </si>
  <si>
    <t>Typical UK let: tenant often covers council tax and most utilities directly.</t>
  </si>
  <si>
    <t>South Africa</t>
  </si>
  <si>
    <t>Typical South African let: owner often covers municipal rates/taxes; utilities vary by lease.</t>
  </si>
  <si>
    <t>Custom</t>
  </si>
  <si>
    <t>Use custom override values on Inputs.</t>
  </si>
  <si>
    <t>Month #</t>
  </si>
  <si>
    <t>Year</t>
  </si>
  <si>
    <t>Opening balance</t>
  </si>
  <si>
    <t>Payment</t>
  </si>
  <si>
    <t>Interest</t>
  </si>
  <si>
    <t>Principal</t>
  </si>
  <si>
    <t>Closing balance</t>
  </si>
  <si>
    <t>Cumulative interest</t>
  </si>
  <si>
    <t>Cumulative principal</t>
  </si>
  <si>
    <t>Total interest over term</t>
  </si>
  <si>
    <t>Remaining balance after 5 years</t>
  </si>
  <si>
    <t>Rental break-even analysis</t>
  </si>
  <si>
    <t>Metric</t>
  </si>
  <si>
    <t>Value</t>
  </si>
  <si>
    <t>Selected country</t>
  </si>
  <si>
    <t>Gross scheduled annual rent</t>
  </si>
  <si>
    <t>Collected annual rent after occupancy</t>
  </si>
  <si>
    <t>Variable cost % on collected rent</t>
  </si>
  <si>
    <t>Fixed annual owner costs</t>
  </si>
  <si>
    <t>Break-even monthly rent</t>
  </si>
  <si>
    <t>Monthly rent incl. target profit</t>
  </si>
  <si>
    <t>Net annual cashflow at chosen rent</t>
  </si>
  <si>
    <t>Gross yield on purchase price</t>
  </si>
  <si>
    <t>Net yield on purchase price</t>
  </si>
  <si>
    <t>Mortgage &amp; Rental Summary</t>
  </si>
  <si>
    <t>Mortgage KPIs</t>
  </si>
  <si>
    <t>Rental KPIs</t>
  </si>
  <si>
    <t>Purchase price</t>
  </si>
  <si>
    <t>Gross yield</t>
  </si>
  <si>
    <t>Net yield</t>
  </si>
  <si>
    <t>Owner share of rates/council tax</t>
  </si>
  <si>
    <t>Disclaimer</t>
  </si>
  <si>
    <t>All user inputs are contained within the blue cells throughout the workbook.</t>
  </si>
  <si>
    <t>Only enter data into blue cells.</t>
  </si>
  <si>
    <t>Cells that are not coloured blue contain formulas and calculations and should not be modified.</t>
  </si>
  <si>
    <t>Step 2 – Enter Property Details</t>
  </si>
  <si>
    <t>Complete the required property information, including:</t>
  </si>
  <si>
    <t>Property purchase price</t>
  </si>
  <si>
    <t>Deposit amount or percentage</t>
  </si>
  <si>
    <t>Mortgage amount</t>
  </si>
  <si>
    <t>Mortgage interest rate</t>
  </si>
  <si>
    <t>Mortgage term</t>
  </si>
  <si>
    <t>Expected monthly rental income (if applicable)</t>
  </si>
  <si>
    <t>Step 3 – Select or Configure Country Rules</t>
  </si>
  <si>
    <t>The calculator supports multiple countries.</t>
  </si>
  <si>
    <t>Before reviewing results, ensure the appropriate country-specific assumptions have been entered, including:</t>
  </si>
  <si>
    <t>Currency</t>
  </si>
  <si>
    <t>Property taxes</t>
  </si>
  <si>
    <t>Transaction costs</t>
  </si>
  <si>
    <t>Legal fees</t>
  </si>
  <si>
    <t>Mortgage assumptions</t>
  </si>
  <si>
    <t>Other local property-related costs</t>
  </si>
  <si>
    <t>Users are responsible for ensuring that country-specific values are accurate and up to date.</t>
  </si>
  <si>
    <t>Step 4 – Enter Ongoing Costs</t>
  </si>
  <si>
    <t>Input any applicable ongoing expenses, such as:</t>
  </si>
  <si>
    <t>Property management fees</t>
  </si>
  <si>
    <t>Maintenance costs</t>
  </si>
  <si>
    <t>Insurance</t>
  </si>
  <si>
    <t>Service charges</t>
  </si>
  <si>
    <t>Ground rent (where applicable)</t>
  </si>
  <si>
    <t>Vacancy allowances</t>
  </si>
  <si>
    <t>Other recurring expenses</t>
  </si>
  <si>
    <t>Step 1 – Complete All Blue Cells</t>
  </si>
  <si>
    <t>The Property Investment Calculator ("the Calculator") is provided by Assagai Studios for educational, informational, and illustrative purposes only.
The Calculator is designed to assist users in estimating mortgage repayments, rental income, cash flow, yields, and related property investment metrics across multiple countries. All calculations are based on user-provided information and assumptions and should not be relied upon as financial, legal, tax, mortgage, investment, or professional advice.
No Financial Advice
Nothing contained within this Calculator constitutes financial advice, mortgage advice, investment advice, legal advice, tax advice, or any regulated financial service. Users should seek advice from appropriately qualified professionals before making any financial, lending, property purchase, refinancing, or investment decisions.
Accuracy of Information
While reasonable efforts have been made to ensure that calculations are accurate, Assagai Studios makes no representations or warranties, express or implied, regarding the accuracy, completeness, reliability, suitability, or availability of the Calculator or any results generated by it.
Mortgage products, interest rates, lending criteria, taxation rules, rental regulations, property laws, and economic conditions vary significantly between countries and may change over time. Users are responsible for verifying all information independently.
Assumptions and Limitations
The Calculator uses simplified financial models and assumptions. Actual mortgage repayments, rental income, taxes, fees, maintenance costs, vacancy rates, insurance costs, exchange rates, and investment returns may differ materially from projections generated by the Calculator. Past performance or estimated projections do not guarantee future results.
International Use
This Calculator may be used for property assessments in multiple countries. However, it is not intended to reflect all local laws, regulations, taxes, lending requirements, or property market conditions applicable in any specific jurisdiction. Users should consult local professionals and regulatory authorities before relying on any calculations.
Limitation of Liability
To the fullest extent permitted by law, Assagai Studios shall not be liable for any direct, indirect, incidental, consequential, special, or punitive damages arising from the use of, or reliance upon, this Calculator or any calculations generated by it. Users accept full responsibility for any decisions made based on information produced by the Calculator.
Use at Your Own Risk
By using this Calculator, you acknowledge and agree that all outputs are estimates only and that you use the Calculator entirely at your own risk.
© Assagai Studios. All rights reserved.</t>
  </si>
  <si>
    <t>Property Investment Calculator – how to use</t>
  </si>
  <si>
    <t>Property Investment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</si>
</sst>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2">
    <font>
      <sz val="11"/>
      <name val="Carlito"/>
    </font>
    <font>
      <b/>
      <sz val="11"/>
      <color theme="0"/>
      <name val="Carlito"/>
    </font>
    <font>
      <b/>
      <sz val="16"/>
      <color theme="4"/>
      <name val="Carlito"/>
    </font>
    <font>
      <i/>
      <sz val="11"/>
      <color theme="7"/>
      <name val="Carlito"/>
    </font>
    <font>
      <b/>
      <sz val="11"/>
      <name val="Carlito"/>
    </font>
    <font>
      <b/>
      <sz val="15"/>
      <color theme="5"/>
      <name val="Carlito"/>
    </font>
    <font>
      <b/>
      <sz val="20"/>
      <name val="Aptos"/>
      <family val="2"/>
    </font>
    <font>
      <sz val="20"/>
      <name val="Aptos"/>
      <family val="2"/>
    </font>
    <font>
      <b/>
      <sz val="20"/>
      <name val="Carlito"/>
    </font>
    <font>
      <b/>
      <sz val="12"/>
      <name val="Aptos"/>
      <family val="2"/>
    </font>
    <font>
      <sz val="12"/>
      <name val="Aptos"/>
      <family val="2"/>
    </font>
    <font>
      <sz val="11"/>
      <name val="Aptos"/>
      <family val="2"/>
    </font>
  </fonts>
  <fills count="11">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E8F1FB"/>
      </patternFill>
    </fill>
    <fill>
      <patternFill patternType="solid">
        <fgColor rgb="FFF8FAFC"/>
      </patternFill>
    </fill>
    <fill>
      <patternFill patternType="solid">
        <fgColor rgb="FFFF0000"/>
        <bgColor indexed="64"/>
      </patternFill>
    </fill>
    <fill>
      <patternFill patternType="solid">
        <fgColor rgb="FFDCE6F1"/>
      </patternFill>
    </fill>
  </fills>
  <borders count="1">
    <border>
      <left/>
      <right/>
      <top/>
      <bottom/>
      <diagonal/>
    </border>
  </borders>
  <cellStyleXfs count="1">
    <xf numFmtId="0" fontId="0" fillId="0" borderId="0"/>
  </cellStyleXfs>
  <cellXfs count="38">
    <xf numFmtId="0" fontId="0" fillId="0" borderId="0" xfId="0"/>
    <xf numFmtId="0" fontId="1" fillId="2" borderId="0" xfId="0" applyFont="1" applyFill="1"/>
    <xf numFmtId="164" fontId="0" fillId="0" borderId="0" xfId="0" applyNumberFormat="1"/>
    <xf numFmtId="0" fontId="1" fillId="2" borderId="0" xfId="0" applyFont="1" applyFill="1" applyAlignment="1">
      <alignment wrapText="1"/>
    </xf>
    <xf numFmtId="0" fontId="0" fillId="0" borderId="0" xfId="0" applyAlignment="1">
      <alignment wrapText="1"/>
    </xf>
    <xf numFmtId="164" fontId="0" fillId="0" borderId="0" xfId="0" applyNumberFormat="1" applyAlignment="1">
      <alignment wrapText="1"/>
    </xf>
    <xf numFmtId="0" fontId="1" fillId="3" borderId="0" xfId="0" applyFont="1" applyFill="1"/>
    <xf numFmtId="165" fontId="0" fillId="0" borderId="0" xfId="0" applyNumberFormat="1"/>
    <xf numFmtId="1" fontId="0" fillId="0" borderId="0" xfId="0" applyNumberFormat="1"/>
    <xf numFmtId="0" fontId="4" fillId="0" borderId="0" xfId="0" applyFont="1"/>
    <xf numFmtId="0" fontId="0" fillId="7" borderId="0" xfId="0" applyFill="1"/>
    <xf numFmtId="165" fontId="0" fillId="7" borderId="0" xfId="0" applyNumberFormat="1" applyFill="1"/>
    <xf numFmtId="164" fontId="0" fillId="7" borderId="0" xfId="0" applyNumberFormat="1" applyFill="1"/>
    <xf numFmtId="1" fontId="0" fillId="7" borderId="0" xfId="0" applyNumberFormat="1" applyFill="1"/>
    <xf numFmtId="165" fontId="0" fillId="8" borderId="0" xfId="0" applyNumberFormat="1" applyFill="1"/>
    <xf numFmtId="0" fontId="6" fillId="9" borderId="0" xfId="0" applyFont="1" applyFill="1"/>
    <xf numFmtId="0" fontId="7" fillId="0" borderId="0" xfId="0" applyFont="1"/>
    <xf numFmtId="0" fontId="8" fillId="0" borderId="0" xfId="0" applyFont="1"/>
    <xf numFmtId="0" fontId="10" fillId="0" borderId="0" xfId="0" applyFont="1" applyAlignment="1">
      <alignment vertical="center"/>
    </xf>
    <xf numFmtId="0" fontId="10" fillId="0" borderId="0" xfId="0" applyFont="1"/>
    <xf numFmtId="0" fontId="11" fillId="0" borderId="0" xfId="0" applyFont="1"/>
    <xf numFmtId="0" fontId="11" fillId="0" borderId="0" xfId="0" applyFont="1" applyAlignment="1">
      <alignment horizontal="left" vertical="center" indent="1"/>
    </xf>
    <xf numFmtId="0" fontId="9" fillId="0" borderId="0" xfId="0" applyFont="1" applyAlignment="1">
      <alignment vertical="center"/>
    </xf>
    <xf numFmtId="0" fontId="9" fillId="0" borderId="0" xfId="0" applyFont="1" applyAlignment="1">
      <alignment vertical="top" wrapText="1"/>
    </xf>
    <xf numFmtId="0" fontId="0" fillId="0" borderId="0" xfId="0" applyAlignment="1">
      <alignment wrapText="1"/>
    </xf>
    <xf numFmtId="0" fontId="9" fillId="10" borderId="0" xfId="0" applyFont="1" applyFill="1" applyAlignment="1">
      <alignment horizontal="left" vertical="center"/>
    </xf>
    <xf numFmtId="0" fontId="10" fillId="0" borderId="0" xfId="0" applyFont="1" applyAlignment="1">
      <alignment vertical="center"/>
    </xf>
    <xf numFmtId="0" fontId="10" fillId="0" borderId="0" xfId="0" applyFont="1"/>
    <xf numFmtId="0" fontId="1" fillId="5" borderId="0" xfId="0" applyFont="1" applyFill="1"/>
    <xf numFmtId="0" fontId="0" fillId="7" borderId="0" xfId="0" applyFill="1"/>
    <xf numFmtId="0" fontId="1" fillId="6" borderId="0" xfId="0" applyFont="1" applyFill="1"/>
    <xf numFmtId="0" fontId="0" fillId="0" borderId="0" xfId="0"/>
    <xf numFmtId="0" fontId="2" fillId="0" borderId="0" xfId="0" applyFont="1"/>
    <xf numFmtId="0" fontId="3" fillId="0" borderId="0" xfId="0" applyFont="1" applyAlignment="1">
      <alignment wrapText="1"/>
    </xf>
    <xf numFmtId="0" fontId="1" fillId="2" borderId="0" xfId="0" applyFont="1" applyFill="1"/>
    <xf numFmtId="0" fontId="1" fillId="3" borderId="0" xfId="0" applyFont="1" applyFill="1"/>
    <xf numFmtId="0" fontId="1" fillId="4" borderId="0" xfId="0" applyFont="1" applyFill="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GB"/>
              <a:t>Remaining mortgage balance</a:t>
            </a:r>
          </a:p>
        </c:rich>
      </c:tx>
      <c:overlay val="0"/>
    </c:title>
    <c:autoTitleDeleted val="0"/>
    <c:plotArea>
      <c:layout/>
      <c:lineChart>
        <c:grouping val="standard"/>
        <c:varyColors val="1"/>
        <c:ser>
          <c:idx val="0"/>
          <c:order val="0"/>
          <c:tx>
            <c:v>Year</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Mortgage_Schedule!$B$2:$B$121</c:f>
              <c:numCache>
                <c:formatCode>0</c:formatCode>
                <c:ptCount val="120"/>
                <c:pt idx="0">
                  <c:v>1</c:v>
                </c:pt>
                <c:pt idx="1">
                  <c:v>1</c:v>
                </c:pt>
                <c:pt idx="2">
                  <c:v>1</c:v>
                </c:pt>
                <c:pt idx="3">
                  <c:v>1</c:v>
                </c:pt>
                <c:pt idx="4">
                  <c:v>1</c:v>
                </c:pt>
                <c:pt idx="5">
                  <c:v>1</c:v>
                </c:pt>
                <c:pt idx="6">
                  <c:v>1</c:v>
                </c:pt>
                <c:pt idx="7">
                  <c:v>1</c:v>
                </c:pt>
                <c:pt idx="8">
                  <c:v>1</c:v>
                </c:pt>
                <c:pt idx="9">
                  <c:v>1</c:v>
                </c:pt>
                <c:pt idx="10">
                  <c:v>1</c:v>
                </c:pt>
                <c:pt idx="11">
                  <c:v>1</c:v>
                </c:pt>
                <c:pt idx="12">
                  <c:v>2</c:v>
                </c:pt>
                <c:pt idx="13">
                  <c:v>2</c:v>
                </c:pt>
                <c:pt idx="14">
                  <c:v>2</c:v>
                </c:pt>
                <c:pt idx="15">
                  <c:v>2</c:v>
                </c:pt>
                <c:pt idx="16">
                  <c:v>2</c:v>
                </c:pt>
                <c:pt idx="17">
                  <c:v>2</c:v>
                </c:pt>
                <c:pt idx="18">
                  <c:v>2</c:v>
                </c:pt>
                <c:pt idx="19">
                  <c:v>2</c:v>
                </c:pt>
                <c:pt idx="20">
                  <c:v>2</c:v>
                </c:pt>
                <c:pt idx="21">
                  <c:v>2</c:v>
                </c:pt>
                <c:pt idx="22">
                  <c:v>2</c:v>
                </c:pt>
                <c:pt idx="23">
                  <c:v>2</c:v>
                </c:pt>
                <c:pt idx="24">
                  <c:v>3</c:v>
                </c:pt>
                <c:pt idx="25">
                  <c:v>3</c:v>
                </c:pt>
                <c:pt idx="26">
                  <c:v>3</c:v>
                </c:pt>
                <c:pt idx="27">
                  <c:v>3</c:v>
                </c:pt>
                <c:pt idx="28">
                  <c:v>3</c:v>
                </c:pt>
                <c:pt idx="29">
                  <c:v>3</c:v>
                </c:pt>
                <c:pt idx="30">
                  <c:v>3</c:v>
                </c:pt>
                <c:pt idx="31">
                  <c:v>3</c:v>
                </c:pt>
                <c:pt idx="32">
                  <c:v>3</c:v>
                </c:pt>
                <c:pt idx="33">
                  <c:v>3</c:v>
                </c:pt>
                <c:pt idx="34">
                  <c:v>3</c:v>
                </c:pt>
                <c:pt idx="35">
                  <c:v>3</c:v>
                </c:pt>
                <c:pt idx="36">
                  <c:v>4</c:v>
                </c:pt>
                <c:pt idx="37">
                  <c:v>4</c:v>
                </c:pt>
                <c:pt idx="38">
                  <c:v>4</c:v>
                </c:pt>
                <c:pt idx="39">
                  <c:v>4</c:v>
                </c:pt>
                <c:pt idx="40">
                  <c:v>4</c:v>
                </c:pt>
                <c:pt idx="41">
                  <c:v>4</c:v>
                </c:pt>
                <c:pt idx="42">
                  <c:v>4</c:v>
                </c:pt>
                <c:pt idx="43">
                  <c:v>4</c:v>
                </c:pt>
                <c:pt idx="44">
                  <c:v>4</c:v>
                </c:pt>
                <c:pt idx="45">
                  <c:v>4</c:v>
                </c:pt>
                <c:pt idx="46">
                  <c:v>4</c:v>
                </c:pt>
                <c:pt idx="47">
                  <c:v>4</c:v>
                </c:pt>
                <c:pt idx="48">
                  <c:v>5</c:v>
                </c:pt>
                <c:pt idx="49">
                  <c:v>5</c:v>
                </c:pt>
                <c:pt idx="50">
                  <c:v>5</c:v>
                </c:pt>
                <c:pt idx="51">
                  <c:v>5</c:v>
                </c:pt>
                <c:pt idx="52">
                  <c:v>5</c:v>
                </c:pt>
                <c:pt idx="53">
                  <c:v>5</c:v>
                </c:pt>
                <c:pt idx="54">
                  <c:v>5</c:v>
                </c:pt>
                <c:pt idx="55">
                  <c:v>5</c:v>
                </c:pt>
                <c:pt idx="56">
                  <c:v>5</c:v>
                </c:pt>
                <c:pt idx="57">
                  <c:v>5</c:v>
                </c:pt>
                <c:pt idx="58">
                  <c:v>5</c:v>
                </c:pt>
                <c:pt idx="59">
                  <c:v>5</c:v>
                </c:pt>
                <c:pt idx="60">
                  <c:v>6</c:v>
                </c:pt>
                <c:pt idx="61">
                  <c:v>6</c:v>
                </c:pt>
                <c:pt idx="62">
                  <c:v>6</c:v>
                </c:pt>
                <c:pt idx="63">
                  <c:v>6</c:v>
                </c:pt>
                <c:pt idx="64">
                  <c:v>6</c:v>
                </c:pt>
                <c:pt idx="65">
                  <c:v>6</c:v>
                </c:pt>
                <c:pt idx="66">
                  <c:v>6</c:v>
                </c:pt>
                <c:pt idx="67">
                  <c:v>6</c:v>
                </c:pt>
                <c:pt idx="68">
                  <c:v>6</c:v>
                </c:pt>
                <c:pt idx="69">
                  <c:v>6</c:v>
                </c:pt>
                <c:pt idx="70">
                  <c:v>6</c:v>
                </c:pt>
                <c:pt idx="71">
                  <c:v>6</c:v>
                </c:pt>
                <c:pt idx="72">
                  <c:v>7</c:v>
                </c:pt>
                <c:pt idx="73">
                  <c:v>7</c:v>
                </c:pt>
                <c:pt idx="74">
                  <c:v>7</c:v>
                </c:pt>
                <c:pt idx="75">
                  <c:v>7</c:v>
                </c:pt>
                <c:pt idx="76">
                  <c:v>7</c:v>
                </c:pt>
                <c:pt idx="77">
                  <c:v>7</c:v>
                </c:pt>
                <c:pt idx="78">
                  <c:v>7</c:v>
                </c:pt>
                <c:pt idx="79">
                  <c:v>7</c:v>
                </c:pt>
                <c:pt idx="80">
                  <c:v>7</c:v>
                </c:pt>
                <c:pt idx="81">
                  <c:v>7</c:v>
                </c:pt>
                <c:pt idx="82">
                  <c:v>7</c:v>
                </c:pt>
                <c:pt idx="83">
                  <c:v>7</c:v>
                </c:pt>
                <c:pt idx="84">
                  <c:v>8</c:v>
                </c:pt>
                <c:pt idx="85">
                  <c:v>8</c:v>
                </c:pt>
                <c:pt idx="86">
                  <c:v>8</c:v>
                </c:pt>
                <c:pt idx="87">
                  <c:v>8</c:v>
                </c:pt>
                <c:pt idx="88">
                  <c:v>8</c:v>
                </c:pt>
                <c:pt idx="89">
                  <c:v>8</c:v>
                </c:pt>
                <c:pt idx="90">
                  <c:v>8</c:v>
                </c:pt>
                <c:pt idx="91">
                  <c:v>8</c:v>
                </c:pt>
                <c:pt idx="92">
                  <c:v>8</c:v>
                </c:pt>
                <c:pt idx="93">
                  <c:v>8</c:v>
                </c:pt>
                <c:pt idx="94">
                  <c:v>8</c:v>
                </c:pt>
                <c:pt idx="95">
                  <c:v>8</c:v>
                </c:pt>
                <c:pt idx="96">
                  <c:v>9</c:v>
                </c:pt>
                <c:pt idx="97">
                  <c:v>9</c:v>
                </c:pt>
                <c:pt idx="98">
                  <c:v>9</c:v>
                </c:pt>
                <c:pt idx="99">
                  <c:v>9</c:v>
                </c:pt>
                <c:pt idx="100">
                  <c:v>9</c:v>
                </c:pt>
                <c:pt idx="101">
                  <c:v>9</c:v>
                </c:pt>
                <c:pt idx="102">
                  <c:v>9</c:v>
                </c:pt>
                <c:pt idx="103">
                  <c:v>9</c:v>
                </c:pt>
                <c:pt idx="104">
                  <c:v>9</c:v>
                </c:pt>
                <c:pt idx="105">
                  <c:v>9</c:v>
                </c:pt>
                <c:pt idx="106">
                  <c:v>9</c:v>
                </c:pt>
                <c:pt idx="107">
                  <c:v>9</c:v>
                </c:pt>
                <c:pt idx="108">
                  <c:v>10</c:v>
                </c:pt>
                <c:pt idx="109">
                  <c:v>10</c:v>
                </c:pt>
                <c:pt idx="110">
                  <c:v>10</c:v>
                </c:pt>
                <c:pt idx="111">
                  <c:v>10</c:v>
                </c:pt>
                <c:pt idx="112">
                  <c:v>10</c:v>
                </c:pt>
                <c:pt idx="113">
                  <c:v>10</c:v>
                </c:pt>
                <c:pt idx="114">
                  <c:v>10</c:v>
                </c:pt>
                <c:pt idx="115">
                  <c:v>10</c:v>
                </c:pt>
                <c:pt idx="116">
                  <c:v>10</c:v>
                </c:pt>
                <c:pt idx="117">
                  <c:v>10</c:v>
                </c:pt>
                <c:pt idx="118">
                  <c:v>10</c:v>
                </c:pt>
                <c:pt idx="119">
                  <c:v>10</c:v>
                </c:pt>
              </c:numCache>
            </c:numRef>
          </c:val>
          <c:smooth val="0"/>
          <c:extLst>
            <c:ext xmlns:c16="http://schemas.microsoft.com/office/drawing/2014/chart" uri="{C3380CC4-5D6E-409C-BE32-E72D297353CC}">
              <c16:uniqueId val="{00000000-E3FC-43EF-88E4-98548EBEE3CE}"/>
            </c:ext>
          </c:extLst>
        </c:ser>
        <c:ser>
          <c:idx val="1"/>
          <c:order val="1"/>
          <c:tx>
            <c:v>Opening balance</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Mortgage_Schedule!$C$2:$C$121</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1-E3FC-43EF-88E4-98548EBEE3CE}"/>
            </c:ext>
          </c:extLst>
        </c:ser>
        <c:ser>
          <c:idx val="2"/>
          <c:order val="2"/>
          <c:tx>
            <c:v>Payment</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Mortgage_Schedule!$D$2:$D$121</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2-E3FC-43EF-88E4-98548EBEE3CE}"/>
            </c:ext>
          </c:extLst>
        </c:ser>
        <c:ser>
          <c:idx val="3"/>
          <c:order val="3"/>
          <c:tx>
            <c:v>Interest</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Mortgage_Schedule!$E$2:$E$121</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3-E3FC-43EF-88E4-98548EBEE3CE}"/>
            </c:ext>
          </c:extLst>
        </c:ser>
        <c:ser>
          <c:idx val="4"/>
          <c:order val="4"/>
          <c:tx>
            <c:v>Principal</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Mortgage_Schedule!$F$2:$F$121</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4-E3FC-43EF-88E4-98548EBEE3CE}"/>
            </c:ext>
          </c:extLst>
        </c:ser>
        <c:ser>
          <c:idx val="5"/>
          <c:order val="5"/>
          <c:tx>
            <c:v>Closing balance</c:v>
          </c:tx>
          <c:cat>
            <c:numRef>
              <c:f>Mortgage_Schedule!$A$2:$A$121</c:f>
              <c:numCache>
                <c:formatCode>0</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cat>
          <c:val>
            <c:numRef>
              <c:f>Mortgage_Schedule!$G$2:$G$121</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5-E3FC-43EF-88E4-98548EBEE3CE}"/>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0"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21</xdr:col>
      <xdr:colOff>0</xdr:colOff>
      <xdr:row>18</xdr:row>
      <xdr:rowOff>0</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leanFinance">
  <a:themeElements>
    <a:clrScheme name="CleanFinance">
      <a:dk1>
        <a:srgbClr val="111827"/>
      </a:dk1>
      <a:lt1>
        <a:srgbClr val="FFFFFF"/>
      </a:lt1>
      <a:dk2>
        <a:srgbClr val="0E2841"/>
      </a:dk2>
      <a:lt2>
        <a:srgbClr val="F3F4F6"/>
      </a:lt2>
      <a:accent1>
        <a:srgbClr val="1F4E78"/>
      </a:accent1>
      <a:accent2>
        <a:srgbClr val="D97706"/>
      </a:accent2>
      <a:accent3>
        <a:srgbClr val="2E8B57"/>
      </a:accent3>
      <a:accent4>
        <a:srgbClr val="6B7280"/>
      </a:accent4>
      <a:accent5>
        <a:srgbClr val="A855F7"/>
      </a:accent5>
      <a:accent6>
        <a:srgbClr val="0EA5E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CleanFinan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EA0D-9A44-4B3A-9E07-63CE8651186F}">
  <sheetPr>
    <tabColor rgb="FFFF0000"/>
  </sheetPr>
  <dimension ref="A1:D14"/>
  <sheetViews>
    <sheetView tabSelected="1" workbookViewId="0">
      <selection activeCell="A2" sqref="A2"/>
    </sheetView>
  </sheetViews>
  <sheetFormatPr defaultRowHeight="14.25"/>
  <cols>
    <col min="1" max="1" width="213.25" customWidth="1"/>
  </cols>
  <sheetData>
    <row r="1" spans="1:4" ht="26.25">
      <c r="A1" s="15" t="s">
        <v>85</v>
      </c>
      <c r="B1" s="16"/>
      <c r="C1" s="16"/>
      <c r="D1" s="16"/>
    </row>
    <row r="2" spans="1:4" ht="26.25">
      <c r="B2" s="17"/>
      <c r="C2" s="17"/>
      <c r="D2" s="17"/>
    </row>
    <row r="3" spans="1:4" ht="147" customHeight="1">
      <c r="A3" s="23" t="s">
        <v>117</v>
      </c>
      <c r="B3" s="17"/>
      <c r="C3" s="17"/>
      <c r="D3" s="17"/>
    </row>
    <row r="4" spans="1:4" ht="147.75" customHeight="1">
      <c r="A4" s="24"/>
      <c r="B4" s="17"/>
      <c r="C4" s="17"/>
      <c r="D4" s="17"/>
    </row>
    <row r="5" spans="1:4" ht="237.75" customHeight="1">
      <c r="A5" s="24"/>
      <c r="B5" s="17"/>
      <c r="C5" s="17"/>
      <c r="D5" s="17"/>
    </row>
    <row r="6" spans="1:4" ht="26.25">
      <c r="A6" s="17"/>
      <c r="B6" s="17"/>
      <c r="C6" s="17"/>
      <c r="D6" s="17"/>
    </row>
    <row r="7" spans="1:4" ht="26.25">
      <c r="A7" s="17"/>
      <c r="B7" s="17"/>
      <c r="C7" s="17"/>
      <c r="D7" s="17"/>
    </row>
    <row r="8" spans="1:4" ht="26.25">
      <c r="A8" s="17"/>
      <c r="B8" s="17"/>
      <c r="C8" s="17"/>
      <c r="D8" s="17"/>
    </row>
    <row r="9" spans="1:4" ht="26.25">
      <c r="A9" s="17"/>
      <c r="B9" s="17"/>
      <c r="C9" s="17"/>
      <c r="D9" s="17"/>
    </row>
    <row r="10" spans="1:4" ht="26.25">
      <c r="A10" s="17"/>
      <c r="B10" s="17"/>
      <c r="C10" s="17"/>
      <c r="D10" s="17"/>
    </row>
    <row r="11" spans="1:4" ht="26.25">
      <c r="A11" s="17"/>
      <c r="B11" s="17"/>
      <c r="C11" s="17"/>
      <c r="D11" s="17"/>
    </row>
    <row r="12" spans="1:4" ht="26.25">
      <c r="A12" s="17"/>
      <c r="B12" s="17"/>
      <c r="C12" s="17"/>
      <c r="D12" s="17"/>
    </row>
    <row r="13" spans="1:4" ht="26.25">
      <c r="A13" s="17"/>
      <c r="B13" s="17"/>
      <c r="C13" s="17"/>
      <c r="D13" s="17"/>
    </row>
    <row r="14" spans="1:4" ht="26.25">
      <c r="A14" s="17"/>
      <c r="B14" s="17"/>
      <c r="C14" s="17"/>
      <c r="D14" s="17"/>
    </row>
  </sheetData>
  <sheetProtection algorithmName="SHA-512" hashValue="pXN5SXyKCE9YC8tLcmCj3vDj/v5qY5hlyuhiFCrRRaS+Rv7PRxvFGoRPU33M64YeMo9fiaBeQfXOZmgK251nIw==" saltValue="bO+h4SrJ9ledf7ZeyfLMRg==" spinCount="100000" sheet="1" objects="1" scenarios="1" selectLockedCells="1" selectUnlockedCells="1"/>
  <mergeCells count="1">
    <mergeCell ref="A3: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7F33-9796-4A4B-B533-59E0519F7609}">
  <sheetPr>
    <tabColor theme="6" tint="0.39997558519241921"/>
  </sheetPr>
  <dimension ref="A1:H37"/>
  <sheetViews>
    <sheetView showGridLines="0" workbookViewId="0">
      <selection activeCell="A2" sqref="A2"/>
    </sheetView>
  </sheetViews>
  <sheetFormatPr defaultRowHeight="15.75"/>
  <cols>
    <col min="1" max="1" width="24" style="19" customWidth="1"/>
    <col min="2" max="2" width="124.875" style="19" customWidth="1"/>
    <col min="3" max="8" width="12" style="19" customWidth="1"/>
    <col min="9" max="16384" width="9" style="19"/>
  </cols>
  <sheetData>
    <row r="1" spans="1:8" ht="14.25" customHeight="1">
      <c r="A1" s="25" t="s">
        <v>118</v>
      </c>
      <c r="B1" s="26"/>
      <c r="C1" s="26"/>
      <c r="D1" s="27"/>
      <c r="E1" s="27"/>
      <c r="F1" s="27"/>
      <c r="G1" s="27"/>
      <c r="H1" s="27"/>
    </row>
    <row r="2" spans="1:8" ht="14.25" customHeight="1">
      <c r="A2" s="18"/>
      <c r="B2" s="18"/>
      <c r="C2" s="18"/>
    </row>
    <row r="3" spans="1:8">
      <c r="A3" s="22" t="s">
        <v>116</v>
      </c>
    </row>
    <row r="4" spans="1:8">
      <c r="A4" s="20" t="s">
        <v>86</v>
      </c>
    </row>
    <row r="5" spans="1:8">
      <c r="A5" s="20" t="s">
        <v>87</v>
      </c>
    </row>
    <row r="6" spans="1:8">
      <c r="A6" s="20" t="s">
        <v>88</v>
      </c>
    </row>
    <row r="7" spans="1:8">
      <c r="A7" s="20"/>
    </row>
    <row r="8" spans="1:8">
      <c r="A8" s="22" t="s">
        <v>89</v>
      </c>
    </row>
    <row r="9" spans="1:8">
      <c r="A9" s="20" t="s">
        <v>90</v>
      </c>
    </row>
    <row r="10" spans="1:8">
      <c r="A10" s="21" t="s">
        <v>91</v>
      </c>
    </row>
    <row r="11" spans="1:8">
      <c r="A11" s="21" t="s">
        <v>92</v>
      </c>
    </row>
    <row r="12" spans="1:8">
      <c r="A12" s="21" t="s">
        <v>93</v>
      </c>
    </row>
    <row r="13" spans="1:8">
      <c r="A13" s="21" t="s">
        <v>94</v>
      </c>
    </row>
    <row r="14" spans="1:8">
      <c r="A14" s="21" t="s">
        <v>95</v>
      </c>
    </row>
    <row r="15" spans="1:8">
      <c r="A15" s="21" t="s">
        <v>96</v>
      </c>
    </row>
    <row r="16" spans="1:8">
      <c r="A16" s="20"/>
    </row>
    <row r="17" spans="1:1">
      <c r="A17" s="22" t="s">
        <v>97</v>
      </c>
    </row>
    <row r="18" spans="1:1">
      <c r="A18" s="20" t="s">
        <v>98</v>
      </c>
    </row>
    <row r="19" spans="1:1">
      <c r="A19" s="20" t="s">
        <v>99</v>
      </c>
    </row>
    <row r="20" spans="1:1">
      <c r="A20" s="21" t="s">
        <v>100</v>
      </c>
    </row>
    <row r="21" spans="1:1">
      <c r="A21" s="21" t="s">
        <v>101</v>
      </c>
    </row>
    <row r="22" spans="1:1">
      <c r="A22" s="21" t="s">
        <v>102</v>
      </c>
    </row>
    <row r="23" spans="1:1">
      <c r="A23" s="21" t="s">
        <v>103</v>
      </c>
    </row>
    <row r="24" spans="1:1">
      <c r="A24" s="21" t="s">
        <v>104</v>
      </c>
    </row>
    <row r="25" spans="1:1">
      <c r="A25" s="21" t="s">
        <v>105</v>
      </c>
    </row>
    <row r="26" spans="1:1">
      <c r="A26" s="20"/>
    </row>
    <row r="27" spans="1:1">
      <c r="A27" s="20" t="s">
        <v>106</v>
      </c>
    </row>
    <row r="28" spans="1:1">
      <c r="A28" s="20"/>
    </row>
    <row r="29" spans="1:1">
      <c r="A29" s="22" t="s">
        <v>107</v>
      </c>
    </row>
    <row r="30" spans="1:1">
      <c r="A30" s="20" t="s">
        <v>108</v>
      </c>
    </row>
    <row r="31" spans="1:1">
      <c r="A31" s="21" t="s">
        <v>109</v>
      </c>
    </row>
    <row r="32" spans="1:1">
      <c r="A32" s="21" t="s">
        <v>110</v>
      </c>
    </row>
    <row r="33" spans="1:1">
      <c r="A33" s="21" t="s">
        <v>111</v>
      </c>
    </row>
    <row r="34" spans="1:1">
      <c r="A34" s="21" t="s">
        <v>112</v>
      </c>
    </row>
    <row r="35" spans="1:1">
      <c r="A35" s="21" t="s">
        <v>113</v>
      </c>
    </row>
    <row r="36" spans="1:1">
      <c r="A36" s="21" t="s">
        <v>114</v>
      </c>
    </row>
    <row r="37" spans="1:1">
      <c r="A37" s="21" t="s">
        <v>115</v>
      </c>
    </row>
  </sheetData>
  <sheetProtection algorithmName="SHA-512" hashValue="uHtEVrmh9Tx3konnV88ILniXW6pmSU/9ohLxPcp78pKwK+61pMR8BE5DdGA2W8IfT2LB+b/J7oOhfXn3KnpfKA==" saltValue="mXUHw66xsHteZkXI7WyFNQ==" spinCount="100000" sheet="1" objects="1" scenarios="1" selectLockedCells="1" selectUnlockedCells="1"/>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workbookViewId="0">
      <selection sqref="A1:J1"/>
    </sheetView>
  </sheetViews>
  <sheetFormatPr defaultRowHeight="14.25"/>
  <cols>
    <col min="1" max="1" width="37" bestFit="1" customWidth="1"/>
    <col min="2" max="2" width="18" customWidth="1"/>
    <col min="4" max="4" width="34" customWidth="1"/>
    <col min="5" max="5" width="18" customWidth="1"/>
    <col min="7" max="7" width="40.125" bestFit="1" customWidth="1"/>
    <col min="8" max="8" width="18" customWidth="1"/>
  </cols>
  <sheetData>
    <row r="1" spans="1:10" ht="20.25">
      <c r="A1" s="32" t="s">
        <v>119</v>
      </c>
      <c r="B1" s="31"/>
      <c r="C1" s="31"/>
      <c r="D1" s="31"/>
      <c r="E1" s="31"/>
      <c r="F1" s="31"/>
      <c r="G1" s="31"/>
      <c r="H1" s="31"/>
      <c r="I1" s="31"/>
      <c r="J1" s="31"/>
    </row>
    <row r="2" spans="1:10">
      <c r="A2" s="33" t="s">
        <v>0</v>
      </c>
      <c r="B2" s="24"/>
      <c r="C2" s="24"/>
      <c r="D2" s="24"/>
      <c r="E2" s="24"/>
      <c r="F2" s="24"/>
      <c r="G2" s="24"/>
      <c r="H2" s="24"/>
      <c r="I2" s="24"/>
      <c r="J2" s="24"/>
    </row>
    <row r="4" spans="1:10" ht="15">
      <c r="A4" s="34" t="s">
        <v>1</v>
      </c>
      <c r="B4" s="31"/>
      <c r="D4" s="35" t="s">
        <v>2</v>
      </c>
      <c r="E4" s="31"/>
      <c r="G4" s="36" t="s">
        <v>3</v>
      </c>
      <c r="H4" s="31"/>
    </row>
    <row r="5" spans="1:10" ht="15">
      <c r="A5" s="9" t="s">
        <v>4</v>
      </c>
      <c r="B5" s="10" t="s">
        <v>50</v>
      </c>
      <c r="D5" s="9" t="s">
        <v>6</v>
      </c>
      <c r="E5" s="11">
        <v>0</v>
      </c>
      <c r="G5" s="9" t="s">
        <v>7</v>
      </c>
      <c r="H5" s="12">
        <v>0</v>
      </c>
    </row>
    <row r="6" spans="1:10" ht="15">
      <c r="A6" s="9" t="s">
        <v>8</v>
      </c>
      <c r="B6" s="10" t="s">
        <v>9</v>
      </c>
      <c r="D6" s="9" t="s">
        <v>10</v>
      </c>
      <c r="E6" s="2">
        <f>IF($B$5="Custom",$H$5,INDEX(Country_Rules!$D$2:$D$4,MATCH($B$5,Country_Rules!$A$2:$A$4,0)))</f>
        <v>0</v>
      </c>
      <c r="G6" s="9" t="s">
        <v>11</v>
      </c>
      <c r="H6" s="12">
        <v>0</v>
      </c>
    </row>
    <row r="7" spans="1:10" ht="15">
      <c r="A7" s="9" t="s">
        <v>12</v>
      </c>
      <c r="B7" s="10" t="s">
        <v>13</v>
      </c>
      <c r="D7" s="9" t="s">
        <v>14</v>
      </c>
      <c r="E7" s="2">
        <f>IF($B$5="Custom",$H$7,INDEX(Country_Rules!$E$2:$E$4,MATCH($B$5,Country_Rules!$A$2:$A$4,0)))</f>
        <v>0</v>
      </c>
      <c r="G7" s="9" t="s">
        <v>14</v>
      </c>
      <c r="H7" s="12">
        <v>0</v>
      </c>
    </row>
    <row r="8" spans="1:10" ht="15">
      <c r="A8" s="9" t="s">
        <v>15</v>
      </c>
      <c r="B8" s="11">
        <v>0</v>
      </c>
      <c r="D8" s="9" t="s">
        <v>16</v>
      </c>
      <c r="E8" s="12">
        <v>0</v>
      </c>
      <c r="G8" s="9" t="s">
        <v>17</v>
      </c>
      <c r="H8" s="12">
        <v>0</v>
      </c>
    </row>
    <row r="9" spans="1:10" ht="15">
      <c r="A9" s="9" t="s">
        <v>18</v>
      </c>
      <c r="B9" s="11">
        <v>0</v>
      </c>
      <c r="D9" s="9" t="s">
        <v>19</v>
      </c>
      <c r="E9" s="12">
        <v>0</v>
      </c>
      <c r="G9" s="9"/>
      <c r="H9" s="10"/>
    </row>
    <row r="10" spans="1:10" ht="15">
      <c r="A10" s="9" t="s">
        <v>20</v>
      </c>
      <c r="B10" s="2">
        <f>IF(B8=0,0,B9/B8)</f>
        <v>0</v>
      </c>
      <c r="D10" s="9" t="s">
        <v>21</v>
      </c>
      <c r="E10" s="11">
        <v>0</v>
      </c>
      <c r="G10" s="28" t="s">
        <v>22</v>
      </c>
      <c r="H10" s="29"/>
    </row>
    <row r="11" spans="1:10" ht="15">
      <c r="A11" s="9" t="s">
        <v>23</v>
      </c>
      <c r="B11" s="7">
        <f>MAX(B8-B9,0)</f>
        <v>0</v>
      </c>
      <c r="D11" s="9" t="s">
        <v>24</v>
      </c>
      <c r="E11" s="11">
        <v>0</v>
      </c>
      <c r="G11" s="9" t="s">
        <v>25</v>
      </c>
      <c r="H11" s="11">
        <v>0</v>
      </c>
    </row>
    <row r="12" spans="1:10" ht="15">
      <c r="A12" s="9" t="s">
        <v>26</v>
      </c>
      <c r="B12" s="12">
        <v>0</v>
      </c>
      <c r="D12" s="9" t="s">
        <v>27</v>
      </c>
      <c r="E12" s="11">
        <v>0</v>
      </c>
      <c r="G12" s="9" t="s">
        <v>28</v>
      </c>
      <c r="H12" s="7">
        <f>E11</f>
        <v>0</v>
      </c>
    </row>
    <row r="13" spans="1:10" ht="15">
      <c r="A13" s="9" t="s">
        <v>29</v>
      </c>
      <c r="B13" s="13">
        <v>0</v>
      </c>
      <c r="D13" s="9" t="s">
        <v>11</v>
      </c>
      <c r="E13" s="2">
        <f>IF($B$5="Custom",$H$6,INDEX(Country_Rules!$B$2:$B$4,MATCH($B$5,Country_Rules!$A$2:$A$4,0)))</f>
        <v>0</v>
      </c>
      <c r="G13" s="9" t="s">
        <v>30</v>
      </c>
      <c r="H13" s="7">
        <f>E12</f>
        <v>0</v>
      </c>
    </row>
    <row r="14" spans="1:10" ht="15">
      <c r="A14" s="9" t="s">
        <v>31</v>
      </c>
      <c r="B14" s="13">
        <v>0</v>
      </c>
      <c r="D14" s="9" t="s">
        <v>32</v>
      </c>
      <c r="E14" s="12">
        <v>0</v>
      </c>
      <c r="G14" s="9" t="s">
        <v>33</v>
      </c>
      <c r="H14" s="7">
        <f>E14</f>
        <v>0</v>
      </c>
    </row>
    <row r="15" spans="1:10" ht="15">
      <c r="A15" s="9" t="s">
        <v>34</v>
      </c>
      <c r="B15" s="14">
        <f>IF(B11=0,0,-PMT(B12/B14,B13*B14,B11))</f>
        <v>0</v>
      </c>
      <c r="D15" s="9" t="s">
        <v>17</v>
      </c>
      <c r="E15" s="2">
        <f>IF($B$5="Custom",$H$8,INDEX(Country_Rules!$C$2:$C$4,MATCH($B$5,Country_Rules!$A$2:$A$4,0)))</f>
        <v>0</v>
      </c>
    </row>
    <row r="16" spans="1:10" ht="15">
      <c r="A16" s="9" t="s">
        <v>35</v>
      </c>
      <c r="B16" s="14">
        <f>B15*12</f>
        <v>0</v>
      </c>
      <c r="D16" s="9" t="s">
        <v>36</v>
      </c>
      <c r="E16" s="12">
        <v>0</v>
      </c>
    </row>
    <row r="17" spans="1:5" ht="15">
      <c r="A17" s="9"/>
      <c r="D17" s="9" t="s">
        <v>37</v>
      </c>
      <c r="E17" s="11">
        <v>0</v>
      </c>
    </row>
    <row r="18" spans="1:5" ht="15">
      <c r="A18" s="30" t="s">
        <v>38</v>
      </c>
      <c r="B18" s="31"/>
    </row>
    <row r="19" spans="1:5" ht="15">
      <c r="A19" s="9" t="s">
        <v>39</v>
      </c>
      <c r="B19" s="14">
        <f>B15 + (SUM(H11:H14)/12)</f>
        <v>0</v>
      </c>
    </row>
    <row r="20" spans="1:5" ht="15">
      <c r="A20" s="9" t="s">
        <v>40</v>
      </c>
      <c r="B20" s="14">
        <f>E5*E7</f>
        <v>0</v>
      </c>
    </row>
    <row r="21" spans="1:5" ht="15">
      <c r="A21" s="9" t="s">
        <v>41</v>
      </c>
      <c r="B21" s="14">
        <f>Rental_Analysis!B12</f>
        <v>0</v>
      </c>
    </row>
    <row r="22" spans="1:5" ht="15">
      <c r="A22" s="9" t="s">
        <v>42</v>
      </c>
      <c r="B22" s="14">
        <f>Rental_Analysis!B13</f>
        <v>0</v>
      </c>
    </row>
    <row r="23" spans="1:5" ht="15">
      <c r="A23" s="9" t="s">
        <v>43</v>
      </c>
      <c r="B23" s="14">
        <f>Rental_Analysis!B15</f>
        <v>0</v>
      </c>
    </row>
  </sheetData>
  <mergeCells count="7">
    <mergeCell ref="G10:H10"/>
    <mergeCell ref="A18:B18"/>
    <mergeCell ref="A1:J1"/>
    <mergeCell ref="A2:J2"/>
    <mergeCell ref="A4:B4"/>
    <mergeCell ref="D4:E4"/>
    <mergeCell ref="G4:H4"/>
  </mergeCells>
  <dataValidations count="2">
    <dataValidation type="list" sqref="B5" xr:uid="{00000000-0002-0000-0000-000000000000}">
      <formula1>"UK,South Africa,Custom"</formula1>
    </dataValidation>
    <dataValidation type="list" sqref="B6" xr:uid="{00000000-0002-0000-0000-000001000000}">
      <formula1>"Owner-occupier,Rental"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selection activeCell="E10" sqref="E10"/>
    </sheetView>
  </sheetViews>
  <sheetFormatPr defaultRowHeight="14.25"/>
  <cols>
    <col min="1" max="1" width="16" customWidth="1"/>
    <col min="2" max="2" width="20" customWidth="1"/>
    <col min="3" max="4" width="18" customWidth="1"/>
    <col min="5" max="5" width="22" customWidth="1"/>
    <col min="6" max="6" width="48" customWidth="1"/>
  </cols>
  <sheetData>
    <row r="1" spans="1:6" ht="30">
      <c r="A1" s="3" t="s">
        <v>4</v>
      </c>
      <c r="B1" s="3" t="s">
        <v>44</v>
      </c>
      <c r="C1" s="3" t="s">
        <v>45</v>
      </c>
      <c r="D1" s="3" t="s">
        <v>46</v>
      </c>
      <c r="E1" s="3" t="s">
        <v>47</v>
      </c>
      <c r="F1" s="3" t="s">
        <v>48</v>
      </c>
    </row>
    <row r="2" spans="1:6" ht="28.5">
      <c r="A2" s="4" t="s">
        <v>5</v>
      </c>
      <c r="B2" s="5">
        <v>0</v>
      </c>
      <c r="C2" s="5">
        <v>0</v>
      </c>
      <c r="D2" s="5">
        <v>0</v>
      </c>
      <c r="E2" s="5">
        <v>0</v>
      </c>
      <c r="F2" s="4" t="s">
        <v>49</v>
      </c>
    </row>
    <row r="3" spans="1:6" ht="28.5">
      <c r="A3" s="4" t="s">
        <v>50</v>
      </c>
      <c r="B3" s="5">
        <v>0</v>
      </c>
      <c r="C3" s="5">
        <v>0</v>
      </c>
      <c r="D3" s="5">
        <v>0</v>
      </c>
      <c r="E3" s="5">
        <v>0</v>
      </c>
      <c r="F3" s="4" t="s">
        <v>51</v>
      </c>
    </row>
    <row r="4" spans="1:6">
      <c r="A4" s="4" t="s">
        <v>52</v>
      </c>
      <c r="B4" s="5">
        <v>0</v>
      </c>
      <c r="C4" s="5">
        <v>0</v>
      </c>
      <c r="D4" s="5">
        <v>0</v>
      </c>
      <c r="E4" s="5">
        <v>0</v>
      </c>
      <c r="F4" s="4"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81"/>
  <sheetViews>
    <sheetView workbookViewId="0"/>
  </sheetViews>
  <sheetFormatPr defaultRowHeight="14.25"/>
  <cols>
    <col min="1" max="1" width="10" customWidth="1"/>
    <col min="2" max="2" width="8" customWidth="1"/>
    <col min="3" max="3" width="16" customWidth="1"/>
    <col min="4" max="6" width="14" customWidth="1"/>
    <col min="7" max="9" width="16" customWidth="1"/>
    <col min="10" max="10" width="18" customWidth="1"/>
    <col min="11" max="11" width="20" customWidth="1"/>
  </cols>
  <sheetData>
    <row r="1" spans="1:11" ht="15">
      <c r="A1" s="1" t="s">
        <v>54</v>
      </c>
      <c r="B1" s="1" t="s">
        <v>55</v>
      </c>
      <c r="C1" s="1" t="s">
        <v>56</v>
      </c>
      <c r="D1" s="1" t="s">
        <v>57</v>
      </c>
      <c r="E1" s="1" t="s">
        <v>58</v>
      </c>
      <c r="F1" s="1" t="s">
        <v>59</v>
      </c>
      <c r="G1" s="1" t="s">
        <v>60</v>
      </c>
      <c r="H1" s="1" t="s">
        <v>61</v>
      </c>
      <c r="I1" s="1" t="s">
        <v>62</v>
      </c>
      <c r="J1" s="1" t="s">
        <v>63</v>
      </c>
      <c r="K1" s="1" t="s">
        <v>64</v>
      </c>
    </row>
    <row r="2" spans="1:11">
      <c r="A2" s="8">
        <f>1</f>
        <v>1</v>
      </c>
      <c r="B2" s="8">
        <f t="shared" ref="B2:B65" si="0">IF(A2="","",INT((A2-1)/12)+1)</f>
        <v>1</v>
      </c>
      <c r="C2" s="7" t="str">
        <f>IF(A2&gt;Inputs!$B$13*Inputs!$B$14,"",Inputs!$B$11)</f>
        <v/>
      </c>
      <c r="D2" s="7" t="str">
        <f>IF(A2&gt;Inputs!$B$13*Inputs!$B$14,"",Inputs!$B$15)</f>
        <v/>
      </c>
      <c r="E2" s="7" t="str">
        <f>IF(C2="","",C2*(Inputs!$B$12/Inputs!$B$14))</f>
        <v/>
      </c>
      <c r="F2" s="7" t="str">
        <f t="shared" ref="F2:F65" si="1">IF(D2="","",D2-E2)</f>
        <v/>
      </c>
      <c r="G2" s="7" t="str">
        <f t="shared" ref="G2:G65" si="2">IF(C2="","",MAX(C2-F2,0))</f>
        <v/>
      </c>
      <c r="H2" s="7" t="str">
        <f>IF(E2="","",E2)</f>
        <v/>
      </c>
      <c r="I2" s="7" t="str">
        <f>IF(F2="","",F2)</f>
        <v/>
      </c>
      <c r="J2" s="7" t="e">
        <f>INDEX(H2:H481,MATCH(Inputs!$B$13*Inputs!$B$14,A2:A481,0))</f>
        <v>#N/A</v>
      </c>
      <c r="K2" s="7" t="str">
        <f>IF(Inputs!$B$13&gt;=5,INDEX(G2:G61,60),INDEX(G2:G481,Inputs!$B$13*Inputs!$B$14))</f>
        <v/>
      </c>
    </row>
    <row r="3" spans="1:11">
      <c r="A3" s="8">
        <f>2</f>
        <v>2</v>
      </c>
      <c r="B3" s="8">
        <f t="shared" si="0"/>
        <v>1</v>
      </c>
      <c r="C3" s="7" t="str">
        <f>IF(A3&gt;Inputs!$B$13*Inputs!$B$14,"",G2)</f>
        <v/>
      </c>
      <c r="D3" s="7" t="str">
        <f>IF(A3&gt;Inputs!$B$13*Inputs!$B$14,"",Inputs!$B$15)</f>
        <v/>
      </c>
      <c r="E3" s="7" t="str">
        <f>IF(C3="","",C3*(Inputs!$B$12/Inputs!$B$14))</f>
        <v/>
      </c>
      <c r="F3" s="7" t="str">
        <f t="shared" si="1"/>
        <v/>
      </c>
      <c r="G3" s="7" t="str">
        <f t="shared" si="2"/>
        <v/>
      </c>
      <c r="H3" s="7" t="str">
        <f t="shared" ref="H3:H66" si="3">IF(E3="","",H2+E3)</f>
        <v/>
      </c>
      <c r="I3" s="7" t="str">
        <f t="shared" ref="I3:I66" si="4">IF(F3="","",I2+F3)</f>
        <v/>
      </c>
    </row>
    <row r="4" spans="1:11">
      <c r="A4" s="8">
        <f>3</f>
        <v>3</v>
      </c>
      <c r="B4" s="8">
        <f t="shared" si="0"/>
        <v>1</v>
      </c>
      <c r="C4" s="7" t="str">
        <f>IF(A4&gt;Inputs!$B$13*Inputs!$B$14,"",G3)</f>
        <v/>
      </c>
      <c r="D4" s="7" t="str">
        <f>IF(A4&gt;Inputs!$B$13*Inputs!$B$14,"",Inputs!$B$15)</f>
        <v/>
      </c>
      <c r="E4" s="7" t="str">
        <f>IF(C4="","",C4*(Inputs!$B$12/Inputs!$B$14))</f>
        <v/>
      </c>
      <c r="F4" s="7" t="str">
        <f t="shared" si="1"/>
        <v/>
      </c>
      <c r="G4" s="7" t="str">
        <f t="shared" si="2"/>
        <v/>
      </c>
      <c r="H4" s="7" t="str">
        <f t="shared" si="3"/>
        <v/>
      </c>
      <c r="I4" s="7" t="str">
        <f t="shared" si="4"/>
        <v/>
      </c>
    </row>
    <row r="5" spans="1:11">
      <c r="A5" s="8">
        <f>4</f>
        <v>4</v>
      </c>
      <c r="B5" s="8">
        <f t="shared" si="0"/>
        <v>1</v>
      </c>
      <c r="C5" s="7" t="str">
        <f>IF(A5&gt;Inputs!$B$13*Inputs!$B$14,"",G4)</f>
        <v/>
      </c>
      <c r="D5" s="7" t="str">
        <f>IF(A5&gt;Inputs!$B$13*Inputs!$B$14,"",Inputs!$B$15)</f>
        <v/>
      </c>
      <c r="E5" s="7" t="str">
        <f>IF(C5="","",C5*(Inputs!$B$12/Inputs!$B$14))</f>
        <v/>
      </c>
      <c r="F5" s="7" t="str">
        <f t="shared" si="1"/>
        <v/>
      </c>
      <c r="G5" s="7" t="str">
        <f t="shared" si="2"/>
        <v/>
      </c>
      <c r="H5" s="7" t="str">
        <f t="shared" si="3"/>
        <v/>
      </c>
      <c r="I5" s="7" t="str">
        <f t="shared" si="4"/>
        <v/>
      </c>
    </row>
    <row r="6" spans="1:11">
      <c r="A6" s="8">
        <f>5</f>
        <v>5</v>
      </c>
      <c r="B6" s="8">
        <f t="shared" si="0"/>
        <v>1</v>
      </c>
      <c r="C6" s="7" t="str">
        <f>IF(A6&gt;Inputs!$B$13*Inputs!$B$14,"",G5)</f>
        <v/>
      </c>
      <c r="D6" s="7" t="str">
        <f>IF(A6&gt;Inputs!$B$13*Inputs!$B$14,"",Inputs!$B$15)</f>
        <v/>
      </c>
      <c r="E6" s="7" t="str">
        <f>IF(C6="","",C6*(Inputs!$B$12/Inputs!$B$14))</f>
        <v/>
      </c>
      <c r="F6" s="7" t="str">
        <f t="shared" si="1"/>
        <v/>
      </c>
      <c r="G6" s="7" t="str">
        <f t="shared" si="2"/>
        <v/>
      </c>
      <c r="H6" s="7" t="str">
        <f t="shared" si="3"/>
        <v/>
      </c>
      <c r="I6" s="7" t="str">
        <f t="shared" si="4"/>
        <v/>
      </c>
    </row>
    <row r="7" spans="1:11">
      <c r="A7" s="8">
        <f>6</f>
        <v>6</v>
      </c>
      <c r="B7" s="8">
        <f t="shared" si="0"/>
        <v>1</v>
      </c>
      <c r="C7" s="7" t="str">
        <f>IF(A7&gt;Inputs!$B$13*Inputs!$B$14,"",G6)</f>
        <v/>
      </c>
      <c r="D7" s="7" t="str">
        <f>IF(A7&gt;Inputs!$B$13*Inputs!$B$14,"",Inputs!$B$15)</f>
        <v/>
      </c>
      <c r="E7" s="7" t="str">
        <f>IF(C7="","",C7*(Inputs!$B$12/Inputs!$B$14))</f>
        <v/>
      </c>
      <c r="F7" s="7" t="str">
        <f t="shared" si="1"/>
        <v/>
      </c>
      <c r="G7" s="7" t="str">
        <f t="shared" si="2"/>
        <v/>
      </c>
      <c r="H7" s="7" t="str">
        <f t="shared" si="3"/>
        <v/>
      </c>
      <c r="I7" s="7" t="str">
        <f t="shared" si="4"/>
        <v/>
      </c>
    </row>
    <row r="8" spans="1:11">
      <c r="A8" s="8">
        <f>7</f>
        <v>7</v>
      </c>
      <c r="B8" s="8">
        <f t="shared" si="0"/>
        <v>1</v>
      </c>
      <c r="C8" s="7" t="str">
        <f>IF(A8&gt;Inputs!$B$13*Inputs!$B$14,"",G7)</f>
        <v/>
      </c>
      <c r="D8" s="7" t="str">
        <f>IF(A8&gt;Inputs!$B$13*Inputs!$B$14,"",Inputs!$B$15)</f>
        <v/>
      </c>
      <c r="E8" s="7" t="str">
        <f>IF(C8="","",C8*(Inputs!$B$12/Inputs!$B$14))</f>
        <v/>
      </c>
      <c r="F8" s="7" t="str">
        <f t="shared" si="1"/>
        <v/>
      </c>
      <c r="G8" s="7" t="str">
        <f t="shared" si="2"/>
        <v/>
      </c>
      <c r="H8" s="7" t="str">
        <f t="shared" si="3"/>
        <v/>
      </c>
      <c r="I8" s="7" t="str">
        <f t="shared" si="4"/>
        <v/>
      </c>
    </row>
    <row r="9" spans="1:11">
      <c r="A9" s="8">
        <f>8</f>
        <v>8</v>
      </c>
      <c r="B9" s="8">
        <f t="shared" si="0"/>
        <v>1</v>
      </c>
      <c r="C9" s="7" t="str">
        <f>IF(A9&gt;Inputs!$B$13*Inputs!$B$14,"",G8)</f>
        <v/>
      </c>
      <c r="D9" s="7" t="str">
        <f>IF(A9&gt;Inputs!$B$13*Inputs!$B$14,"",Inputs!$B$15)</f>
        <v/>
      </c>
      <c r="E9" s="7" t="str">
        <f>IF(C9="","",C9*(Inputs!$B$12/Inputs!$B$14))</f>
        <v/>
      </c>
      <c r="F9" s="7" t="str">
        <f t="shared" si="1"/>
        <v/>
      </c>
      <c r="G9" s="7" t="str">
        <f t="shared" si="2"/>
        <v/>
      </c>
      <c r="H9" s="7" t="str">
        <f t="shared" si="3"/>
        <v/>
      </c>
      <c r="I9" s="7" t="str">
        <f t="shared" si="4"/>
        <v/>
      </c>
    </row>
    <row r="10" spans="1:11">
      <c r="A10" s="8">
        <f>9</f>
        <v>9</v>
      </c>
      <c r="B10" s="8">
        <f t="shared" si="0"/>
        <v>1</v>
      </c>
      <c r="C10" s="7" t="str">
        <f>IF(A10&gt;Inputs!$B$13*Inputs!$B$14,"",G9)</f>
        <v/>
      </c>
      <c r="D10" s="7" t="str">
        <f>IF(A10&gt;Inputs!$B$13*Inputs!$B$14,"",Inputs!$B$15)</f>
        <v/>
      </c>
      <c r="E10" s="7" t="str">
        <f>IF(C10="","",C10*(Inputs!$B$12/Inputs!$B$14))</f>
        <v/>
      </c>
      <c r="F10" s="7" t="str">
        <f t="shared" si="1"/>
        <v/>
      </c>
      <c r="G10" s="7" t="str">
        <f t="shared" si="2"/>
        <v/>
      </c>
      <c r="H10" s="7" t="str">
        <f t="shared" si="3"/>
        <v/>
      </c>
      <c r="I10" s="7" t="str">
        <f t="shared" si="4"/>
        <v/>
      </c>
    </row>
    <row r="11" spans="1:11">
      <c r="A11" s="8">
        <f>10</f>
        <v>10</v>
      </c>
      <c r="B11" s="8">
        <f t="shared" si="0"/>
        <v>1</v>
      </c>
      <c r="C11" s="7" t="str">
        <f>IF(A11&gt;Inputs!$B$13*Inputs!$B$14,"",G10)</f>
        <v/>
      </c>
      <c r="D11" s="7" t="str">
        <f>IF(A11&gt;Inputs!$B$13*Inputs!$B$14,"",Inputs!$B$15)</f>
        <v/>
      </c>
      <c r="E11" s="7" t="str">
        <f>IF(C11="","",C11*(Inputs!$B$12/Inputs!$B$14))</f>
        <v/>
      </c>
      <c r="F11" s="7" t="str">
        <f t="shared" si="1"/>
        <v/>
      </c>
      <c r="G11" s="7" t="str">
        <f t="shared" si="2"/>
        <v/>
      </c>
      <c r="H11" s="7" t="str">
        <f t="shared" si="3"/>
        <v/>
      </c>
      <c r="I11" s="7" t="str">
        <f t="shared" si="4"/>
        <v/>
      </c>
    </row>
    <row r="12" spans="1:11">
      <c r="A12" s="8">
        <f>11</f>
        <v>11</v>
      </c>
      <c r="B12" s="8">
        <f t="shared" si="0"/>
        <v>1</v>
      </c>
      <c r="C12" s="7" t="str">
        <f>IF(A12&gt;Inputs!$B$13*Inputs!$B$14,"",G11)</f>
        <v/>
      </c>
      <c r="D12" s="7" t="str">
        <f>IF(A12&gt;Inputs!$B$13*Inputs!$B$14,"",Inputs!$B$15)</f>
        <v/>
      </c>
      <c r="E12" s="7" t="str">
        <f>IF(C12="","",C12*(Inputs!$B$12/Inputs!$B$14))</f>
        <v/>
      </c>
      <c r="F12" s="7" t="str">
        <f t="shared" si="1"/>
        <v/>
      </c>
      <c r="G12" s="7" t="str">
        <f t="shared" si="2"/>
        <v/>
      </c>
      <c r="H12" s="7" t="str">
        <f t="shared" si="3"/>
        <v/>
      </c>
      <c r="I12" s="7" t="str">
        <f t="shared" si="4"/>
        <v/>
      </c>
    </row>
    <row r="13" spans="1:11">
      <c r="A13" s="8">
        <f>12</f>
        <v>12</v>
      </c>
      <c r="B13" s="8">
        <f t="shared" si="0"/>
        <v>1</v>
      </c>
      <c r="C13" s="7" t="str">
        <f>IF(A13&gt;Inputs!$B$13*Inputs!$B$14,"",G12)</f>
        <v/>
      </c>
      <c r="D13" s="7" t="str">
        <f>IF(A13&gt;Inputs!$B$13*Inputs!$B$14,"",Inputs!$B$15)</f>
        <v/>
      </c>
      <c r="E13" s="7" t="str">
        <f>IF(C13="","",C13*(Inputs!$B$12/Inputs!$B$14))</f>
        <v/>
      </c>
      <c r="F13" s="7" t="str">
        <f t="shared" si="1"/>
        <v/>
      </c>
      <c r="G13" s="7" t="str">
        <f t="shared" si="2"/>
        <v/>
      </c>
      <c r="H13" s="7" t="str">
        <f t="shared" si="3"/>
        <v/>
      </c>
      <c r="I13" s="7" t="str">
        <f t="shared" si="4"/>
        <v/>
      </c>
    </row>
    <row r="14" spans="1:11">
      <c r="A14" s="8">
        <f>13</f>
        <v>13</v>
      </c>
      <c r="B14" s="8">
        <f t="shared" si="0"/>
        <v>2</v>
      </c>
      <c r="C14" s="7" t="str">
        <f>IF(A14&gt;Inputs!$B$13*Inputs!$B$14,"",G13)</f>
        <v/>
      </c>
      <c r="D14" s="7" t="str">
        <f>IF(A14&gt;Inputs!$B$13*Inputs!$B$14,"",Inputs!$B$15)</f>
        <v/>
      </c>
      <c r="E14" s="7" t="str">
        <f>IF(C14="","",C14*(Inputs!$B$12/Inputs!$B$14))</f>
        <v/>
      </c>
      <c r="F14" s="7" t="str">
        <f t="shared" si="1"/>
        <v/>
      </c>
      <c r="G14" s="7" t="str">
        <f t="shared" si="2"/>
        <v/>
      </c>
      <c r="H14" s="7" t="str">
        <f t="shared" si="3"/>
        <v/>
      </c>
      <c r="I14" s="7" t="str">
        <f t="shared" si="4"/>
        <v/>
      </c>
    </row>
    <row r="15" spans="1:11">
      <c r="A15" s="8">
        <f>14</f>
        <v>14</v>
      </c>
      <c r="B15" s="8">
        <f t="shared" si="0"/>
        <v>2</v>
      </c>
      <c r="C15" s="7" t="str">
        <f>IF(A15&gt;Inputs!$B$13*Inputs!$B$14,"",G14)</f>
        <v/>
      </c>
      <c r="D15" s="7" t="str">
        <f>IF(A15&gt;Inputs!$B$13*Inputs!$B$14,"",Inputs!$B$15)</f>
        <v/>
      </c>
      <c r="E15" s="7" t="str">
        <f>IF(C15="","",C15*(Inputs!$B$12/Inputs!$B$14))</f>
        <v/>
      </c>
      <c r="F15" s="7" t="str">
        <f t="shared" si="1"/>
        <v/>
      </c>
      <c r="G15" s="7" t="str">
        <f t="shared" si="2"/>
        <v/>
      </c>
      <c r="H15" s="7" t="str">
        <f t="shared" si="3"/>
        <v/>
      </c>
      <c r="I15" s="7" t="str">
        <f t="shared" si="4"/>
        <v/>
      </c>
    </row>
    <row r="16" spans="1:11">
      <c r="A16" s="8">
        <f>15</f>
        <v>15</v>
      </c>
      <c r="B16" s="8">
        <f t="shared" si="0"/>
        <v>2</v>
      </c>
      <c r="C16" s="7" t="str">
        <f>IF(A16&gt;Inputs!$B$13*Inputs!$B$14,"",G15)</f>
        <v/>
      </c>
      <c r="D16" s="7" t="str">
        <f>IF(A16&gt;Inputs!$B$13*Inputs!$B$14,"",Inputs!$B$15)</f>
        <v/>
      </c>
      <c r="E16" s="7" t="str">
        <f>IF(C16="","",C16*(Inputs!$B$12/Inputs!$B$14))</f>
        <v/>
      </c>
      <c r="F16" s="7" t="str">
        <f t="shared" si="1"/>
        <v/>
      </c>
      <c r="G16" s="7" t="str">
        <f t="shared" si="2"/>
        <v/>
      </c>
      <c r="H16" s="7" t="str">
        <f t="shared" si="3"/>
        <v/>
      </c>
      <c r="I16" s="7" t="str">
        <f t="shared" si="4"/>
        <v/>
      </c>
    </row>
    <row r="17" spans="1:9">
      <c r="A17" s="8">
        <f>16</f>
        <v>16</v>
      </c>
      <c r="B17" s="8">
        <f t="shared" si="0"/>
        <v>2</v>
      </c>
      <c r="C17" s="7" t="str">
        <f>IF(A17&gt;Inputs!$B$13*Inputs!$B$14,"",G16)</f>
        <v/>
      </c>
      <c r="D17" s="7" t="str">
        <f>IF(A17&gt;Inputs!$B$13*Inputs!$B$14,"",Inputs!$B$15)</f>
        <v/>
      </c>
      <c r="E17" s="7" t="str">
        <f>IF(C17="","",C17*(Inputs!$B$12/Inputs!$B$14))</f>
        <v/>
      </c>
      <c r="F17" s="7" t="str">
        <f t="shared" si="1"/>
        <v/>
      </c>
      <c r="G17" s="7" t="str">
        <f t="shared" si="2"/>
        <v/>
      </c>
      <c r="H17" s="7" t="str">
        <f t="shared" si="3"/>
        <v/>
      </c>
      <c r="I17" s="7" t="str">
        <f t="shared" si="4"/>
        <v/>
      </c>
    </row>
    <row r="18" spans="1:9">
      <c r="A18" s="8">
        <f>17</f>
        <v>17</v>
      </c>
      <c r="B18" s="8">
        <f t="shared" si="0"/>
        <v>2</v>
      </c>
      <c r="C18" s="7" t="str">
        <f>IF(A18&gt;Inputs!$B$13*Inputs!$B$14,"",G17)</f>
        <v/>
      </c>
      <c r="D18" s="7" t="str">
        <f>IF(A18&gt;Inputs!$B$13*Inputs!$B$14,"",Inputs!$B$15)</f>
        <v/>
      </c>
      <c r="E18" s="7" t="str">
        <f>IF(C18="","",C18*(Inputs!$B$12/Inputs!$B$14))</f>
        <v/>
      </c>
      <c r="F18" s="7" t="str">
        <f t="shared" si="1"/>
        <v/>
      </c>
      <c r="G18" s="7" t="str">
        <f t="shared" si="2"/>
        <v/>
      </c>
      <c r="H18" s="7" t="str">
        <f t="shared" si="3"/>
        <v/>
      </c>
      <c r="I18" s="7" t="str">
        <f t="shared" si="4"/>
        <v/>
      </c>
    </row>
    <row r="19" spans="1:9">
      <c r="A19" s="8">
        <f>18</f>
        <v>18</v>
      </c>
      <c r="B19" s="8">
        <f t="shared" si="0"/>
        <v>2</v>
      </c>
      <c r="C19" s="7" t="str">
        <f>IF(A19&gt;Inputs!$B$13*Inputs!$B$14,"",G18)</f>
        <v/>
      </c>
      <c r="D19" s="7" t="str">
        <f>IF(A19&gt;Inputs!$B$13*Inputs!$B$14,"",Inputs!$B$15)</f>
        <v/>
      </c>
      <c r="E19" s="7" t="str">
        <f>IF(C19="","",C19*(Inputs!$B$12/Inputs!$B$14))</f>
        <v/>
      </c>
      <c r="F19" s="7" t="str">
        <f t="shared" si="1"/>
        <v/>
      </c>
      <c r="G19" s="7" t="str">
        <f t="shared" si="2"/>
        <v/>
      </c>
      <c r="H19" s="7" t="str">
        <f t="shared" si="3"/>
        <v/>
      </c>
      <c r="I19" s="7" t="str">
        <f t="shared" si="4"/>
        <v/>
      </c>
    </row>
    <row r="20" spans="1:9">
      <c r="A20" s="8">
        <f>19</f>
        <v>19</v>
      </c>
      <c r="B20" s="8">
        <f t="shared" si="0"/>
        <v>2</v>
      </c>
      <c r="C20" s="7" t="str">
        <f>IF(A20&gt;Inputs!$B$13*Inputs!$B$14,"",G19)</f>
        <v/>
      </c>
      <c r="D20" s="7" t="str">
        <f>IF(A20&gt;Inputs!$B$13*Inputs!$B$14,"",Inputs!$B$15)</f>
        <v/>
      </c>
      <c r="E20" s="7" t="str">
        <f>IF(C20="","",C20*(Inputs!$B$12/Inputs!$B$14))</f>
        <v/>
      </c>
      <c r="F20" s="7" t="str">
        <f t="shared" si="1"/>
        <v/>
      </c>
      <c r="G20" s="7" t="str">
        <f t="shared" si="2"/>
        <v/>
      </c>
      <c r="H20" s="7" t="str">
        <f t="shared" si="3"/>
        <v/>
      </c>
      <c r="I20" s="7" t="str">
        <f t="shared" si="4"/>
        <v/>
      </c>
    </row>
    <row r="21" spans="1:9">
      <c r="A21" s="8">
        <f>20</f>
        <v>20</v>
      </c>
      <c r="B21" s="8">
        <f t="shared" si="0"/>
        <v>2</v>
      </c>
      <c r="C21" s="7" t="str">
        <f>IF(A21&gt;Inputs!$B$13*Inputs!$B$14,"",G20)</f>
        <v/>
      </c>
      <c r="D21" s="7" t="str">
        <f>IF(A21&gt;Inputs!$B$13*Inputs!$B$14,"",Inputs!$B$15)</f>
        <v/>
      </c>
      <c r="E21" s="7" t="str">
        <f>IF(C21="","",C21*(Inputs!$B$12/Inputs!$B$14))</f>
        <v/>
      </c>
      <c r="F21" s="7" t="str">
        <f t="shared" si="1"/>
        <v/>
      </c>
      <c r="G21" s="7" t="str">
        <f t="shared" si="2"/>
        <v/>
      </c>
      <c r="H21" s="7" t="str">
        <f t="shared" si="3"/>
        <v/>
      </c>
      <c r="I21" s="7" t="str">
        <f t="shared" si="4"/>
        <v/>
      </c>
    </row>
    <row r="22" spans="1:9">
      <c r="A22" s="8">
        <f>21</f>
        <v>21</v>
      </c>
      <c r="B22" s="8">
        <f t="shared" si="0"/>
        <v>2</v>
      </c>
      <c r="C22" s="7" t="str">
        <f>IF(A22&gt;Inputs!$B$13*Inputs!$B$14,"",G21)</f>
        <v/>
      </c>
      <c r="D22" s="7" t="str">
        <f>IF(A22&gt;Inputs!$B$13*Inputs!$B$14,"",Inputs!$B$15)</f>
        <v/>
      </c>
      <c r="E22" s="7" t="str">
        <f>IF(C22="","",C22*(Inputs!$B$12/Inputs!$B$14))</f>
        <v/>
      </c>
      <c r="F22" s="7" t="str">
        <f t="shared" si="1"/>
        <v/>
      </c>
      <c r="G22" s="7" t="str">
        <f t="shared" si="2"/>
        <v/>
      </c>
      <c r="H22" s="7" t="str">
        <f t="shared" si="3"/>
        <v/>
      </c>
      <c r="I22" s="7" t="str">
        <f t="shared" si="4"/>
        <v/>
      </c>
    </row>
    <row r="23" spans="1:9">
      <c r="A23" s="8">
        <f>22</f>
        <v>22</v>
      </c>
      <c r="B23" s="8">
        <f t="shared" si="0"/>
        <v>2</v>
      </c>
      <c r="C23" s="7" t="str">
        <f>IF(A23&gt;Inputs!$B$13*Inputs!$B$14,"",G22)</f>
        <v/>
      </c>
      <c r="D23" s="7" t="str">
        <f>IF(A23&gt;Inputs!$B$13*Inputs!$B$14,"",Inputs!$B$15)</f>
        <v/>
      </c>
      <c r="E23" s="7" t="str">
        <f>IF(C23="","",C23*(Inputs!$B$12/Inputs!$B$14))</f>
        <v/>
      </c>
      <c r="F23" s="7" t="str">
        <f t="shared" si="1"/>
        <v/>
      </c>
      <c r="G23" s="7" t="str">
        <f t="shared" si="2"/>
        <v/>
      </c>
      <c r="H23" s="7" t="str">
        <f t="shared" si="3"/>
        <v/>
      </c>
      <c r="I23" s="7" t="str">
        <f t="shared" si="4"/>
        <v/>
      </c>
    </row>
    <row r="24" spans="1:9">
      <c r="A24" s="8">
        <f>23</f>
        <v>23</v>
      </c>
      <c r="B24" s="8">
        <f t="shared" si="0"/>
        <v>2</v>
      </c>
      <c r="C24" s="7" t="str">
        <f>IF(A24&gt;Inputs!$B$13*Inputs!$B$14,"",G23)</f>
        <v/>
      </c>
      <c r="D24" s="7" t="str">
        <f>IF(A24&gt;Inputs!$B$13*Inputs!$B$14,"",Inputs!$B$15)</f>
        <v/>
      </c>
      <c r="E24" s="7" t="str">
        <f>IF(C24="","",C24*(Inputs!$B$12/Inputs!$B$14))</f>
        <v/>
      </c>
      <c r="F24" s="7" t="str">
        <f t="shared" si="1"/>
        <v/>
      </c>
      <c r="G24" s="7" t="str">
        <f t="shared" si="2"/>
        <v/>
      </c>
      <c r="H24" s="7" t="str">
        <f t="shared" si="3"/>
        <v/>
      </c>
      <c r="I24" s="7" t="str">
        <f t="shared" si="4"/>
        <v/>
      </c>
    </row>
    <row r="25" spans="1:9">
      <c r="A25" s="8">
        <f>24</f>
        <v>24</v>
      </c>
      <c r="B25" s="8">
        <f t="shared" si="0"/>
        <v>2</v>
      </c>
      <c r="C25" s="7" t="str">
        <f>IF(A25&gt;Inputs!$B$13*Inputs!$B$14,"",G24)</f>
        <v/>
      </c>
      <c r="D25" s="7" t="str">
        <f>IF(A25&gt;Inputs!$B$13*Inputs!$B$14,"",Inputs!$B$15)</f>
        <v/>
      </c>
      <c r="E25" s="7" t="str">
        <f>IF(C25="","",C25*(Inputs!$B$12/Inputs!$B$14))</f>
        <v/>
      </c>
      <c r="F25" s="7" t="str">
        <f t="shared" si="1"/>
        <v/>
      </c>
      <c r="G25" s="7" t="str">
        <f t="shared" si="2"/>
        <v/>
      </c>
      <c r="H25" s="7" t="str">
        <f t="shared" si="3"/>
        <v/>
      </c>
      <c r="I25" s="7" t="str">
        <f t="shared" si="4"/>
        <v/>
      </c>
    </row>
    <row r="26" spans="1:9">
      <c r="A26" s="8">
        <f>25</f>
        <v>25</v>
      </c>
      <c r="B26" s="8">
        <f t="shared" si="0"/>
        <v>3</v>
      </c>
      <c r="C26" s="7" t="str">
        <f>IF(A26&gt;Inputs!$B$13*Inputs!$B$14,"",G25)</f>
        <v/>
      </c>
      <c r="D26" s="7" t="str">
        <f>IF(A26&gt;Inputs!$B$13*Inputs!$B$14,"",Inputs!$B$15)</f>
        <v/>
      </c>
      <c r="E26" s="7" t="str">
        <f>IF(C26="","",C26*(Inputs!$B$12/Inputs!$B$14))</f>
        <v/>
      </c>
      <c r="F26" s="7" t="str">
        <f t="shared" si="1"/>
        <v/>
      </c>
      <c r="G26" s="7" t="str">
        <f t="shared" si="2"/>
        <v/>
      </c>
      <c r="H26" s="7" t="str">
        <f t="shared" si="3"/>
        <v/>
      </c>
      <c r="I26" s="7" t="str">
        <f t="shared" si="4"/>
        <v/>
      </c>
    </row>
    <row r="27" spans="1:9">
      <c r="A27" s="8">
        <f>26</f>
        <v>26</v>
      </c>
      <c r="B27" s="8">
        <f t="shared" si="0"/>
        <v>3</v>
      </c>
      <c r="C27" s="7" t="str">
        <f>IF(A27&gt;Inputs!$B$13*Inputs!$B$14,"",G26)</f>
        <v/>
      </c>
      <c r="D27" s="7" t="str">
        <f>IF(A27&gt;Inputs!$B$13*Inputs!$B$14,"",Inputs!$B$15)</f>
        <v/>
      </c>
      <c r="E27" s="7" t="str">
        <f>IF(C27="","",C27*(Inputs!$B$12/Inputs!$B$14))</f>
        <v/>
      </c>
      <c r="F27" s="7" t="str">
        <f t="shared" si="1"/>
        <v/>
      </c>
      <c r="G27" s="7" t="str">
        <f t="shared" si="2"/>
        <v/>
      </c>
      <c r="H27" s="7" t="str">
        <f t="shared" si="3"/>
        <v/>
      </c>
      <c r="I27" s="7" t="str">
        <f t="shared" si="4"/>
        <v/>
      </c>
    </row>
    <row r="28" spans="1:9">
      <c r="A28" s="8">
        <f>27</f>
        <v>27</v>
      </c>
      <c r="B28" s="8">
        <f t="shared" si="0"/>
        <v>3</v>
      </c>
      <c r="C28" s="7" t="str">
        <f>IF(A28&gt;Inputs!$B$13*Inputs!$B$14,"",G27)</f>
        <v/>
      </c>
      <c r="D28" s="7" t="str">
        <f>IF(A28&gt;Inputs!$B$13*Inputs!$B$14,"",Inputs!$B$15)</f>
        <v/>
      </c>
      <c r="E28" s="7" t="str">
        <f>IF(C28="","",C28*(Inputs!$B$12/Inputs!$B$14))</f>
        <v/>
      </c>
      <c r="F28" s="7" t="str">
        <f t="shared" si="1"/>
        <v/>
      </c>
      <c r="G28" s="7" t="str">
        <f t="shared" si="2"/>
        <v/>
      </c>
      <c r="H28" s="7" t="str">
        <f t="shared" si="3"/>
        <v/>
      </c>
      <c r="I28" s="7" t="str">
        <f t="shared" si="4"/>
        <v/>
      </c>
    </row>
    <row r="29" spans="1:9">
      <c r="A29" s="8">
        <f>28</f>
        <v>28</v>
      </c>
      <c r="B29" s="8">
        <f t="shared" si="0"/>
        <v>3</v>
      </c>
      <c r="C29" s="7" t="str">
        <f>IF(A29&gt;Inputs!$B$13*Inputs!$B$14,"",G28)</f>
        <v/>
      </c>
      <c r="D29" s="7" t="str">
        <f>IF(A29&gt;Inputs!$B$13*Inputs!$B$14,"",Inputs!$B$15)</f>
        <v/>
      </c>
      <c r="E29" s="7" t="str">
        <f>IF(C29="","",C29*(Inputs!$B$12/Inputs!$B$14))</f>
        <v/>
      </c>
      <c r="F29" s="7" t="str">
        <f t="shared" si="1"/>
        <v/>
      </c>
      <c r="G29" s="7" t="str">
        <f t="shared" si="2"/>
        <v/>
      </c>
      <c r="H29" s="7" t="str">
        <f t="shared" si="3"/>
        <v/>
      </c>
      <c r="I29" s="7" t="str">
        <f t="shared" si="4"/>
        <v/>
      </c>
    </row>
    <row r="30" spans="1:9">
      <c r="A30" s="8">
        <f>29</f>
        <v>29</v>
      </c>
      <c r="B30" s="8">
        <f t="shared" si="0"/>
        <v>3</v>
      </c>
      <c r="C30" s="7" t="str">
        <f>IF(A30&gt;Inputs!$B$13*Inputs!$B$14,"",G29)</f>
        <v/>
      </c>
      <c r="D30" s="7" t="str">
        <f>IF(A30&gt;Inputs!$B$13*Inputs!$B$14,"",Inputs!$B$15)</f>
        <v/>
      </c>
      <c r="E30" s="7" t="str">
        <f>IF(C30="","",C30*(Inputs!$B$12/Inputs!$B$14))</f>
        <v/>
      </c>
      <c r="F30" s="7" t="str">
        <f t="shared" si="1"/>
        <v/>
      </c>
      <c r="G30" s="7" t="str">
        <f t="shared" si="2"/>
        <v/>
      </c>
      <c r="H30" s="7" t="str">
        <f t="shared" si="3"/>
        <v/>
      </c>
      <c r="I30" s="7" t="str">
        <f t="shared" si="4"/>
        <v/>
      </c>
    </row>
    <row r="31" spans="1:9">
      <c r="A31" s="8">
        <f>30</f>
        <v>30</v>
      </c>
      <c r="B31" s="8">
        <f t="shared" si="0"/>
        <v>3</v>
      </c>
      <c r="C31" s="7" t="str">
        <f>IF(A31&gt;Inputs!$B$13*Inputs!$B$14,"",G30)</f>
        <v/>
      </c>
      <c r="D31" s="7" t="str">
        <f>IF(A31&gt;Inputs!$B$13*Inputs!$B$14,"",Inputs!$B$15)</f>
        <v/>
      </c>
      <c r="E31" s="7" t="str">
        <f>IF(C31="","",C31*(Inputs!$B$12/Inputs!$B$14))</f>
        <v/>
      </c>
      <c r="F31" s="7" t="str">
        <f t="shared" si="1"/>
        <v/>
      </c>
      <c r="G31" s="7" t="str">
        <f t="shared" si="2"/>
        <v/>
      </c>
      <c r="H31" s="7" t="str">
        <f t="shared" si="3"/>
        <v/>
      </c>
      <c r="I31" s="7" t="str">
        <f t="shared" si="4"/>
        <v/>
      </c>
    </row>
    <row r="32" spans="1:9">
      <c r="A32" s="8">
        <f>31</f>
        <v>31</v>
      </c>
      <c r="B32" s="8">
        <f t="shared" si="0"/>
        <v>3</v>
      </c>
      <c r="C32" s="7" t="str">
        <f>IF(A32&gt;Inputs!$B$13*Inputs!$B$14,"",G31)</f>
        <v/>
      </c>
      <c r="D32" s="7" t="str">
        <f>IF(A32&gt;Inputs!$B$13*Inputs!$B$14,"",Inputs!$B$15)</f>
        <v/>
      </c>
      <c r="E32" s="7" t="str">
        <f>IF(C32="","",C32*(Inputs!$B$12/Inputs!$B$14))</f>
        <v/>
      </c>
      <c r="F32" s="7" t="str">
        <f t="shared" si="1"/>
        <v/>
      </c>
      <c r="G32" s="7" t="str">
        <f t="shared" si="2"/>
        <v/>
      </c>
      <c r="H32" s="7" t="str">
        <f t="shared" si="3"/>
        <v/>
      </c>
      <c r="I32" s="7" t="str">
        <f t="shared" si="4"/>
        <v/>
      </c>
    </row>
    <row r="33" spans="1:9">
      <c r="A33" s="8">
        <f>32</f>
        <v>32</v>
      </c>
      <c r="B33" s="8">
        <f t="shared" si="0"/>
        <v>3</v>
      </c>
      <c r="C33" s="7" t="str">
        <f>IF(A33&gt;Inputs!$B$13*Inputs!$B$14,"",G32)</f>
        <v/>
      </c>
      <c r="D33" s="7" t="str">
        <f>IF(A33&gt;Inputs!$B$13*Inputs!$B$14,"",Inputs!$B$15)</f>
        <v/>
      </c>
      <c r="E33" s="7" t="str">
        <f>IF(C33="","",C33*(Inputs!$B$12/Inputs!$B$14))</f>
        <v/>
      </c>
      <c r="F33" s="7" t="str">
        <f t="shared" si="1"/>
        <v/>
      </c>
      <c r="G33" s="7" t="str">
        <f t="shared" si="2"/>
        <v/>
      </c>
      <c r="H33" s="7" t="str">
        <f t="shared" si="3"/>
        <v/>
      </c>
      <c r="I33" s="7" t="str">
        <f t="shared" si="4"/>
        <v/>
      </c>
    </row>
    <row r="34" spans="1:9">
      <c r="A34" s="8">
        <f>33</f>
        <v>33</v>
      </c>
      <c r="B34" s="8">
        <f t="shared" si="0"/>
        <v>3</v>
      </c>
      <c r="C34" s="7" t="str">
        <f>IF(A34&gt;Inputs!$B$13*Inputs!$B$14,"",G33)</f>
        <v/>
      </c>
      <c r="D34" s="7" t="str">
        <f>IF(A34&gt;Inputs!$B$13*Inputs!$B$14,"",Inputs!$B$15)</f>
        <v/>
      </c>
      <c r="E34" s="7" t="str">
        <f>IF(C34="","",C34*(Inputs!$B$12/Inputs!$B$14))</f>
        <v/>
      </c>
      <c r="F34" s="7" t="str">
        <f t="shared" si="1"/>
        <v/>
      </c>
      <c r="G34" s="7" t="str">
        <f t="shared" si="2"/>
        <v/>
      </c>
      <c r="H34" s="7" t="str">
        <f t="shared" si="3"/>
        <v/>
      </c>
      <c r="I34" s="7" t="str">
        <f t="shared" si="4"/>
        <v/>
      </c>
    </row>
    <row r="35" spans="1:9">
      <c r="A35" s="8">
        <f>34</f>
        <v>34</v>
      </c>
      <c r="B35" s="8">
        <f t="shared" si="0"/>
        <v>3</v>
      </c>
      <c r="C35" s="7" t="str">
        <f>IF(A35&gt;Inputs!$B$13*Inputs!$B$14,"",G34)</f>
        <v/>
      </c>
      <c r="D35" s="7" t="str">
        <f>IF(A35&gt;Inputs!$B$13*Inputs!$B$14,"",Inputs!$B$15)</f>
        <v/>
      </c>
      <c r="E35" s="7" t="str">
        <f>IF(C35="","",C35*(Inputs!$B$12/Inputs!$B$14))</f>
        <v/>
      </c>
      <c r="F35" s="7" t="str">
        <f t="shared" si="1"/>
        <v/>
      </c>
      <c r="G35" s="7" t="str">
        <f t="shared" si="2"/>
        <v/>
      </c>
      <c r="H35" s="7" t="str">
        <f t="shared" si="3"/>
        <v/>
      </c>
      <c r="I35" s="7" t="str">
        <f t="shared" si="4"/>
        <v/>
      </c>
    </row>
    <row r="36" spans="1:9">
      <c r="A36" s="8">
        <f>35</f>
        <v>35</v>
      </c>
      <c r="B36" s="8">
        <f t="shared" si="0"/>
        <v>3</v>
      </c>
      <c r="C36" s="7" t="str">
        <f>IF(A36&gt;Inputs!$B$13*Inputs!$B$14,"",G35)</f>
        <v/>
      </c>
      <c r="D36" s="7" t="str">
        <f>IF(A36&gt;Inputs!$B$13*Inputs!$B$14,"",Inputs!$B$15)</f>
        <v/>
      </c>
      <c r="E36" s="7" t="str">
        <f>IF(C36="","",C36*(Inputs!$B$12/Inputs!$B$14))</f>
        <v/>
      </c>
      <c r="F36" s="7" t="str">
        <f t="shared" si="1"/>
        <v/>
      </c>
      <c r="G36" s="7" t="str">
        <f t="shared" si="2"/>
        <v/>
      </c>
      <c r="H36" s="7" t="str">
        <f t="shared" si="3"/>
        <v/>
      </c>
      <c r="I36" s="7" t="str">
        <f t="shared" si="4"/>
        <v/>
      </c>
    </row>
    <row r="37" spans="1:9">
      <c r="A37" s="8">
        <f>36</f>
        <v>36</v>
      </c>
      <c r="B37" s="8">
        <f t="shared" si="0"/>
        <v>3</v>
      </c>
      <c r="C37" s="7" t="str">
        <f>IF(A37&gt;Inputs!$B$13*Inputs!$B$14,"",G36)</f>
        <v/>
      </c>
      <c r="D37" s="7" t="str">
        <f>IF(A37&gt;Inputs!$B$13*Inputs!$B$14,"",Inputs!$B$15)</f>
        <v/>
      </c>
      <c r="E37" s="7" t="str">
        <f>IF(C37="","",C37*(Inputs!$B$12/Inputs!$B$14))</f>
        <v/>
      </c>
      <c r="F37" s="7" t="str">
        <f t="shared" si="1"/>
        <v/>
      </c>
      <c r="G37" s="7" t="str">
        <f t="shared" si="2"/>
        <v/>
      </c>
      <c r="H37" s="7" t="str">
        <f t="shared" si="3"/>
        <v/>
      </c>
      <c r="I37" s="7" t="str">
        <f t="shared" si="4"/>
        <v/>
      </c>
    </row>
    <row r="38" spans="1:9">
      <c r="A38" s="8">
        <f>37</f>
        <v>37</v>
      </c>
      <c r="B38" s="8">
        <f t="shared" si="0"/>
        <v>4</v>
      </c>
      <c r="C38" s="7" t="str">
        <f>IF(A38&gt;Inputs!$B$13*Inputs!$B$14,"",G37)</f>
        <v/>
      </c>
      <c r="D38" s="7" t="str">
        <f>IF(A38&gt;Inputs!$B$13*Inputs!$B$14,"",Inputs!$B$15)</f>
        <v/>
      </c>
      <c r="E38" s="7" t="str">
        <f>IF(C38="","",C38*(Inputs!$B$12/Inputs!$B$14))</f>
        <v/>
      </c>
      <c r="F38" s="7" t="str">
        <f t="shared" si="1"/>
        <v/>
      </c>
      <c r="G38" s="7" t="str">
        <f t="shared" si="2"/>
        <v/>
      </c>
      <c r="H38" s="7" t="str">
        <f t="shared" si="3"/>
        <v/>
      </c>
      <c r="I38" s="7" t="str">
        <f t="shared" si="4"/>
        <v/>
      </c>
    </row>
    <row r="39" spans="1:9">
      <c r="A39" s="8">
        <f>38</f>
        <v>38</v>
      </c>
      <c r="B39" s="8">
        <f t="shared" si="0"/>
        <v>4</v>
      </c>
      <c r="C39" s="7" t="str">
        <f>IF(A39&gt;Inputs!$B$13*Inputs!$B$14,"",G38)</f>
        <v/>
      </c>
      <c r="D39" s="7" t="str">
        <f>IF(A39&gt;Inputs!$B$13*Inputs!$B$14,"",Inputs!$B$15)</f>
        <v/>
      </c>
      <c r="E39" s="7" t="str">
        <f>IF(C39="","",C39*(Inputs!$B$12/Inputs!$B$14))</f>
        <v/>
      </c>
      <c r="F39" s="7" t="str">
        <f t="shared" si="1"/>
        <v/>
      </c>
      <c r="G39" s="7" t="str">
        <f t="shared" si="2"/>
        <v/>
      </c>
      <c r="H39" s="7" t="str">
        <f t="shared" si="3"/>
        <v/>
      </c>
      <c r="I39" s="7" t="str">
        <f t="shared" si="4"/>
        <v/>
      </c>
    </row>
    <row r="40" spans="1:9">
      <c r="A40" s="8">
        <f>39</f>
        <v>39</v>
      </c>
      <c r="B40" s="8">
        <f t="shared" si="0"/>
        <v>4</v>
      </c>
      <c r="C40" s="7" t="str">
        <f>IF(A40&gt;Inputs!$B$13*Inputs!$B$14,"",G39)</f>
        <v/>
      </c>
      <c r="D40" s="7" t="str">
        <f>IF(A40&gt;Inputs!$B$13*Inputs!$B$14,"",Inputs!$B$15)</f>
        <v/>
      </c>
      <c r="E40" s="7" t="str">
        <f>IF(C40="","",C40*(Inputs!$B$12/Inputs!$B$14))</f>
        <v/>
      </c>
      <c r="F40" s="7" t="str">
        <f t="shared" si="1"/>
        <v/>
      </c>
      <c r="G40" s="7" t="str">
        <f t="shared" si="2"/>
        <v/>
      </c>
      <c r="H40" s="7" t="str">
        <f t="shared" si="3"/>
        <v/>
      </c>
      <c r="I40" s="7" t="str">
        <f t="shared" si="4"/>
        <v/>
      </c>
    </row>
    <row r="41" spans="1:9">
      <c r="A41" s="8">
        <f>40</f>
        <v>40</v>
      </c>
      <c r="B41" s="8">
        <f t="shared" si="0"/>
        <v>4</v>
      </c>
      <c r="C41" s="7" t="str">
        <f>IF(A41&gt;Inputs!$B$13*Inputs!$B$14,"",G40)</f>
        <v/>
      </c>
      <c r="D41" s="7" t="str">
        <f>IF(A41&gt;Inputs!$B$13*Inputs!$B$14,"",Inputs!$B$15)</f>
        <v/>
      </c>
      <c r="E41" s="7" t="str">
        <f>IF(C41="","",C41*(Inputs!$B$12/Inputs!$B$14))</f>
        <v/>
      </c>
      <c r="F41" s="7" t="str">
        <f t="shared" si="1"/>
        <v/>
      </c>
      <c r="G41" s="7" t="str">
        <f t="shared" si="2"/>
        <v/>
      </c>
      <c r="H41" s="7" t="str">
        <f t="shared" si="3"/>
        <v/>
      </c>
      <c r="I41" s="7" t="str">
        <f t="shared" si="4"/>
        <v/>
      </c>
    </row>
    <row r="42" spans="1:9">
      <c r="A42" s="8">
        <f>41</f>
        <v>41</v>
      </c>
      <c r="B42" s="8">
        <f t="shared" si="0"/>
        <v>4</v>
      </c>
      <c r="C42" s="7" t="str">
        <f>IF(A42&gt;Inputs!$B$13*Inputs!$B$14,"",G41)</f>
        <v/>
      </c>
      <c r="D42" s="7" t="str">
        <f>IF(A42&gt;Inputs!$B$13*Inputs!$B$14,"",Inputs!$B$15)</f>
        <v/>
      </c>
      <c r="E42" s="7" t="str">
        <f>IF(C42="","",C42*(Inputs!$B$12/Inputs!$B$14))</f>
        <v/>
      </c>
      <c r="F42" s="7" t="str">
        <f t="shared" si="1"/>
        <v/>
      </c>
      <c r="G42" s="7" t="str">
        <f t="shared" si="2"/>
        <v/>
      </c>
      <c r="H42" s="7" t="str">
        <f t="shared" si="3"/>
        <v/>
      </c>
      <c r="I42" s="7" t="str">
        <f t="shared" si="4"/>
        <v/>
      </c>
    </row>
    <row r="43" spans="1:9">
      <c r="A43" s="8">
        <f>42</f>
        <v>42</v>
      </c>
      <c r="B43" s="8">
        <f t="shared" si="0"/>
        <v>4</v>
      </c>
      <c r="C43" s="7" t="str">
        <f>IF(A43&gt;Inputs!$B$13*Inputs!$B$14,"",G42)</f>
        <v/>
      </c>
      <c r="D43" s="7" t="str">
        <f>IF(A43&gt;Inputs!$B$13*Inputs!$B$14,"",Inputs!$B$15)</f>
        <v/>
      </c>
      <c r="E43" s="7" t="str">
        <f>IF(C43="","",C43*(Inputs!$B$12/Inputs!$B$14))</f>
        <v/>
      </c>
      <c r="F43" s="7" t="str">
        <f t="shared" si="1"/>
        <v/>
      </c>
      <c r="G43" s="7" t="str">
        <f t="shared" si="2"/>
        <v/>
      </c>
      <c r="H43" s="7" t="str">
        <f t="shared" si="3"/>
        <v/>
      </c>
      <c r="I43" s="7" t="str">
        <f t="shared" si="4"/>
        <v/>
      </c>
    </row>
    <row r="44" spans="1:9">
      <c r="A44" s="8">
        <f>43</f>
        <v>43</v>
      </c>
      <c r="B44" s="8">
        <f t="shared" si="0"/>
        <v>4</v>
      </c>
      <c r="C44" s="7" t="str">
        <f>IF(A44&gt;Inputs!$B$13*Inputs!$B$14,"",G43)</f>
        <v/>
      </c>
      <c r="D44" s="7" t="str">
        <f>IF(A44&gt;Inputs!$B$13*Inputs!$B$14,"",Inputs!$B$15)</f>
        <v/>
      </c>
      <c r="E44" s="7" t="str">
        <f>IF(C44="","",C44*(Inputs!$B$12/Inputs!$B$14))</f>
        <v/>
      </c>
      <c r="F44" s="7" t="str">
        <f t="shared" si="1"/>
        <v/>
      </c>
      <c r="G44" s="7" t="str">
        <f t="shared" si="2"/>
        <v/>
      </c>
      <c r="H44" s="7" t="str">
        <f t="shared" si="3"/>
        <v/>
      </c>
      <c r="I44" s="7" t="str">
        <f t="shared" si="4"/>
        <v/>
      </c>
    </row>
    <row r="45" spans="1:9">
      <c r="A45" s="8">
        <f>44</f>
        <v>44</v>
      </c>
      <c r="B45" s="8">
        <f t="shared" si="0"/>
        <v>4</v>
      </c>
      <c r="C45" s="7" t="str">
        <f>IF(A45&gt;Inputs!$B$13*Inputs!$B$14,"",G44)</f>
        <v/>
      </c>
      <c r="D45" s="7" t="str">
        <f>IF(A45&gt;Inputs!$B$13*Inputs!$B$14,"",Inputs!$B$15)</f>
        <v/>
      </c>
      <c r="E45" s="7" t="str">
        <f>IF(C45="","",C45*(Inputs!$B$12/Inputs!$B$14))</f>
        <v/>
      </c>
      <c r="F45" s="7" t="str">
        <f t="shared" si="1"/>
        <v/>
      </c>
      <c r="G45" s="7" t="str">
        <f t="shared" si="2"/>
        <v/>
      </c>
      <c r="H45" s="7" t="str">
        <f t="shared" si="3"/>
        <v/>
      </c>
      <c r="I45" s="7" t="str">
        <f t="shared" si="4"/>
        <v/>
      </c>
    </row>
    <row r="46" spans="1:9">
      <c r="A46" s="8">
        <f>45</f>
        <v>45</v>
      </c>
      <c r="B46" s="8">
        <f t="shared" si="0"/>
        <v>4</v>
      </c>
      <c r="C46" s="7" t="str">
        <f>IF(A46&gt;Inputs!$B$13*Inputs!$B$14,"",G45)</f>
        <v/>
      </c>
      <c r="D46" s="7" t="str">
        <f>IF(A46&gt;Inputs!$B$13*Inputs!$B$14,"",Inputs!$B$15)</f>
        <v/>
      </c>
      <c r="E46" s="7" t="str">
        <f>IF(C46="","",C46*(Inputs!$B$12/Inputs!$B$14))</f>
        <v/>
      </c>
      <c r="F46" s="7" t="str">
        <f t="shared" si="1"/>
        <v/>
      </c>
      <c r="G46" s="7" t="str">
        <f t="shared" si="2"/>
        <v/>
      </c>
      <c r="H46" s="7" t="str">
        <f t="shared" si="3"/>
        <v/>
      </c>
      <c r="I46" s="7" t="str">
        <f t="shared" si="4"/>
        <v/>
      </c>
    </row>
    <row r="47" spans="1:9">
      <c r="A47" s="8">
        <f>46</f>
        <v>46</v>
      </c>
      <c r="B47" s="8">
        <f t="shared" si="0"/>
        <v>4</v>
      </c>
      <c r="C47" s="7" t="str">
        <f>IF(A47&gt;Inputs!$B$13*Inputs!$B$14,"",G46)</f>
        <v/>
      </c>
      <c r="D47" s="7" t="str">
        <f>IF(A47&gt;Inputs!$B$13*Inputs!$B$14,"",Inputs!$B$15)</f>
        <v/>
      </c>
      <c r="E47" s="7" t="str">
        <f>IF(C47="","",C47*(Inputs!$B$12/Inputs!$B$14))</f>
        <v/>
      </c>
      <c r="F47" s="7" t="str">
        <f t="shared" si="1"/>
        <v/>
      </c>
      <c r="G47" s="7" t="str">
        <f t="shared" si="2"/>
        <v/>
      </c>
      <c r="H47" s="7" t="str">
        <f t="shared" si="3"/>
        <v/>
      </c>
      <c r="I47" s="7" t="str">
        <f t="shared" si="4"/>
        <v/>
      </c>
    </row>
    <row r="48" spans="1:9">
      <c r="A48" s="8">
        <f>47</f>
        <v>47</v>
      </c>
      <c r="B48" s="8">
        <f t="shared" si="0"/>
        <v>4</v>
      </c>
      <c r="C48" s="7" t="str">
        <f>IF(A48&gt;Inputs!$B$13*Inputs!$B$14,"",G47)</f>
        <v/>
      </c>
      <c r="D48" s="7" t="str">
        <f>IF(A48&gt;Inputs!$B$13*Inputs!$B$14,"",Inputs!$B$15)</f>
        <v/>
      </c>
      <c r="E48" s="7" t="str">
        <f>IF(C48="","",C48*(Inputs!$B$12/Inputs!$B$14))</f>
        <v/>
      </c>
      <c r="F48" s="7" t="str">
        <f t="shared" si="1"/>
        <v/>
      </c>
      <c r="G48" s="7" t="str">
        <f t="shared" si="2"/>
        <v/>
      </c>
      <c r="H48" s="7" t="str">
        <f t="shared" si="3"/>
        <v/>
      </c>
      <c r="I48" s="7" t="str">
        <f t="shared" si="4"/>
        <v/>
      </c>
    </row>
    <row r="49" spans="1:9">
      <c r="A49" s="8">
        <f>48</f>
        <v>48</v>
      </c>
      <c r="B49" s="8">
        <f t="shared" si="0"/>
        <v>4</v>
      </c>
      <c r="C49" s="7" t="str">
        <f>IF(A49&gt;Inputs!$B$13*Inputs!$B$14,"",G48)</f>
        <v/>
      </c>
      <c r="D49" s="7" t="str">
        <f>IF(A49&gt;Inputs!$B$13*Inputs!$B$14,"",Inputs!$B$15)</f>
        <v/>
      </c>
      <c r="E49" s="7" t="str">
        <f>IF(C49="","",C49*(Inputs!$B$12/Inputs!$B$14))</f>
        <v/>
      </c>
      <c r="F49" s="7" t="str">
        <f t="shared" si="1"/>
        <v/>
      </c>
      <c r="G49" s="7" t="str">
        <f t="shared" si="2"/>
        <v/>
      </c>
      <c r="H49" s="7" t="str">
        <f t="shared" si="3"/>
        <v/>
      </c>
      <c r="I49" s="7" t="str">
        <f t="shared" si="4"/>
        <v/>
      </c>
    </row>
    <row r="50" spans="1:9">
      <c r="A50" s="8">
        <f>49</f>
        <v>49</v>
      </c>
      <c r="B50" s="8">
        <f t="shared" si="0"/>
        <v>5</v>
      </c>
      <c r="C50" s="7" t="str">
        <f>IF(A50&gt;Inputs!$B$13*Inputs!$B$14,"",G49)</f>
        <v/>
      </c>
      <c r="D50" s="7" t="str">
        <f>IF(A50&gt;Inputs!$B$13*Inputs!$B$14,"",Inputs!$B$15)</f>
        <v/>
      </c>
      <c r="E50" s="7" t="str">
        <f>IF(C50="","",C50*(Inputs!$B$12/Inputs!$B$14))</f>
        <v/>
      </c>
      <c r="F50" s="7" t="str">
        <f t="shared" si="1"/>
        <v/>
      </c>
      <c r="G50" s="7" t="str">
        <f t="shared" si="2"/>
        <v/>
      </c>
      <c r="H50" s="7" t="str">
        <f t="shared" si="3"/>
        <v/>
      </c>
      <c r="I50" s="7" t="str">
        <f t="shared" si="4"/>
        <v/>
      </c>
    </row>
    <row r="51" spans="1:9">
      <c r="A51" s="8">
        <f>50</f>
        <v>50</v>
      </c>
      <c r="B51" s="8">
        <f t="shared" si="0"/>
        <v>5</v>
      </c>
      <c r="C51" s="7" t="str">
        <f>IF(A51&gt;Inputs!$B$13*Inputs!$B$14,"",G50)</f>
        <v/>
      </c>
      <c r="D51" s="7" t="str">
        <f>IF(A51&gt;Inputs!$B$13*Inputs!$B$14,"",Inputs!$B$15)</f>
        <v/>
      </c>
      <c r="E51" s="7" t="str">
        <f>IF(C51="","",C51*(Inputs!$B$12/Inputs!$B$14))</f>
        <v/>
      </c>
      <c r="F51" s="7" t="str">
        <f t="shared" si="1"/>
        <v/>
      </c>
      <c r="G51" s="7" t="str">
        <f t="shared" si="2"/>
        <v/>
      </c>
      <c r="H51" s="7" t="str">
        <f t="shared" si="3"/>
        <v/>
      </c>
      <c r="I51" s="7" t="str">
        <f t="shared" si="4"/>
        <v/>
      </c>
    </row>
    <row r="52" spans="1:9">
      <c r="A52" s="8">
        <f>51</f>
        <v>51</v>
      </c>
      <c r="B52" s="8">
        <f t="shared" si="0"/>
        <v>5</v>
      </c>
      <c r="C52" s="7" t="str">
        <f>IF(A52&gt;Inputs!$B$13*Inputs!$B$14,"",G51)</f>
        <v/>
      </c>
      <c r="D52" s="7" t="str">
        <f>IF(A52&gt;Inputs!$B$13*Inputs!$B$14,"",Inputs!$B$15)</f>
        <v/>
      </c>
      <c r="E52" s="7" t="str">
        <f>IF(C52="","",C52*(Inputs!$B$12/Inputs!$B$14))</f>
        <v/>
      </c>
      <c r="F52" s="7" t="str">
        <f t="shared" si="1"/>
        <v/>
      </c>
      <c r="G52" s="7" t="str">
        <f t="shared" si="2"/>
        <v/>
      </c>
      <c r="H52" s="7" t="str">
        <f t="shared" si="3"/>
        <v/>
      </c>
      <c r="I52" s="7" t="str">
        <f t="shared" si="4"/>
        <v/>
      </c>
    </row>
    <row r="53" spans="1:9">
      <c r="A53" s="8">
        <f>52</f>
        <v>52</v>
      </c>
      <c r="B53" s="8">
        <f t="shared" si="0"/>
        <v>5</v>
      </c>
      <c r="C53" s="7" t="str">
        <f>IF(A53&gt;Inputs!$B$13*Inputs!$B$14,"",G52)</f>
        <v/>
      </c>
      <c r="D53" s="7" t="str">
        <f>IF(A53&gt;Inputs!$B$13*Inputs!$B$14,"",Inputs!$B$15)</f>
        <v/>
      </c>
      <c r="E53" s="7" t="str">
        <f>IF(C53="","",C53*(Inputs!$B$12/Inputs!$B$14))</f>
        <v/>
      </c>
      <c r="F53" s="7" t="str">
        <f t="shared" si="1"/>
        <v/>
      </c>
      <c r="G53" s="7" t="str">
        <f t="shared" si="2"/>
        <v/>
      </c>
      <c r="H53" s="7" t="str">
        <f t="shared" si="3"/>
        <v/>
      </c>
      <c r="I53" s="7" t="str">
        <f t="shared" si="4"/>
        <v/>
      </c>
    </row>
    <row r="54" spans="1:9">
      <c r="A54" s="8">
        <f>53</f>
        <v>53</v>
      </c>
      <c r="B54" s="8">
        <f t="shared" si="0"/>
        <v>5</v>
      </c>
      <c r="C54" s="7" t="str">
        <f>IF(A54&gt;Inputs!$B$13*Inputs!$B$14,"",G53)</f>
        <v/>
      </c>
      <c r="D54" s="7" t="str">
        <f>IF(A54&gt;Inputs!$B$13*Inputs!$B$14,"",Inputs!$B$15)</f>
        <v/>
      </c>
      <c r="E54" s="7" t="str">
        <f>IF(C54="","",C54*(Inputs!$B$12/Inputs!$B$14))</f>
        <v/>
      </c>
      <c r="F54" s="7" t="str">
        <f t="shared" si="1"/>
        <v/>
      </c>
      <c r="G54" s="7" t="str">
        <f t="shared" si="2"/>
        <v/>
      </c>
      <c r="H54" s="7" t="str">
        <f t="shared" si="3"/>
        <v/>
      </c>
      <c r="I54" s="7" t="str">
        <f t="shared" si="4"/>
        <v/>
      </c>
    </row>
    <row r="55" spans="1:9">
      <c r="A55" s="8">
        <f>54</f>
        <v>54</v>
      </c>
      <c r="B55" s="8">
        <f t="shared" si="0"/>
        <v>5</v>
      </c>
      <c r="C55" s="7" t="str">
        <f>IF(A55&gt;Inputs!$B$13*Inputs!$B$14,"",G54)</f>
        <v/>
      </c>
      <c r="D55" s="7" t="str">
        <f>IF(A55&gt;Inputs!$B$13*Inputs!$B$14,"",Inputs!$B$15)</f>
        <v/>
      </c>
      <c r="E55" s="7" t="str">
        <f>IF(C55="","",C55*(Inputs!$B$12/Inputs!$B$14))</f>
        <v/>
      </c>
      <c r="F55" s="7" t="str">
        <f t="shared" si="1"/>
        <v/>
      </c>
      <c r="G55" s="7" t="str">
        <f t="shared" si="2"/>
        <v/>
      </c>
      <c r="H55" s="7" t="str">
        <f t="shared" si="3"/>
        <v/>
      </c>
      <c r="I55" s="7" t="str">
        <f t="shared" si="4"/>
        <v/>
      </c>
    </row>
    <row r="56" spans="1:9">
      <c r="A56" s="8">
        <f>55</f>
        <v>55</v>
      </c>
      <c r="B56" s="8">
        <f t="shared" si="0"/>
        <v>5</v>
      </c>
      <c r="C56" s="7" t="str">
        <f>IF(A56&gt;Inputs!$B$13*Inputs!$B$14,"",G55)</f>
        <v/>
      </c>
      <c r="D56" s="7" t="str">
        <f>IF(A56&gt;Inputs!$B$13*Inputs!$B$14,"",Inputs!$B$15)</f>
        <v/>
      </c>
      <c r="E56" s="7" t="str">
        <f>IF(C56="","",C56*(Inputs!$B$12/Inputs!$B$14))</f>
        <v/>
      </c>
      <c r="F56" s="7" t="str">
        <f t="shared" si="1"/>
        <v/>
      </c>
      <c r="G56" s="7" t="str">
        <f t="shared" si="2"/>
        <v/>
      </c>
      <c r="H56" s="7" t="str">
        <f t="shared" si="3"/>
        <v/>
      </c>
      <c r="I56" s="7" t="str">
        <f t="shared" si="4"/>
        <v/>
      </c>
    </row>
    <row r="57" spans="1:9">
      <c r="A57" s="8">
        <f>56</f>
        <v>56</v>
      </c>
      <c r="B57" s="8">
        <f t="shared" si="0"/>
        <v>5</v>
      </c>
      <c r="C57" s="7" t="str">
        <f>IF(A57&gt;Inputs!$B$13*Inputs!$B$14,"",G56)</f>
        <v/>
      </c>
      <c r="D57" s="7" t="str">
        <f>IF(A57&gt;Inputs!$B$13*Inputs!$B$14,"",Inputs!$B$15)</f>
        <v/>
      </c>
      <c r="E57" s="7" t="str">
        <f>IF(C57="","",C57*(Inputs!$B$12/Inputs!$B$14))</f>
        <v/>
      </c>
      <c r="F57" s="7" t="str">
        <f t="shared" si="1"/>
        <v/>
      </c>
      <c r="G57" s="7" t="str">
        <f t="shared" si="2"/>
        <v/>
      </c>
      <c r="H57" s="7" t="str">
        <f t="shared" si="3"/>
        <v/>
      </c>
      <c r="I57" s="7" t="str">
        <f t="shared" si="4"/>
        <v/>
      </c>
    </row>
    <row r="58" spans="1:9">
      <c r="A58" s="8">
        <f>57</f>
        <v>57</v>
      </c>
      <c r="B58" s="8">
        <f t="shared" si="0"/>
        <v>5</v>
      </c>
      <c r="C58" s="7" t="str">
        <f>IF(A58&gt;Inputs!$B$13*Inputs!$B$14,"",G57)</f>
        <v/>
      </c>
      <c r="D58" s="7" t="str">
        <f>IF(A58&gt;Inputs!$B$13*Inputs!$B$14,"",Inputs!$B$15)</f>
        <v/>
      </c>
      <c r="E58" s="7" t="str">
        <f>IF(C58="","",C58*(Inputs!$B$12/Inputs!$B$14))</f>
        <v/>
      </c>
      <c r="F58" s="7" t="str">
        <f t="shared" si="1"/>
        <v/>
      </c>
      <c r="G58" s="7" t="str">
        <f t="shared" si="2"/>
        <v/>
      </c>
      <c r="H58" s="7" t="str">
        <f t="shared" si="3"/>
        <v/>
      </c>
      <c r="I58" s="7" t="str">
        <f t="shared" si="4"/>
        <v/>
      </c>
    </row>
    <row r="59" spans="1:9">
      <c r="A59" s="8">
        <f>58</f>
        <v>58</v>
      </c>
      <c r="B59" s="8">
        <f t="shared" si="0"/>
        <v>5</v>
      </c>
      <c r="C59" s="7" t="str">
        <f>IF(A59&gt;Inputs!$B$13*Inputs!$B$14,"",G58)</f>
        <v/>
      </c>
      <c r="D59" s="7" t="str">
        <f>IF(A59&gt;Inputs!$B$13*Inputs!$B$14,"",Inputs!$B$15)</f>
        <v/>
      </c>
      <c r="E59" s="7" t="str">
        <f>IF(C59="","",C59*(Inputs!$B$12/Inputs!$B$14))</f>
        <v/>
      </c>
      <c r="F59" s="7" t="str">
        <f t="shared" si="1"/>
        <v/>
      </c>
      <c r="G59" s="7" t="str">
        <f t="shared" si="2"/>
        <v/>
      </c>
      <c r="H59" s="7" t="str">
        <f t="shared" si="3"/>
        <v/>
      </c>
      <c r="I59" s="7" t="str">
        <f t="shared" si="4"/>
        <v/>
      </c>
    </row>
    <row r="60" spans="1:9">
      <c r="A60" s="8">
        <f>59</f>
        <v>59</v>
      </c>
      <c r="B60" s="8">
        <f t="shared" si="0"/>
        <v>5</v>
      </c>
      <c r="C60" s="7" t="str">
        <f>IF(A60&gt;Inputs!$B$13*Inputs!$B$14,"",G59)</f>
        <v/>
      </c>
      <c r="D60" s="7" t="str">
        <f>IF(A60&gt;Inputs!$B$13*Inputs!$B$14,"",Inputs!$B$15)</f>
        <v/>
      </c>
      <c r="E60" s="7" t="str">
        <f>IF(C60="","",C60*(Inputs!$B$12/Inputs!$B$14))</f>
        <v/>
      </c>
      <c r="F60" s="7" t="str">
        <f t="shared" si="1"/>
        <v/>
      </c>
      <c r="G60" s="7" t="str">
        <f t="shared" si="2"/>
        <v/>
      </c>
      <c r="H60" s="7" t="str">
        <f t="shared" si="3"/>
        <v/>
      </c>
      <c r="I60" s="7" t="str">
        <f t="shared" si="4"/>
        <v/>
      </c>
    </row>
    <row r="61" spans="1:9">
      <c r="A61" s="8">
        <f>60</f>
        <v>60</v>
      </c>
      <c r="B61" s="8">
        <f t="shared" si="0"/>
        <v>5</v>
      </c>
      <c r="C61" s="7" t="str">
        <f>IF(A61&gt;Inputs!$B$13*Inputs!$B$14,"",G60)</f>
        <v/>
      </c>
      <c r="D61" s="7" t="str">
        <f>IF(A61&gt;Inputs!$B$13*Inputs!$B$14,"",Inputs!$B$15)</f>
        <v/>
      </c>
      <c r="E61" s="7" t="str">
        <f>IF(C61="","",C61*(Inputs!$B$12/Inputs!$B$14))</f>
        <v/>
      </c>
      <c r="F61" s="7" t="str">
        <f t="shared" si="1"/>
        <v/>
      </c>
      <c r="G61" s="7" t="str">
        <f t="shared" si="2"/>
        <v/>
      </c>
      <c r="H61" s="7" t="str">
        <f t="shared" si="3"/>
        <v/>
      </c>
      <c r="I61" s="7" t="str">
        <f t="shared" si="4"/>
        <v/>
      </c>
    </row>
    <row r="62" spans="1:9">
      <c r="A62" s="8">
        <f>61</f>
        <v>61</v>
      </c>
      <c r="B62" s="8">
        <f t="shared" si="0"/>
        <v>6</v>
      </c>
      <c r="C62" s="7" t="str">
        <f>IF(A62&gt;Inputs!$B$13*Inputs!$B$14,"",G61)</f>
        <v/>
      </c>
      <c r="D62" s="7" t="str">
        <f>IF(A62&gt;Inputs!$B$13*Inputs!$B$14,"",Inputs!$B$15)</f>
        <v/>
      </c>
      <c r="E62" s="7" t="str">
        <f>IF(C62="","",C62*(Inputs!$B$12/Inputs!$B$14))</f>
        <v/>
      </c>
      <c r="F62" s="7" t="str">
        <f t="shared" si="1"/>
        <v/>
      </c>
      <c r="G62" s="7" t="str">
        <f t="shared" si="2"/>
        <v/>
      </c>
      <c r="H62" s="7" t="str">
        <f t="shared" si="3"/>
        <v/>
      </c>
      <c r="I62" s="7" t="str">
        <f t="shared" si="4"/>
        <v/>
      </c>
    </row>
    <row r="63" spans="1:9">
      <c r="A63" s="8">
        <f>62</f>
        <v>62</v>
      </c>
      <c r="B63" s="8">
        <f t="shared" si="0"/>
        <v>6</v>
      </c>
      <c r="C63" s="7" t="str">
        <f>IF(A63&gt;Inputs!$B$13*Inputs!$B$14,"",G62)</f>
        <v/>
      </c>
      <c r="D63" s="7" t="str">
        <f>IF(A63&gt;Inputs!$B$13*Inputs!$B$14,"",Inputs!$B$15)</f>
        <v/>
      </c>
      <c r="E63" s="7" t="str">
        <f>IF(C63="","",C63*(Inputs!$B$12/Inputs!$B$14))</f>
        <v/>
      </c>
      <c r="F63" s="7" t="str">
        <f t="shared" si="1"/>
        <v/>
      </c>
      <c r="G63" s="7" t="str">
        <f t="shared" si="2"/>
        <v/>
      </c>
      <c r="H63" s="7" t="str">
        <f t="shared" si="3"/>
        <v/>
      </c>
      <c r="I63" s="7" t="str">
        <f t="shared" si="4"/>
        <v/>
      </c>
    </row>
    <row r="64" spans="1:9">
      <c r="A64" s="8">
        <f>63</f>
        <v>63</v>
      </c>
      <c r="B64" s="8">
        <f t="shared" si="0"/>
        <v>6</v>
      </c>
      <c r="C64" s="7" t="str">
        <f>IF(A64&gt;Inputs!$B$13*Inputs!$B$14,"",G63)</f>
        <v/>
      </c>
      <c r="D64" s="7" t="str">
        <f>IF(A64&gt;Inputs!$B$13*Inputs!$B$14,"",Inputs!$B$15)</f>
        <v/>
      </c>
      <c r="E64" s="7" t="str">
        <f>IF(C64="","",C64*(Inputs!$B$12/Inputs!$B$14))</f>
        <v/>
      </c>
      <c r="F64" s="7" t="str">
        <f t="shared" si="1"/>
        <v/>
      </c>
      <c r="G64" s="7" t="str">
        <f t="shared" si="2"/>
        <v/>
      </c>
      <c r="H64" s="7" t="str">
        <f t="shared" si="3"/>
        <v/>
      </c>
      <c r="I64" s="7" t="str">
        <f t="shared" si="4"/>
        <v/>
      </c>
    </row>
    <row r="65" spans="1:9">
      <c r="A65" s="8">
        <f>64</f>
        <v>64</v>
      </c>
      <c r="B65" s="8">
        <f t="shared" si="0"/>
        <v>6</v>
      </c>
      <c r="C65" s="7" t="str">
        <f>IF(A65&gt;Inputs!$B$13*Inputs!$B$14,"",G64)</f>
        <v/>
      </c>
      <c r="D65" s="7" t="str">
        <f>IF(A65&gt;Inputs!$B$13*Inputs!$B$14,"",Inputs!$B$15)</f>
        <v/>
      </c>
      <c r="E65" s="7" t="str">
        <f>IF(C65="","",C65*(Inputs!$B$12/Inputs!$B$14))</f>
        <v/>
      </c>
      <c r="F65" s="7" t="str">
        <f t="shared" si="1"/>
        <v/>
      </c>
      <c r="G65" s="7" t="str">
        <f t="shared" si="2"/>
        <v/>
      </c>
      <c r="H65" s="7" t="str">
        <f t="shared" si="3"/>
        <v/>
      </c>
      <c r="I65" s="7" t="str">
        <f t="shared" si="4"/>
        <v/>
      </c>
    </row>
    <row r="66" spans="1:9">
      <c r="A66" s="8">
        <f>65</f>
        <v>65</v>
      </c>
      <c r="B66" s="8">
        <f t="shared" ref="B66:B129" si="5">IF(A66="","",INT((A66-1)/12)+1)</f>
        <v>6</v>
      </c>
      <c r="C66" s="7" t="str">
        <f>IF(A66&gt;Inputs!$B$13*Inputs!$B$14,"",G65)</f>
        <v/>
      </c>
      <c r="D66" s="7" t="str">
        <f>IF(A66&gt;Inputs!$B$13*Inputs!$B$14,"",Inputs!$B$15)</f>
        <v/>
      </c>
      <c r="E66" s="7" t="str">
        <f>IF(C66="","",C66*(Inputs!$B$12/Inputs!$B$14))</f>
        <v/>
      </c>
      <c r="F66" s="7" t="str">
        <f t="shared" ref="F66:F129" si="6">IF(D66="","",D66-E66)</f>
        <v/>
      </c>
      <c r="G66" s="7" t="str">
        <f t="shared" ref="G66:G129" si="7">IF(C66="","",MAX(C66-F66,0))</f>
        <v/>
      </c>
      <c r="H66" s="7" t="str">
        <f t="shared" si="3"/>
        <v/>
      </c>
      <c r="I66" s="7" t="str">
        <f t="shared" si="4"/>
        <v/>
      </c>
    </row>
    <row r="67" spans="1:9">
      <c r="A67" s="8">
        <f>66</f>
        <v>66</v>
      </c>
      <c r="B67" s="8">
        <f t="shared" si="5"/>
        <v>6</v>
      </c>
      <c r="C67" s="7" t="str">
        <f>IF(A67&gt;Inputs!$B$13*Inputs!$B$14,"",G66)</f>
        <v/>
      </c>
      <c r="D67" s="7" t="str">
        <f>IF(A67&gt;Inputs!$B$13*Inputs!$B$14,"",Inputs!$B$15)</f>
        <v/>
      </c>
      <c r="E67" s="7" t="str">
        <f>IF(C67="","",C67*(Inputs!$B$12/Inputs!$B$14))</f>
        <v/>
      </c>
      <c r="F67" s="7" t="str">
        <f t="shared" si="6"/>
        <v/>
      </c>
      <c r="G67" s="7" t="str">
        <f t="shared" si="7"/>
        <v/>
      </c>
      <c r="H67" s="7" t="str">
        <f t="shared" ref="H67:H130" si="8">IF(E67="","",H66+E67)</f>
        <v/>
      </c>
      <c r="I67" s="7" t="str">
        <f t="shared" ref="I67:I130" si="9">IF(F67="","",I66+F67)</f>
        <v/>
      </c>
    </row>
    <row r="68" spans="1:9">
      <c r="A68" s="8">
        <f>67</f>
        <v>67</v>
      </c>
      <c r="B68" s="8">
        <f t="shared" si="5"/>
        <v>6</v>
      </c>
      <c r="C68" s="7" t="str">
        <f>IF(A68&gt;Inputs!$B$13*Inputs!$B$14,"",G67)</f>
        <v/>
      </c>
      <c r="D68" s="7" t="str">
        <f>IF(A68&gt;Inputs!$B$13*Inputs!$B$14,"",Inputs!$B$15)</f>
        <v/>
      </c>
      <c r="E68" s="7" t="str">
        <f>IF(C68="","",C68*(Inputs!$B$12/Inputs!$B$14))</f>
        <v/>
      </c>
      <c r="F68" s="7" t="str">
        <f t="shared" si="6"/>
        <v/>
      </c>
      <c r="G68" s="7" t="str">
        <f t="shared" si="7"/>
        <v/>
      </c>
      <c r="H68" s="7" t="str">
        <f t="shared" si="8"/>
        <v/>
      </c>
      <c r="I68" s="7" t="str">
        <f t="shared" si="9"/>
        <v/>
      </c>
    </row>
    <row r="69" spans="1:9">
      <c r="A69" s="8">
        <f>68</f>
        <v>68</v>
      </c>
      <c r="B69" s="8">
        <f t="shared" si="5"/>
        <v>6</v>
      </c>
      <c r="C69" s="7" t="str">
        <f>IF(A69&gt;Inputs!$B$13*Inputs!$B$14,"",G68)</f>
        <v/>
      </c>
      <c r="D69" s="7" t="str">
        <f>IF(A69&gt;Inputs!$B$13*Inputs!$B$14,"",Inputs!$B$15)</f>
        <v/>
      </c>
      <c r="E69" s="7" t="str">
        <f>IF(C69="","",C69*(Inputs!$B$12/Inputs!$B$14))</f>
        <v/>
      </c>
      <c r="F69" s="7" t="str">
        <f t="shared" si="6"/>
        <v/>
      </c>
      <c r="G69" s="7" t="str">
        <f t="shared" si="7"/>
        <v/>
      </c>
      <c r="H69" s="7" t="str">
        <f t="shared" si="8"/>
        <v/>
      </c>
      <c r="I69" s="7" t="str">
        <f t="shared" si="9"/>
        <v/>
      </c>
    </row>
    <row r="70" spans="1:9">
      <c r="A70" s="8">
        <f>69</f>
        <v>69</v>
      </c>
      <c r="B70" s="8">
        <f t="shared" si="5"/>
        <v>6</v>
      </c>
      <c r="C70" s="7" t="str">
        <f>IF(A70&gt;Inputs!$B$13*Inputs!$B$14,"",G69)</f>
        <v/>
      </c>
      <c r="D70" s="7" t="str">
        <f>IF(A70&gt;Inputs!$B$13*Inputs!$B$14,"",Inputs!$B$15)</f>
        <v/>
      </c>
      <c r="E70" s="7" t="str">
        <f>IF(C70="","",C70*(Inputs!$B$12/Inputs!$B$14))</f>
        <v/>
      </c>
      <c r="F70" s="7" t="str">
        <f t="shared" si="6"/>
        <v/>
      </c>
      <c r="G70" s="7" t="str">
        <f t="shared" si="7"/>
        <v/>
      </c>
      <c r="H70" s="7" t="str">
        <f t="shared" si="8"/>
        <v/>
      </c>
      <c r="I70" s="7" t="str">
        <f t="shared" si="9"/>
        <v/>
      </c>
    </row>
    <row r="71" spans="1:9">
      <c r="A71" s="8">
        <f>70</f>
        <v>70</v>
      </c>
      <c r="B71" s="8">
        <f t="shared" si="5"/>
        <v>6</v>
      </c>
      <c r="C71" s="7" t="str">
        <f>IF(A71&gt;Inputs!$B$13*Inputs!$B$14,"",G70)</f>
        <v/>
      </c>
      <c r="D71" s="7" t="str">
        <f>IF(A71&gt;Inputs!$B$13*Inputs!$B$14,"",Inputs!$B$15)</f>
        <v/>
      </c>
      <c r="E71" s="7" t="str">
        <f>IF(C71="","",C71*(Inputs!$B$12/Inputs!$B$14))</f>
        <v/>
      </c>
      <c r="F71" s="7" t="str">
        <f t="shared" si="6"/>
        <v/>
      </c>
      <c r="G71" s="7" t="str">
        <f t="shared" si="7"/>
        <v/>
      </c>
      <c r="H71" s="7" t="str">
        <f t="shared" si="8"/>
        <v/>
      </c>
      <c r="I71" s="7" t="str">
        <f t="shared" si="9"/>
        <v/>
      </c>
    </row>
    <row r="72" spans="1:9">
      <c r="A72" s="8">
        <f>71</f>
        <v>71</v>
      </c>
      <c r="B72" s="8">
        <f t="shared" si="5"/>
        <v>6</v>
      </c>
      <c r="C72" s="7" t="str">
        <f>IF(A72&gt;Inputs!$B$13*Inputs!$B$14,"",G71)</f>
        <v/>
      </c>
      <c r="D72" s="7" t="str">
        <f>IF(A72&gt;Inputs!$B$13*Inputs!$B$14,"",Inputs!$B$15)</f>
        <v/>
      </c>
      <c r="E72" s="7" t="str">
        <f>IF(C72="","",C72*(Inputs!$B$12/Inputs!$B$14))</f>
        <v/>
      </c>
      <c r="F72" s="7" t="str">
        <f t="shared" si="6"/>
        <v/>
      </c>
      <c r="G72" s="7" t="str">
        <f t="shared" si="7"/>
        <v/>
      </c>
      <c r="H72" s="7" t="str">
        <f t="shared" si="8"/>
        <v/>
      </c>
      <c r="I72" s="7" t="str">
        <f t="shared" si="9"/>
        <v/>
      </c>
    </row>
    <row r="73" spans="1:9">
      <c r="A73" s="8">
        <f>72</f>
        <v>72</v>
      </c>
      <c r="B73" s="8">
        <f t="shared" si="5"/>
        <v>6</v>
      </c>
      <c r="C73" s="7" t="str">
        <f>IF(A73&gt;Inputs!$B$13*Inputs!$B$14,"",G72)</f>
        <v/>
      </c>
      <c r="D73" s="7" t="str">
        <f>IF(A73&gt;Inputs!$B$13*Inputs!$B$14,"",Inputs!$B$15)</f>
        <v/>
      </c>
      <c r="E73" s="7" t="str">
        <f>IF(C73="","",C73*(Inputs!$B$12/Inputs!$B$14))</f>
        <v/>
      </c>
      <c r="F73" s="7" t="str">
        <f t="shared" si="6"/>
        <v/>
      </c>
      <c r="G73" s="7" t="str">
        <f t="shared" si="7"/>
        <v/>
      </c>
      <c r="H73" s="7" t="str">
        <f t="shared" si="8"/>
        <v/>
      </c>
      <c r="I73" s="7" t="str">
        <f t="shared" si="9"/>
        <v/>
      </c>
    </row>
    <row r="74" spans="1:9">
      <c r="A74" s="8">
        <f>73</f>
        <v>73</v>
      </c>
      <c r="B74" s="8">
        <f t="shared" si="5"/>
        <v>7</v>
      </c>
      <c r="C74" s="7" t="str">
        <f>IF(A74&gt;Inputs!$B$13*Inputs!$B$14,"",G73)</f>
        <v/>
      </c>
      <c r="D74" s="7" t="str">
        <f>IF(A74&gt;Inputs!$B$13*Inputs!$B$14,"",Inputs!$B$15)</f>
        <v/>
      </c>
      <c r="E74" s="7" t="str">
        <f>IF(C74="","",C74*(Inputs!$B$12/Inputs!$B$14))</f>
        <v/>
      </c>
      <c r="F74" s="7" t="str">
        <f t="shared" si="6"/>
        <v/>
      </c>
      <c r="G74" s="7" t="str">
        <f t="shared" si="7"/>
        <v/>
      </c>
      <c r="H74" s="7" t="str">
        <f t="shared" si="8"/>
        <v/>
      </c>
      <c r="I74" s="7" t="str">
        <f t="shared" si="9"/>
        <v/>
      </c>
    </row>
    <row r="75" spans="1:9">
      <c r="A75" s="8">
        <f>74</f>
        <v>74</v>
      </c>
      <c r="B75" s="8">
        <f t="shared" si="5"/>
        <v>7</v>
      </c>
      <c r="C75" s="7" t="str">
        <f>IF(A75&gt;Inputs!$B$13*Inputs!$B$14,"",G74)</f>
        <v/>
      </c>
      <c r="D75" s="7" t="str">
        <f>IF(A75&gt;Inputs!$B$13*Inputs!$B$14,"",Inputs!$B$15)</f>
        <v/>
      </c>
      <c r="E75" s="7" t="str">
        <f>IF(C75="","",C75*(Inputs!$B$12/Inputs!$B$14))</f>
        <v/>
      </c>
      <c r="F75" s="7" t="str">
        <f t="shared" si="6"/>
        <v/>
      </c>
      <c r="G75" s="7" t="str">
        <f t="shared" si="7"/>
        <v/>
      </c>
      <c r="H75" s="7" t="str">
        <f t="shared" si="8"/>
        <v/>
      </c>
      <c r="I75" s="7" t="str">
        <f t="shared" si="9"/>
        <v/>
      </c>
    </row>
    <row r="76" spans="1:9">
      <c r="A76" s="8">
        <f>75</f>
        <v>75</v>
      </c>
      <c r="B76" s="8">
        <f t="shared" si="5"/>
        <v>7</v>
      </c>
      <c r="C76" s="7" t="str">
        <f>IF(A76&gt;Inputs!$B$13*Inputs!$B$14,"",G75)</f>
        <v/>
      </c>
      <c r="D76" s="7" t="str">
        <f>IF(A76&gt;Inputs!$B$13*Inputs!$B$14,"",Inputs!$B$15)</f>
        <v/>
      </c>
      <c r="E76" s="7" t="str">
        <f>IF(C76="","",C76*(Inputs!$B$12/Inputs!$B$14))</f>
        <v/>
      </c>
      <c r="F76" s="7" t="str">
        <f t="shared" si="6"/>
        <v/>
      </c>
      <c r="G76" s="7" t="str">
        <f t="shared" si="7"/>
        <v/>
      </c>
      <c r="H76" s="7" t="str">
        <f t="shared" si="8"/>
        <v/>
      </c>
      <c r="I76" s="7" t="str">
        <f t="shared" si="9"/>
        <v/>
      </c>
    </row>
    <row r="77" spans="1:9">
      <c r="A77" s="8">
        <f>76</f>
        <v>76</v>
      </c>
      <c r="B77" s="8">
        <f t="shared" si="5"/>
        <v>7</v>
      </c>
      <c r="C77" s="7" t="str">
        <f>IF(A77&gt;Inputs!$B$13*Inputs!$B$14,"",G76)</f>
        <v/>
      </c>
      <c r="D77" s="7" t="str">
        <f>IF(A77&gt;Inputs!$B$13*Inputs!$B$14,"",Inputs!$B$15)</f>
        <v/>
      </c>
      <c r="E77" s="7" t="str">
        <f>IF(C77="","",C77*(Inputs!$B$12/Inputs!$B$14))</f>
        <v/>
      </c>
      <c r="F77" s="7" t="str">
        <f t="shared" si="6"/>
        <v/>
      </c>
      <c r="G77" s="7" t="str">
        <f t="shared" si="7"/>
        <v/>
      </c>
      <c r="H77" s="7" t="str">
        <f t="shared" si="8"/>
        <v/>
      </c>
      <c r="I77" s="7" t="str">
        <f t="shared" si="9"/>
        <v/>
      </c>
    </row>
    <row r="78" spans="1:9">
      <c r="A78" s="8">
        <f>77</f>
        <v>77</v>
      </c>
      <c r="B78" s="8">
        <f t="shared" si="5"/>
        <v>7</v>
      </c>
      <c r="C78" s="7" t="str">
        <f>IF(A78&gt;Inputs!$B$13*Inputs!$B$14,"",G77)</f>
        <v/>
      </c>
      <c r="D78" s="7" t="str">
        <f>IF(A78&gt;Inputs!$B$13*Inputs!$B$14,"",Inputs!$B$15)</f>
        <v/>
      </c>
      <c r="E78" s="7" t="str">
        <f>IF(C78="","",C78*(Inputs!$B$12/Inputs!$B$14))</f>
        <v/>
      </c>
      <c r="F78" s="7" t="str">
        <f t="shared" si="6"/>
        <v/>
      </c>
      <c r="G78" s="7" t="str">
        <f t="shared" si="7"/>
        <v/>
      </c>
      <c r="H78" s="7" t="str">
        <f t="shared" si="8"/>
        <v/>
      </c>
      <c r="I78" s="7" t="str">
        <f t="shared" si="9"/>
        <v/>
      </c>
    </row>
    <row r="79" spans="1:9">
      <c r="A79" s="8">
        <f>78</f>
        <v>78</v>
      </c>
      <c r="B79" s="8">
        <f t="shared" si="5"/>
        <v>7</v>
      </c>
      <c r="C79" s="7" t="str">
        <f>IF(A79&gt;Inputs!$B$13*Inputs!$B$14,"",G78)</f>
        <v/>
      </c>
      <c r="D79" s="7" t="str">
        <f>IF(A79&gt;Inputs!$B$13*Inputs!$B$14,"",Inputs!$B$15)</f>
        <v/>
      </c>
      <c r="E79" s="7" t="str">
        <f>IF(C79="","",C79*(Inputs!$B$12/Inputs!$B$14))</f>
        <v/>
      </c>
      <c r="F79" s="7" t="str">
        <f t="shared" si="6"/>
        <v/>
      </c>
      <c r="G79" s="7" t="str">
        <f t="shared" si="7"/>
        <v/>
      </c>
      <c r="H79" s="7" t="str">
        <f t="shared" si="8"/>
        <v/>
      </c>
      <c r="I79" s="7" t="str">
        <f t="shared" si="9"/>
        <v/>
      </c>
    </row>
    <row r="80" spans="1:9">
      <c r="A80" s="8">
        <f>79</f>
        <v>79</v>
      </c>
      <c r="B80" s="8">
        <f t="shared" si="5"/>
        <v>7</v>
      </c>
      <c r="C80" s="7" t="str">
        <f>IF(A80&gt;Inputs!$B$13*Inputs!$B$14,"",G79)</f>
        <v/>
      </c>
      <c r="D80" s="7" t="str">
        <f>IF(A80&gt;Inputs!$B$13*Inputs!$B$14,"",Inputs!$B$15)</f>
        <v/>
      </c>
      <c r="E80" s="7" t="str">
        <f>IF(C80="","",C80*(Inputs!$B$12/Inputs!$B$14))</f>
        <v/>
      </c>
      <c r="F80" s="7" t="str">
        <f t="shared" si="6"/>
        <v/>
      </c>
      <c r="G80" s="7" t="str">
        <f t="shared" si="7"/>
        <v/>
      </c>
      <c r="H80" s="7" t="str">
        <f t="shared" si="8"/>
        <v/>
      </c>
      <c r="I80" s="7" t="str">
        <f t="shared" si="9"/>
        <v/>
      </c>
    </row>
    <row r="81" spans="1:9">
      <c r="A81" s="8">
        <f>80</f>
        <v>80</v>
      </c>
      <c r="B81" s="8">
        <f t="shared" si="5"/>
        <v>7</v>
      </c>
      <c r="C81" s="7" t="str">
        <f>IF(A81&gt;Inputs!$B$13*Inputs!$B$14,"",G80)</f>
        <v/>
      </c>
      <c r="D81" s="7" t="str">
        <f>IF(A81&gt;Inputs!$B$13*Inputs!$B$14,"",Inputs!$B$15)</f>
        <v/>
      </c>
      <c r="E81" s="7" t="str">
        <f>IF(C81="","",C81*(Inputs!$B$12/Inputs!$B$14))</f>
        <v/>
      </c>
      <c r="F81" s="7" t="str">
        <f t="shared" si="6"/>
        <v/>
      </c>
      <c r="G81" s="7" t="str">
        <f t="shared" si="7"/>
        <v/>
      </c>
      <c r="H81" s="7" t="str">
        <f t="shared" si="8"/>
        <v/>
      </c>
      <c r="I81" s="7" t="str">
        <f t="shared" si="9"/>
        <v/>
      </c>
    </row>
    <row r="82" spans="1:9">
      <c r="A82" s="8">
        <f>81</f>
        <v>81</v>
      </c>
      <c r="B82" s="8">
        <f t="shared" si="5"/>
        <v>7</v>
      </c>
      <c r="C82" s="7" t="str">
        <f>IF(A82&gt;Inputs!$B$13*Inputs!$B$14,"",G81)</f>
        <v/>
      </c>
      <c r="D82" s="7" t="str">
        <f>IF(A82&gt;Inputs!$B$13*Inputs!$B$14,"",Inputs!$B$15)</f>
        <v/>
      </c>
      <c r="E82" s="7" t="str">
        <f>IF(C82="","",C82*(Inputs!$B$12/Inputs!$B$14))</f>
        <v/>
      </c>
      <c r="F82" s="7" t="str">
        <f t="shared" si="6"/>
        <v/>
      </c>
      <c r="G82" s="7" t="str">
        <f t="shared" si="7"/>
        <v/>
      </c>
      <c r="H82" s="7" t="str">
        <f t="shared" si="8"/>
        <v/>
      </c>
      <c r="I82" s="7" t="str">
        <f t="shared" si="9"/>
        <v/>
      </c>
    </row>
    <row r="83" spans="1:9">
      <c r="A83" s="8">
        <f>82</f>
        <v>82</v>
      </c>
      <c r="B83" s="8">
        <f t="shared" si="5"/>
        <v>7</v>
      </c>
      <c r="C83" s="7" t="str">
        <f>IF(A83&gt;Inputs!$B$13*Inputs!$B$14,"",G82)</f>
        <v/>
      </c>
      <c r="D83" s="7" t="str">
        <f>IF(A83&gt;Inputs!$B$13*Inputs!$B$14,"",Inputs!$B$15)</f>
        <v/>
      </c>
      <c r="E83" s="7" t="str">
        <f>IF(C83="","",C83*(Inputs!$B$12/Inputs!$B$14))</f>
        <v/>
      </c>
      <c r="F83" s="7" t="str">
        <f t="shared" si="6"/>
        <v/>
      </c>
      <c r="G83" s="7" t="str">
        <f t="shared" si="7"/>
        <v/>
      </c>
      <c r="H83" s="7" t="str">
        <f t="shared" si="8"/>
        <v/>
      </c>
      <c r="I83" s="7" t="str">
        <f t="shared" si="9"/>
        <v/>
      </c>
    </row>
    <row r="84" spans="1:9">
      <c r="A84" s="8">
        <f>83</f>
        <v>83</v>
      </c>
      <c r="B84" s="8">
        <f t="shared" si="5"/>
        <v>7</v>
      </c>
      <c r="C84" s="7" t="str">
        <f>IF(A84&gt;Inputs!$B$13*Inputs!$B$14,"",G83)</f>
        <v/>
      </c>
      <c r="D84" s="7" t="str">
        <f>IF(A84&gt;Inputs!$B$13*Inputs!$B$14,"",Inputs!$B$15)</f>
        <v/>
      </c>
      <c r="E84" s="7" t="str">
        <f>IF(C84="","",C84*(Inputs!$B$12/Inputs!$B$14))</f>
        <v/>
      </c>
      <c r="F84" s="7" t="str">
        <f t="shared" si="6"/>
        <v/>
      </c>
      <c r="G84" s="7" t="str">
        <f t="shared" si="7"/>
        <v/>
      </c>
      <c r="H84" s="7" t="str">
        <f t="shared" si="8"/>
        <v/>
      </c>
      <c r="I84" s="7" t="str">
        <f t="shared" si="9"/>
        <v/>
      </c>
    </row>
    <row r="85" spans="1:9">
      <c r="A85" s="8">
        <f>84</f>
        <v>84</v>
      </c>
      <c r="B85" s="8">
        <f t="shared" si="5"/>
        <v>7</v>
      </c>
      <c r="C85" s="7" t="str">
        <f>IF(A85&gt;Inputs!$B$13*Inputs!$B$14,"",G84)</f>
        <v/>
      </c>
      <c r="D85" s="7" t="str">
        <f>IF(A85&gt;Inputs!$B$13*Inputs!$B$14,"",Inputs!$B$15)</f>
        <v/>
      </c>
      <c r="E85" s="7" t="str">
        <f>IF(C85="","",C85*(Inputs!$B$12/Inputs!$B$14))</f>
        <v/>
      </c>
      <c r="F85" s="7" t="str">
        <f t="shared" si="6"/>
        <v/>
      </c>
      <c r="G85" s="7" t="str">
        <f t="shared" si="7"/>
        <v/>
      </c>
      <c r="H85" s="7" t="str">
        <f t="shared" si="8"/>
        <v/>
      </c>
      <c r="I85" s="7" t="str">
        <f t="shared" si="9"/>
        <v/>
      </c>
    </row>
    <row r="86" spans="1:9">
      <c r="A86" s="8">
        <f>85</f>
        <v>85</v>
      </c>
      <c r="B86" s="8">
        <f t="shared" si="5"/>
        <v>8</v>
      </c>
      <c r="C86" s="7" t="str">
        <f>IF(A86&gt;Inputs!$B$13*Inputs!$B$14,"",G85)</f>
        <v/>
      </c>
      <c r="D86" s="7" t="str">
        <f>IF(A86&gt;Inputs!$B$13*Inputs!$B$14,"",Inputs!$B$15)</f>
        <v/>
      </c>
      <c r="E86" s="7" t="str">
        <f>IF(C86="","",C86*(Inputs!$B$12/Inputs!$B$14))</f>
        <v/>
      </c>
      <c r="F86" s="7" t="str">
        <f t="shared" si="6"/>
        <v/>
      </c>
      <c r="G86" s="7" t="str">
        <f t="shared" si="7"/>
        <v/>
      </c>
      <c r="H86" s="7" t="str">
        <f t="shared" si="8"/>
        <v/>
      </c>
      <c r="I86" s="7" t="str">
        <f t="shared" si="9"/>
        <v/>
      </c>
    </row>
    <row r="87" spans="1:9">
      <c r="A87" s="8">
        <f>86</f>
        <v>86</v>
      </c>
      <c r="B87" s="8">
        <f t="shared" si="5"/>
        <v>8</v>
      </c>
      <c r="C87" s="7" t="str">
        <f>IF(A87&gt;Inputs!$B$13*Inputs!$B$14,"",G86)</f>
        <v/>
      </c>
      <c r="D87" s="7" t="str">
        <f>IF(A87&gt;Inputs!$B$13*Inputs!$B$14,"",Inputs!$B$15)</f>
        <v/>
      </c>
      <c r="E87" s="7" t="str">
        <f>IF(C87="","",C87*(Inputs!$B$12/Inputs!$B$14))</f>
        <v/>
      </c>
      <c r="F87" s="7" t="str">
        <f t="shared" si="6"/>
        <v/>
      </c>
      <c r="G87" s="7" t="str">
        <f t="shared" si="7"/>
        <v/>
      </c>
      <c r="H87" s="7" t="str">
        <f t="shared" si="8"/>
        <v/>
      </c>
      <c r="I87" s="7" t="str">
        <f t="shared" si="9"/>
        <v/>
      </c>
    </row>
    <row r="88" spans="1:9">
      <c r="A88" s="8">
        <f>87</f>
        <v>87</v>
      </c>
      <c r="B88" s="8">
        <f t="shared" si="5"/>
        <v>8</v>
      </c>
      <c r="C88" s="7" t="str">
        <f>IF(A88&gt;Inputs!$B$13*Inputs!$B$14,"",G87)</f>
        <v/>
      </c>
      <c r="D88" s="7" t="str">
        <f>IF(A88&gt;Inputs!$B$13*Inputs!$B$14,"",Inputs!$B$15)</f>
        <v/>
      </c>
      <c r="E88" s="7" t="str">
        <f>IF(C88="","",C88*(Inputs!$B$12/Inputs!$B$14))</f>
        <v/>
      </c>
      <c r="F88" s="7" t="str">
        <f t="shared" si="6"/>
        <v/>
      </c>
      <c r="G88" s="7" t="str">
        <f t="shared" si="7"/>
        <v/>
      </c>
      <c r="H88" s="7" t="str">
        <f t="shared" si="8"/>
        <v/>
      </c>
      <c r="I88" s="7" t="str">
        <f t="shared" si="9"/>
        <v/>
      </c>
    </row>
    <row r="89" spans="1:9">
      <c r="A89" s="8">
        <f>88</f>
        <v>88</v>
      </c>
      <c r="B89" s="8">
        <f t="shared" si="5"/>
        <v>8</v>
      </c>
      <c r="C89" s="7" t="str">
        <f>IF(A89&gt;Inputs!$B$13*Inputs!$B$14,"",G88)</f>
        <v/>
      </c>
      <c r="D89" s="7" t="str">
        <f>IF(A89&gt;Inputs!$B$13*Inputs!$B$14,"",Inputs!$B$15)</f>
        <v/>
      </c>
      <c r="E89" s="7" t="str">
        <f>IF(C89="","",C89*(Inputs!$B$12/Inputs!$B$14))</f>
        <v/>
      </c>
      <c r="F89" s="7" t="str">
        <f t="shared" si="6"/>
        <v/>
      </c>
      <c r="G89" s="7" t="str">
        <f t="shared" si="7"/>
        <v/>
      </c>
      <c r="H89" s="7" t="str">
        <f t="shared" si="8"/>
        <v/>
      </c>
      <c r="I89" s="7" t="str">
        <f t="shared" si="9"/>
        <v/>
      </c>
    </row>
    <row r="90" spans="1:9">
      <c r="A90" s="8">
        <f>89</f>
        <v>89</v>
      </c>
      <c r="B90" s="8">
        <f t="shared" si="5"/>
        <v>8</v>
      </c>
      <c r="C90" s="7" t="str">
        <f>IF(A90&gt;Inputs!$B$13*Inputs!$B$14,"",G89)</f>
        <v/>
      </c>
      <c r="D90" s="7" t="str">
        <f>IF(A90&gt;Inputs!$B$13*Inputs!$B$14,"",Inputs!$B$15)</f>
        <v/>
      </c>
      <c r="E90" s="7" t="str">
        <f>IF(C90="","",C90*(Inputs!$B$12/Inputs!$B$14))</f>
        <v/>
      </c>
      <c r="F90" s="7" t="str">
        <f t="shared" si="6"/>
        <v/>
      </c>
      <c r="G90" s="7" t="str">
        <f t="shared" si="7"/>
        <v/>
      </c>
      <c r="H90" s="7" t="str">
        <f t="shared" si="8"/>
        <v/>
      </c>
      <c r="I90" s="7" t="str">
        <f t="shared" si="9"/>
        <v/>
      </c>
    </row>
    <row r="91" spans="1:9">
      <c r="A91" s="8">
        <f>90</f>
        <v>90</v>
      </c>
      <c r="B91" s="8">
        <f t="shared" si="5"/>
        <v>8</v>
      </c>
      <c r="C91" s="7" t="str">
        <f>IF(A91&gt;Inputs!$B$13*Inputs!$B$14,"",G90)</f>
        <v/>
      </c>
      <c r="D91" s="7" t="str">
        <f>IF(A91&gt;Inputs!$B$13*Inputs!$B$14,"",Inputs!$B$15)</f>
        <v/>
      </c>
      <c r="E91" s="7" t="str">
        <f>IF(C91="","",C91*(Inputs!$B$12/Inputs!$B$14))</f>
        <v/>
      </c>
      <c r="F91" s="7" t="str">
        <f t="shared" si="6"/>
        <v/>
      </c>
      <c r="G91" s="7" t="str">
        <f t="shared" si="7"/>
        <v/>
      </c>
      <c r="H91" s="7" t="str">
        <f t="shared" si="8"/>
        <v/>
      </c>
      <c r="I91" s="7" t="str">
        <f t="shared" si="9"/>
        <v/>
      </c>
    </row>
    <row r="92" spans="1:9">
      <c r="A92" s="8">
        <f>91</f>
        <v>91</v>
      </c>
      <c r="B92" s="8">
        <f t="shared" si="5"/>
        <v>8</v>
      </c>
      <c r="C92" s="7" t="str">
        <f>IF(A92&gt;Inputs!$B$13*Inputs!$B$14,"",G91)</f>
        <v/>
      </c>
      <c r="D92" s="7" t="str">
        <f>IF(A92&gt;Inputs!$B$13*Inputs!$B$14,"",Inputs!$B$15)</f>
        <v/>
      </c>
      <c r="E92" s="7" t="str">
        <f>IF(C92="","",C92*(Inputs!$B$12/Inputs!$B$14))</f>
        <v/>
      </c>
      <c r="F92" s="7" t="str">
        <f t="shared" si="6"/>
        <v/>
      </c>
      <c r="G92" s="7" t="str">
        <f t="shared" si="7"/>
        <v/>
      </c>
      <c r="H92" s="7" t="str">
        <f t="shared" si="8"/>
        <v/>
      </c>
      <c r="I92" s="7" t="str">
        <f t="shared" si="9"/>
        <v/>
      </c>
    </row>
    <row r="93" spans="1:9">
      <c r="A93" s="8">
        <f>92</f>
        <v>92</v>
      </c>
      <c r="B93" s="8">
        <f t="shared" si="5"/>
        <v>8</v>
      </c>
      <c r="C93" s="7" t="str">
        <f>IF(A93&gt;Inputs!$B$13*Inputs!$B$14,"",G92)</f>
        <v/>
      </c>
      <c r="D93" s="7" t="str">
        <f>IF(A93&gt;Inputs!$B$13*Inputs!$B$14,"",Inputs!$B$15)</f>
        <v/>
      </c>
      <c r="E93" s="7" t="str">
        <f>IF(C93="","",C93*(Inputs!$B$12/Inputs!$B$14))</f>
        <v/>
      </c>
      <c r="F93" s="7" t="str">
        <f t="shared" si="6"/>
        <v/>
      </c>
      <c r="G93" s="7" t="str">
        <f t="shared" si="7"/>
        <v/>
      </c>
      <c r="H93" s="7" t="str">
        <f t="shared" si="8"/>
        <v/>
      </c>
      <c r="I93" s="7" t="str">
        <f t="shared" si="9"/>
        <v/>
      </c>
    </row>
    <row r="94" spans="1:9">
      <c r="A94" s="8">
        <f>93</f>
        <v>93</v>
      </c>
      <c r="B94" s="8">
        <f t="shared" si="5"/>
        <v>8</v>
      </c>
      <c r="C94" s="7" t="str">
        <f>IF(A94&gt;Inputs!$B$13*Inputs!$B$14,"",G93)</f>
        <v/>
      </c>
      <c r="D94" s="7" t="str">
        <f>IF(A94&gt;Inputs!$B$13*Inputs!$B$14,"",Inputs!$B$15)</f>
        <v/>
      </c>
      <c r="E94" s="7" t="str">
        <f>IF(C94="","",C94*(Inputs!$B$12/Inputs!$B$14))</f>
        <v/>
      </c>
      <c r="F94" s="7" t="str">
        <f t="shared" si="6"/>
        <v/>
      </c>
      <c r="G94" s="7" t="str">
        <f t="shared" si="7"/>
        <v/>
      </c>
      <c r="H94" s="7" t="str">
        <f t="shared" si="8"/>
        <v/>
      </c>
      <c r="I94" s="7" t="str">
        <f t="shared" si="9"/>
        <v/>
      </c>
    </row>
    <row r="95" spans="1:9">
      <c r="A95" s="8">
        <f>94</f>
        <v>94</v>
      </c>
      <c r="B95" s="8">
        <f t="shared" si="5"/>
        <v>8</v>
      </c>
      <c r="C95" s="7" t="str">
        <f>IF(A95&gt;Inputs!$B$13*Inputs!$B$14,"",G94)</f>
        <v/>
      </c>
      <c r="D95" s="7" t="str">
        <f>IF(A95&gt;Inputs!$B$13*Inputs!$B$14,"",Inputs!$B$15)</f>
        <v/>
      </c>
      <c r="E95" s="7" t="str">
        <f>IF(C95="","",C95*(Inputs!$B$12/Inputs!$B$14))</f>
        <v/>
      </c>
      <c r="F95" s="7" t="str">
        <f t="shared" si="6"/>
        <v/>
      </c>
      <c r="G95" s="7" t="str">
        <f t="shared" si="7"/>
        <v/>
      </c>
      <c r="H95" s="7" t="str">
        <f t="shared" si="8"/>
        <v/>
      </c>
      <c r="I95" s="7" t="str">
        <f t="shared" si="9"/>
        <v/>
      </c>
    </row>
    <row r="96" spans="1:9">
      <c r="A96" s="8">
        <f>95</f>
        <v>95</v>
      </c>
      <c r="B96" s="8">
        <f t="shared" si="5"/>
        <v>8</v>
      </c>
      <c r="C96" s="7" t="str">
        <f>IF(A96&gt;Inputs!$B$13*Inputs!$B$14,"",G95)</f>
        <v/>
      </c>
      <c r="D96" s="7" t="str">
        <f>IF(A96&gt;Inputs!$B$13*Inputs!$B$14,"",Inputs!$B$15)</f>
        <v/>
      </c>
      <c r="E96" s="7" t="str">
        <f>IF(C96="","",C96*(Inputs!$B$12/Inputs!$B$14))</f>
        <v/>
      </c>
      <c r="F96" s="7" t="str">
        <f t="shared" si="6"/>
        <v/>
      </c>
      <c r="G96" s="7" t="str">
        <f t="shared" si="7"/>
        <v/>
      </c>
      <c r="H96" s="7" t="str">
        <f t="shared" si="8"/>
        <v/>
      </c>
      <c r="I96" s="7" t="str">
        <f t="shared" si="9"/>
        <v/>
      </c>
    </row>
    <row r="97" spans="1:9">
      <c r="A97" s="8">
        <f>96</f>
        <v>96</v>
      </c>
      <c r="B97" s="8">
        <f t="shared" si="5"/>
        <v>8</v>
      </c>
      <c r="C97" s="7" t="str">
        <f>IF(A97&gt;Inputs!$B$13*Inputs!$B$14,"",G96)</f>
        <v/>
      </c>
      <c r="D97" s="7" t="str">
        <f>IF(A97&gt;Inputs!$B$13*Inputs!$B$14,"",Inputs!$B$15)</f>
        <v/>
      </c>
      <c r="E97" s="7" t="str">
        <f>IF(C97="","",C97*(Inputs!$B$12/Inputs!$B$14))</f>
        <v/>
      </c>
      <c r="F97" s="7" t="str">
        <f t="shared" si="6"/>
        <v/>
      </c>
      <c r="G97" s="7" t="str">
        <f t="shared" si="7"/>
        <v/>
      </c>
      <c r="H97" s="7" t="str">
        <f t="shared" si="8"/>
        <v/>
      </c>
      <c r="I97" s="7" t="str">
        <f t="shared" si="9"/>
        <v/>
      </c>
    </row>
    <row r="98" spans="1:9">
      <c r="A98" s="8">
        <f>97</f>
        <v>97</v>
      </c>
      <c r="B98" s="8">
        <f t="shared" si="5"/>
        <v>9</v>
      </c>
      <c r="C98" s="7" t="str">
        <f>IF(A98&gt;Inputs!$B$13*Inputs!$B$14,"",G97)</f>
        <v/>
      </c>
      <c r="D98" s="7" t="str">
        <f>IF(A98&gt;Inputs!$B$13*Inputs!$B$14,"",Inputs!$B$15)</f>
        <v/>
      </c>
      <c r="E98" s="7" t="str">
        <f>IF(C98="","",C98*(Inputs!$B$12/Inputs!$B$14))</f>
        <v/>
      </c>
      <c r="F98" s="7" t="str">
        <f t="shared" si="6"/>
        <v/>
      </c>
      <c r="G98" s="7" t="str">
        <f t="shared" si="7"/>
        <v/>
      </c>
      <c r="H98" s="7" t="str">
        <f t="shared" si="8"/>
        <v/>
      </c>
      <c r="I98" s="7" t="str">
        <f t="shared" si="9"/>
        <v/>
      </c>
    </row>
    <row r="99" spans="1:9">
      <c r="A99" s="8">
        <f>98</f>
        <v>98</v>
      </c>
      <c r="B99" s="8">
        <f t="shared" si="5"/>
        <v>9</v>
      </c>
      <c r="C99" s="7" t="str">
        <f>IF(A99&gt;Inputs!$B$13*Inputs!$B$14,"",G98)</f>
        <v/>
      </c>
      <c r="D99" s="7" t="str">
        <f>IF(A99&gt;Inputs!$B$13*Inputs!$B$14,"",Inputs!$B$15)</f>
        <v/>
      </c>
      <c r="E99" s="7" t="str">
        <f>IF(C99="","",C99*(Inputs!$B$12/Inputs!$B$14))</f>
        <v/>
      </c>
      <c r="F99" s="7" t="str">
        <f t="shared" si="6"/>
        <v/>
      </c>
      <c r="G99" s="7" t="str">
        <f t="shared" si="7"/>
        <v/>
      </c>
      <c r="H99" s="7" t="str">
        <f t="shared" si="8"/>
        <v/>
      </c>
      <c r="I99" s="7" t="str">
        <f t="shared" si="9"/>
        <v/>
      </c>
    </row>
    <row r="100" spans="1:9">
      <c r="A100" s="8">
        <f>99</f>
        <v>99</v>
      </c>
      <c r="B100" s="8">
        <f t="shared" si="5"/>
        <v>9</v>
      </c>
      <c r="C100" s="7" t="str">
        <f>IF(A100&gt;Inputs!$B$13*Inputs!$B$14,"",G99)</f>
        <v/>
      </c>
      <c r="D100" s="7" t="str">
        <f>IF(A100&gt;Inputs!$B$13*Inputs!$B$14,"",Inputs!$B$15)</f>
        <v/>
      </c>
      <c r="E100" s="7" t="str">
        <f>IF(C100="","",C100*(Inputs!$B$12/Inputs!$B$14))</f>
        <v/>
      </c>
      <c r="F100" s="7" t="str">
        <f t="shared" si="6"/>
        <v/>
      </c>
      <c r="G100" s="7" t="str">
        <f t="shared" si="7"/>
        <v/>
      </c>
      <c r="H100" s="7" t="str">
        <f t="shared" si="8"/>
        <v/>
      </c>
      <c r="I100" s="7" t="str">
        <f t="shared" si="9"/>
        <v/>
      </c>
    </row>
    <row r="101" spans="1:9">
      <c r="A101" s="8">
        <f>100</f>
        <v>100</v>
      </c>
      <c r="B101" s="8">
        <f t="shared" si="5"/>
        <v>9</v>
      </c>
      <c r="C101" s="7" t="str">
        <f>IF(A101&gt;Inputs!$B$13*Inputs!$B$14,"",G100)</f>
        <v/>
      </c>
      <c r="D101" s="7" t="str">
        <f>IF(A101&gt;Inputs!$B$13*Inputs!$B$14,"",Inputs!$B$15)</f>
        <v/>
      </c>
      <c r="E101" s="7" t="str">
        <f>IF(C101="","",C101*(Inputs!$B$12/Inputs!$B$14))</f>
        <v/>
      </c>
      <c r="F101" s="7" t="str">
        <f t="shared" si="6"/>
        <v/>
      </c>
      <c r="G101" s="7" t="str">
        <f t="shared" si="7"/>
        <v/>
      </c>
      <c r="H101" s="7" t="str">
        <f t="shared" si="8"/>
        <v/>
      </c>
      <c r="I101" s="7" t="str">
        <f t="shared" si="9"/>
        <v/>
      </c>
    </row>
    <row r="102" spans="1:9">
      <c r="A102" s="8">
        <f>101</f>
        <v>101</v>
      </c>
      <c r="B102" s="8">
        <f t="shared" si="5"/>
        <v>9</v>
      </c>
      <c r="C102" s="7" t="str">
        <f>IF(A102&gt;Inputs!$B$13*Inputs!$B$14,"",G101)</f>
        <v/>
      </c>
      <c r="D102" s="7" t="str">
        <f>IF(A102&gt;Inputs!$B$13*Inputs!$B$14,"",Inputs!$B$15)</f>
        <v/>
      </c>
      <c r="E102" s="7" t="str">
        <f>IF(C102="","",C102*(Inputs!$B$12/Inputs!$B$14))</f>
        <v/>
      </c>
      <c r="F102" s="7" t="str">
        <f t="shared" si="6"/>
        <v/>
      </c>
      <c r="G102" s="7" t="str">
        <f t="shared" si="7"/>
        <v/>
      </c>
      <c r="H102" s="7" t="str">
        <f t="shared" si="8"/>
        <v/>
      </c>
      <c r="I102" s="7" t="str">
        <f t="shared" si="9"/>
        <v/>
      </c>
    </row>
    <row r="103" spans="1:9">
      <c r="A103" s="8">
        <f>102</f>
        <v>102</v>
      </c>
      <c r="B103" s="8">
        <f t="shared" si="5"/>
        <v>9</v>
      </c>
      <c r="C103" s="7" t="str">
        <f>IF(A103&gt;Inputs!$B$13*Inputs!$B$14,"",G102)</f>
        <v/>
      </c>
      <c r="D103" s="7" t="str">
        <f>IF(A103&gt;Inputs!$B$13*Inputs!$B$14,"",Inputs!$B$15)</f>
        <v/>
      </c>
      <c r="E103" s="7" t="str">
        <f>IF(C103="","",C103*(Inputs!$B$12/Inputs!$B$14))</f>
        <v/>
      </c>
      <c r="F103" s="7" t="str">
        <f t="shared" si="6"/>
        <v/>
      </c>
      <c r="G103" s="7" t="str">
        <f t="shared" si="7"/>
        <v/>
      </c>
      <c r="H103" s="7" t="str">
        <f t="shared" si="8"/>
        <v/>
      </c>
      <c r="I103" s="7" t="str">
        <f t="shared" si="9"/>
        <v/>
      </c>
    </row>
    <row r="104" spans="1:9">
      <c r="A104" s="8">
        <f>103</f>
        <v>103</v>
      </c>
      <c r="B104" s="8">
        <f t="shared" si="5"/>
        <v>9</v>
      </c>
      <c r="C104" s="7" t="str">
        <f>IF(A104&gt;Inputs!$B$13*Inputs!$B$14,"",G103)</f>
        <v/>
      </c>
      <c r="D104" s="7" t="str">
        <f>IF(A104&gt;Inputs!$B$13*Inputs!$B$14,"",Inputs!$B$15)</f>
        <v/>
      </c>
      <c r="E104" s="7" t="str">
        <f>IF(C104="","",C104*(Inputs!$B$12/Inputs!$B$14))</f>
        <v/>
      </c>
      <c r="F104" s="7" t="str">
        <f t="shared" si="6"/>
        <v/>
      </c>
      <c r="G104" s="7" t="str">
        <f t="shared" si="7"/>
        <v/>
      </c>
      <c r="H104" s="7" t="str">
        <f t="shared" si="8"/>
        <v/>
      </c>
      <c r="I104" s="7" t="str">
        <f t="shared" si="9"/>
        <v/>
      </c>
    </row>
    <row r="105" spans="1:9">
      <c r="A105" s="8">
        <f>104</f>
        <v>104</v>
      </c>
      <c r="B105" s="8">
        <f t="shared" si="5"/>
        <v>9</v>
      </c>
      <c r="C105" s="7" t="str">
        <f>IF(A105&gt;Inputs!$B$13*Inputs!$B$14,"",G104)</f>
        <v/>
      </c>
      <c r="D105" s="7" t="str">
        <f>IF(A105&gt;Inputs!$B$13*Inputs!$B$14,"",Inputs!$B$15)</f>
        <v/>
      </c>
      <c r="E105" s="7" t="str">
        <f>IF(C105="","",C105*(Inputs!$B$12/Inputs!$B$14))</f>
        <v/>
      </c>
      <c r="F105" s="7" t="str">
        <f t="shared" si="6"/>
        <v/>
      </c>
      <c r="G105" s="7" t="str">
        <f t="shared" si="7"/>
        <v/>
      </c>
      <c r="H105" s="7" t="str">
        <f t="shared" si="8"/>
        <v/>
      </c>
      <c r="I105" s="7" t="str">
        <f t="shared" si="9"/>
        <v/>
      </c>
    </row>
    <row r="106" spans="1:9">
      <c r="A106" s="8">
        <f>105</f>
        <v>105</v>
      </c>
      <c r="B106" s="8">
        <f t="shared" si="5"/>
        <v>9</v>
      </c>
      <c r="C106" s="7" t="str">
        <f>IF(A106&gt;Inputs!$B$13*Inputs!$B$14,"",G105)</f>
        <v/>
      </c>
      <c r="D106" s="7" t="str">
        <f>IF(A106&gt;Inputs!$B$13*Inputs!$B$14,"",Inputs!$B$15)</f>
        <v/>
      </c>
      <c r="E106" s="7" t="str">
        <f>IF(C106="","",C106*(Inputs!$B$12/Inputs!$B$14))</f>
        <v/>
      </c>
      <c r="F106" s="7" t="str">
        <f t="shared" si="6"/>
        <v/>
      </c>
      <c r="G106" s="7" t="str">
        <f t="shared" si="7"/>
        <v/>
      </c>
      <c r="H106" s="7" t="str">
        <f t="shared" si="8"/>
        <v/>
      </c>
      <c r="I106" s="7" t="str">
        <f t="shared" si="9"/>
        <v/>
      </c>
    </row>
    <row r="107" spans="1:9">
      <c r="A107" s="8">
        <f>106</f>
        <v>106</v>
      </c>
      <c r="B107" s="8">
        <f t="shared" si="5"/>
        <v>9</v>
      </c>
      <c r="C107" s="7" t="str">
        <f>IF(A107&gt;Inputs!$B$13*Inputs!$B$14,"",G106)</f>
        <v/>
      </c>
      <c r="D107" s="7" t="str">
        <f>IF(A107&gt;Inputs!$B$13*Inputs!$B$14,"",Inputs!$B$15)</f>
        <v/>
      </c>
      <c r="E107" s="7" t="str">
        <f>IF(C107="","",C107*(Inputs!$B$12/Inputs!$B$14))</f>
        <v/>
      </c>
      <c r="F107" s="7" t="str">
        <f t="shared" si="6"/>
        <v/>
      </c>
      <c r="G107" s="7" t="str">
        <f t="shared" si="7"/>
        <v/>
      </c>
      <c r="H107" s="7" t="str">
        <f t="shared" si="8"/>
        <v/>
      </c>
      <c r="I107" s="7" t="str">
        <f t="shared" si="9"/>
        <v/>
      </c>
    </row>
    <row r="108" spans="1:9">
      <c r="A108" s="8">
        <f>107</f>
        <v>107</v>
      </c>
      <c r="B108" s="8">
        <f t="shared" si="5"/>
        <v>9</v>
      </c>
      <c r="C108" s="7" t="str">
        <f>IF(A108&gt;Inputs!$B$13*Inputs!$B$14,"",G107)</f>
        <v/>
      </c>
      <c r="D108" s="7" t="str">
        <f>IF(A108&gt;Inputs!$B$13*Inputs!$B$14,"",Inputs!$B$15)</f>
        <v/>
      </c>
      <c r="E108" s="7" t="str">
        <f>IF(C108="","",C108*(Inputs!$B$12/Inputs!$B$14))</f>
        <v/>
      </c>
      <c r="F108" s="7" t="str">
        <f t="shared" si="6"/>
        <v/>
      </c>
      <c r="G108" s="7" t="str">
        <f t="shared" si="7"/>
        <v/>
      </c>
      <c r="H108" s="7" t="str">
        <f t="shared" si="8"/>
        <v/>
      </c>
      <c r="I108" s="7" t="str">
        <f t="shared" si="9"/>
        <v/>
      </c>
    </row>
    <row r="109" spans="1:9">
      <c r="A109" s="8">
        <f>108</f>
        <v>108</v>
      </c>
      <c r="B109" s="8">
        <f t="shared" si="5"/>
        <v>9</v>
      </c>
      <c r="C109" s="7" t="str">
        <f>IF(A109&gt;Inputs!$B$13*Inputs!$B$14,"",G108)</f>
        <v/>
      </c>
      <c r="D109" s="7" t="str">
        <f>IF(A109&gt;Inputs!$B$13*Inputs!$B$14,"",Inputs!$B$15)</f>
        <v/>
      </c>
      <c r="E109" s="7" t="str">
        <f>IF(C109="","",C109*(Inputs!$B$12/Inputs!$B$14))</f>
        <v/>
      </c>
      <c r="F109" s="7" t="str">
        <f t="shared" si="6"/>
        <v/>
      </c>
      <c r="G109" s="7" t="str">
        <f t="shared" si="7"/>
        <v/>
      </c>
      <c r="H109" s="7" t="str">
        <f t="shared" si="8"/>
        <v/>
      </c>
      <c r="I109" s="7" t="str">
        <f t="shared" si="9"/>
        <v/>
      </c>
    </row>
    <row r="110" spans="1:9">
      <c r="A110" s="8">
        <f>109</f>
        <v>109</v>
      </c>
      <c r="B110" s="8">
        <f t="shared" si="5"/>
        <v>10</v>
      </c>
      <c r="C110" s="7" t="str">
        <f>IF(A110&gt;Inputs!$B$13*Inputs!$B$14,"",G109)</f>
        <v/>
      </c>
      <c r="D110" s="7" t="str">
        <f>IF(A110&gt;Inputs!$B$13*Inputs!$B$14,"",Inputs!$B$15)</f>
        <v/>
      </c>
      <c r="E110" s="7" t="str">
        <f>IF(C110="","",C110*(Inputs!$B$12/Inputs!$B$14))</f>
        <v/>
      </c>
      <c r="F110" s="7" t="str">
        <f t="shared" si="6"/>
        <v/>
      </c>
      <c r="G110" s="7" t="str">
        <f t="shared" si="7"/>
        <v/>
      </c>
      <c r="H110" s="7" t="str">
        <f t="shared" si="8"/>
        <v/>
      </c>
      <c r="I110" s="7" t="str">
        <f t="shared" si="9"/>
        <v/>
      </c>
    </row>
    <row r="111" spans="1:9">
      <c r="A111" s="8">
        <f>110</f>
        <v>110</v>
      </c>
      <c r="B111" s="8">
        <f t="shared" si="5"/>
        <v>10</v>
      </c>
      <c r="C111" s="7" t="str">
        <f>IF(A111&gt;Inputs!$B$13*Inputs!$B$14,"",G110)</f>
        <v/>
      </c>
      <c r="D111" s="7" t="str">
        <f>IF(A111&gt;Inputs!$B$13*Inputs!$B$14,"",Inputs!$B$15)</f>
        <v/>
      </c>
      <c r="E111" s="7" t="str">
        <f>IF(C111="","",C111*(Inputs!$B$12/Inputs!$B$14))</f>
        <v/>
      </c>
      <c r="F111" s="7" t="str">
        <f t="shared" si="6"/>
        <v/>
      </c>
      <c r="G111" s="7" t="str">
        <f t="shared" si="7"/>
        <v/>
      </c>
      <c r="H111" s="7" t="str">
        <f t="shared" si="8"/>
        <v/>
      </c>
      <c r="I111" s="7" t="str">
        <f t="shared" si="9"/>
        <v/>
      </c>
    </row>
    <row r="112" spans="1:9">
      <c r="A112" s="8">
        <f>111</f>
        <v>111</v>
      </c>
      <c r="B112" s="8">
        <f t="shared" si="5"/>
        <v>10</v>
      </c>
      <c r="C112" s="7" t="str">
        <f>IF(A112&gt;Inputs!$B$13*Inputs!$B$14,"",G111)</f>
        <v/>
      </c>
      <c r="D112" s="7" t="str">
        <f>IF(A112&gt;Inputs!$B$13*Inputs!$B$14,"",Inputs!$B$15)</f>
        <v/>
      </c>
      <c r="E112" s="7" t="str">
        <f>IF(C112="","",C112*(Inputs!$B$12/Inputs!$B$14))</f>
        <v/>
      </c>
      <c r="F112" s="7" t="str">
        <f t="shared" si="6"/>
        <v/>
      </c>
      <c r="G112" s="7" t="str">
        <f t="shared" si="7"/>
        <v/>
      </c>
      <c r="H112" s="7" t="str">
        <f t="shared" si="8"/>
        <v/>
      </c>
      <c r="I112" s="7" t="str">
        <f t="shared" si="9"/>
        <v/>
      </c>
    </row>
    <row r="113" spans="1:9">
      <c r="A113" s="8">
        <f>112</f>
        <v>112</v>
      </c>
      <c r="B113" s="8">
        <f t="shared" si="5"/>
        <v>10</v>
      </c>
      <c r="C113" s="7" t="str">
        <f>IF(A113&gt;Inputs!$B$13*Inputs!$B$14,"",G112)</f>
        <v/>
      </c>
      <c r="D113" s="7" t="str">
        <f>IF(A113&gt;Inputs!$B$13*Inputs!$B$14,"",Inputs!$B$15)</f>
        <v/>
      </c>
      <c r="E113" s="7" t="str">
        <f>IF(C113="","",C113*(Inputs!$B$12/Inputs!$B$14))</f>
        <v/>
      </c>
      <c r="F113" s="7" t="str">
        <f t="shared" si="6"/>
        <v/>
      </c>
      <c r="G113" s="7" t="str">
        <f t="shared" si="7"/>
        <v/>
      </c>
      <c r="H113" s="7" t="str">
        <f t="shared" si="8"/>
        <v/>
      </c>
      <c r="I113" s="7" t="str">
        <f t="shared" si="9"/>
        <v/>
      </c>
    </row>
    <row r="114" spans="1:9">
      <c r="A114" s="8">
        <f>113</f>
        <v>113</v>
      </c>
      <c r="B114" s="8">
        <f t="shared" si="5"/>
        <v>10</v>
      </c>
      <c r="C114" s="7" t="str">
        <f>IF(A114&gt;Inputs!$B$13*Inputs!$B$14,"",G113)</f>
        <v/>
      </c>
      <c r="D114" s="7" t="str">
        <f>IF(A114&gt;Inputs!$B$13*Inputs!$B$14,"",Inputs!$B$15)</f>
        <v/>
      </c>
      <c r="E114" s="7" t="str">
        <f>IF(C114="","",C114*(Inputs!$B$12/Inputs!$B$14))</f>
        <v/>
      </c>
      <c r="F114" s="7" t="str">
        <f t="shared" si="6"/>
        <v/>
      </c>
      <c r="G114" s="7" t="str">
        <f t="shared" si="7"/>
        <v/>
      </c>
      <c r="H114" s="7" t="str">
        <f t="shared" si="8"/>
        <v/>
      </c>
      <c r="I114" s="7" t="str">
        <f t="shared" si="9"/>
        <v/>
      </c>
    </row>
    <row r="115" spans="1:9">
      <c r="A115" s="8">
        <f>114</f>
        <v>114</v>
      </c>
      <c r="B115" s="8">
        <f t="shared" si="5"/>
        <v>10</v>
      </c>
      <c r="C115" s="7" t="str">
        <f>IF(A115&gt;Inputs!$B$13*Inputs!$B$14,"",G114)</f>
        <v/>
      </c>
      <c r="D115" s="7" t="str">
        <f>IF(A115&gt;Inputs!$B$13*Inputs!$B$14,"",Inputs!$B$15)</f>
        <v/>
      </c>
      <c r="E115" s="7" t="str">
        <f>IF(C115="","",C115*(Inputs!$B$12/Inputs!$B$14))</f>
        <v/>
      </c>
      <c r="F115" s="7" t="str">
        <f t="shared" si="6"/>
        <v/>
      </c>
      <c r="G115" s="7" t="str">
        <f t="shared" si="7"/>
        <v/>
      </c>
      <c r="H115" s="7" t="str">
        <f t="shared" si="8"/>
        <v/>
      </c>
      <c r="I115" s="7" t="str">
        <f t="shared" si="9"/>
        <v/>
      </c>
    </row>
    <row r="116" spans="1:9">
      <c r="A116" s="8">
        <f>115</f>
        <v>115</v>
      </c>
      <c r="B116" s="8">
        <f t="shared" si="5"/>
        <v>10</v>
      </c>
      <c r="C116" s="7" t="str">
        <f>IF(A116&gt;Inputs!$B$13*Inputs!$B$14,"",G115)</f>
        <v/>
      </c>
      <c r="D116" s="7" t="str">
        <f>IF(A116&gt;Inputs!$B$13*Inputs!$B$14,"",Inputs!$B$15)</f>
        <v/>
      </c>
      <c r="E116" s="7" t="str">
        <f>IF(C116="","",C116*(Inputs!$B$12/Inputs!$B$14))</f>
        <v/>
      </c>
      <c r="F116" s="7" t="str">
        <f t="shared" si="6"/>
        <v/>
      </c>
      <c r="G116" s="7" t="str">
        <f t="shared" si="7"/>
        <v/>
      </c>
      <c r="H116" s="7" t="str">
        <f t="shared" si="8"/>
        <v/>
      </c>
      <c r="I116" s="7" t="str">
        <f t="shared" si="9"/>
        <v/>
      </c>
    </row>
    <row r="117" spans="1:9">
      <c r="A117" s="8">
        <f>116</f>
        <v>116</v>
      </c>
      <c r="B117" s="8">
        <f t="shared" si="5"/>
        <v>10</v>
      </c>
      <c r="C117" s="7" t="str">
        <f>IF(A117&gt;Inputs!$B$13*Inputs!$B$14,"",G116)</f>
        <v/>
      </c>
      <c r="D117" s="7" t="str">
        <f>IF(A117&gt;Inputs!$B$13*Inputs!$B$14,"",Inputs!$B$15)</f>
        <v/>
      </c>
      <c r="E117" s="7" t="str">
        <f>IF(C117="","",C117*(Inputs!$B$12/Inputs!$B$14))</f>
        <v/>
      </c>
      <c r="F117" s="7" t="str">
        <f t="shared" si="6"/>
        <v/>
      </c>
      <c r="G117" s="7" t="str">
        <f t="shared" si="7"/>
        <v/>
      </c>
      <c r="H117" s="7" t="str">
        <f t="shared" si="8"/>
        <v/>
      </c>
      <c r="I117" s="7" t="str">
        <f t="shared" si="9"/>
        <v/>
      </c>
    </row>
    <row r="118" spans="1:9">
      <c r="A118" s="8">
        <f>117</f>
        <v>117</v>
      </c>
      <c r="B118" s="8">
        <f t="shared" si="5"/>
        <v>10</v>
      </c>
      <c r="C118" s="7" t="str">
        <f>IF(A118&gt;Inputs!$B$13*Inputs!$B$14,"",G117)</f>
        <v/>
      </c>
      <c r="D118" s="7" t="str">
        <f>IF(A118&gt;Inputs!$B$13*Inputs!$B$14,"",Inputs!$B$15)</f>
        <v/>
      </c>
      <c r="E118" s="7" t="str">
        <f>IF(C118="","",C118*(Inputs!$B$12/Inputs!$B$14))</f>
        <v/>
      </c>
      <c r="F118" s="7" t="str">
        <f t="shared" si="6"/>
        <v/>
      </c>
      <c r="G118" s="7" t="str">
        <f t="shared" si="7"/>
        <v/>
      </c>
      <c r="H118" s="7" t="str">
        <f t="shared" si="8"/>
        <v/>
      </c>
      <c r="I118" s="7" t="str">
        <f t="shared" si="9"/>
        <v/>
      </c>
    </row>
    <row r="119" spans="1:9">
      <c r="A119" s="8">
        <f>118</f>
        <v>118</v>
      </c>
      <c r="B119" s="8">
        <f t="shared" si="5"/>
        <v>10</v>
      </c>
      <c r="C119" s="7" t="str">
        <f>IF(A119&gt;Inputs!$B$13*Inputs!$B$14,"",G118)</f>
        <v/>
      </c>
      <c r="D119" s="7" t="str">
        <f>IF(A119&gt;Inputs!$B$13*Inputs!$B$14,"",Inputs!$B$15)</f>
        <v/>
      </c>
      <c r="E119" s="7" t="str">
        <f>IF(C119="","",C119*(Inputs!$B$12/Inputs!$B$14))</f>
        <v/>
      </c>
      <c r="F119" s="7" t="str">
        <f t="shared" si="6"/>
        <v/>
      </c>
      <c r="G119" s="7" t="str">
        <f t="shared" si="7"/>
        <v/>
      </c>
      <c r="H119" s="7" t="str">
        <f t="shared" si="8"/>
        <v/>
      </c>
      <c r="I119" s="7" t="str">
        <f t="shared" si="9"/>
        <v/>
      </c>
    </row>
    <row r="120" spans="1:9">
      <c r="A120" s="8">
        <f>119</f>
        <v>119</v>
      </c>
      <c r="B120" s="8">
        <f t="shared" si="5"/>
        <v>10</v>
      </c>
      <c r="C120" s="7" t="str">
        <f>IF(A120&gt;Inputs!$B$13*Inputs!$B$14,"",G119)</f>
        <v/>
      </c>
      <c r="D120" s="7" t="str">
        <f>IF(A120&gt;Inputs!$B$13*Inputs!$B$14,"",Inputs!$B$15)</f>
        <v/>
      </c>
      <c r="E120" s="7" t="str">
        <f>IF(C120="","",C120*(Inputs!$B$12/Inputs!$B$14))</f>
        <v/>
      </c>
      <c r="F120" s="7" t="str">
        <f t="shared" si="6"/>
        <v/>
      </c>
      <c r="G120" s="7" t="str">
        <f t="shared" si="7"/>
        <v/>
      </c>
      <c r="H120" s="7" t="str">
        <f t="shared" si="8"/>
        <v/>
      </c>
      <c r="I120" s="7" t="str">
        <f t="shared" si="9"/>
        <v/>
      </c>
    </row>
    <row r="121" spans="1:9">
      <c r="A121" s="8">
        <f>120</f>
        <v>120</v>
      </c>
      <c r="B121" s="8">
        <f t="shared" si="5"/>
        <v>10</v>
      </c>
      <c r="C121" s="7" t="str">
        <f>IF(A121&gt;Inputs!$B$13*Inputs!$B$14,"",G120)</f>
        <v/>
      </c>
      <c r="D121" s="7" t="str">
        <f>IF(A121&gt;Inputs!$B$13*Inputs!$B$14,"",Inputs!$B$15)</f>
        <v/>
      </c>
      <c r="E121" s="7" t="str">
        <f>IF(C121="","",C121*(Inputs!$B$12/Inputs!$B$14))</f>
        <v/>
      </c>
      <c r="F121" s="7" t="str">
        <f t="shared" si="6"/>
        <v/>
      </c>
      <c r="G121" s="7" t="str">
        <f t="shared" si="7"/>
        <v/>
      </c>
      <c r="H121" s="7" t="str">
        <f t="shared" si="8"/>
        <v/>
      </c>
      <c r="I121" s="7" t="str">
        <f t="shared" si="9"/>
        <v/>
      </c>
    </row>
    <row r="122" spans="1:9">
      <c r="A122" s="8">
        <f>121</f>
        <v>121</v>
      </c>
      <c r="B122" s="8">
        <f t="shared" si="5"/>
        <v>11</v>
      </c>
      <c r="C122" s="7" t="str">
        <f>IF(A122&gt;Inputs!$B$13*Inputs!$B$14,"",G121)</f>
        <v/>
      </c>
      <c r="D122" s="7" t="str">
        <f>IF(A122&gt;Inputs!$B$13*Inputs!$B$14,"",Inputs!$B$15)</f>
        <v/>
      </c>
      <c r="E122" s="7" t="str">
        <f>IF(C122="","",C122*(Inputs!$B$12/Inputs!$B$14))</f>
        <v/>
      </c>
      <c r="F122" s="7" t="str">
        <f t="shared" si="6"/>
        <v/>
      </c>
      <c r="G122" s="7" t="str">
        <f t="shared" si="7"/>
        <v/>
      </c>
      <c r="H122" s="7" t="str">
        <f t="shared" si="8"/>
        <v/>
      </c>
      <c r="I122" s="7" t="str">
        <f t="shared" si="9"/>
        <v/>
      </c>
    </row>
    <row r="123" spans="1:9">
      <c r="A123" s="8">
        <f>122</f>
        <v>122</v>
      </c>
      <c r="B123" s="8">
        <f t="shared" si="5"/>
        <v>11</v>
      </c>
      <c r="C123" s="7" t="str">
        <f>IF(A123&gt;Inputs!$B$13*Inputs!$B$14,"",G122)</f>
        <v/>
      </c>
      <c r="D123" s="7" t="str">
        <f>IF(A123&gt;Inputs!$B$13*Inputs!$B$14,"",Inputs!$B$15)</f>
        <v/>
      </c>
      <c r="E123" s="7" t="str">
        <f>IF(C123="","",C123*(Inputs!$B$12/Inputs!$B$14))</f>
        <v/>
      </c>
      <c r="F123" s="7" t="str">
        <f t="shared" si="6"/>
        <v/>
      </c>
      <c r="G123" s="7" t="str">
        <f t="shared" si="7"/>
        <v/>
      </c>
      <c r="H123" s="7" t="str">
        <f t="shared" si="8"/>
        <v/>
      </c>
      <c r="I123" s="7" t="str">
        <f t="shared" si="9"/>
        <v/>
      </c>
    </row>
    <row r="124" spans="1:9">
      <c r="A124" s="8">
        <f>123</f>
        <v>123</v>
      </c>
      <c r="B124" s="8">
        <f t="shared" si="5"/>
        <v>11</v>
      </c>
      <c r="C124" s="7" t="str">
        <f>IF(A124&gt;Inputs!$B$13*Inputs!$B$14,"",G123)</f>
        <v/>
      </c>
      <c r="D124" s="7" t="str">
        <f>IF(A124&gt;Inputs!$B$13*Inputs!$B$14,"",Inputs!$B$15)</f>
        <v/>
      </c>
      <c r="E124" s="7" t="str">
        <f>IF(C124="","",C124*(Inputs!$B$12/Inputs!$B$14))</f>
        <v/>
      </c>
      <c r="F124" s="7" t="str">
        <f t="shared" si="6"/>
        <v/>
      </c>
      <c r="G124" s="7" t="str">
        <f t="shared" si="7"/>
        <v/>
      </c>
      <c r="H124" s="7" t="str">
        <f t="shared" si="8"/>
        <v/>
      </c>
      <c r="I124" s="7" t="str">
        <f t="shared" si="9"/>
        <v/>
      </c>
    </row>
    <row r="125" spans="1:9">
      <c r="A125" s="8">
        <f>124</f>
        <v>124</v>
      </c>
      <c r="B125" s="8">
        <f t="shared" si="5"/>
        <v>11</v>
      </c>
      <c r="C125" s="7" t="str">
        <f>IF(A125&gt;Inputs!$B$13*Inputs!$B$14,"",G124)</f>
        <v/>
      </c>
      <c r="D125" s="7" t="str">
        <f>IF(A125&gt;Inputs!$B$13*Inputs!$B$14,"",Inputs!$B$15)</f>
        <v/>
      </c>
      <c r="E125" s="7" t="str">
        <f>IF(C125="","",C125*(Inputs!$B$12/Inputs!$B$14))</f>
        <v/>
      </c>
      <c r="F125" s="7" t="str">
        <f t="shared" si="6"/>
        <v/>
      </c>
      <c r="G125" s="7" t="str">
        <f t="shared" si="7"/>
        <v/>
      </c>
      <c r="H125" s="7" t="str">
        <f t="shared" si="8"/>
        <v/>
      </c>
      <c r="I125" s="7" t="str">
        <f t="shared" si="9"/>
        <v/>
      </c>
    </row>
    <row r="126" spans="1:9">
      <c r="A126" s="8">
        <f>125</f>
        <v>125</v>
      </c>
      <c r="B126" s="8">
        <f t="shared" si="5"/>
        <v>11</v>
      </c>
      <c r="C126" s="7" t="str">
        <f>IF(A126&gt;Inputs!$B$13*Inputs!$B$14,"",G125)</f>
        <v/>
      </c>
      <c r="D126" s="7" t="str">
        <f>IF(A126&gt;Inputs!$B$13*Inputs!$B$14,"",Inputs!$B$15)</f>
        <v/>
      </c>
      <c r="E126" s="7" t="str">
        <f>IF(C126="","",C126*(Inputs!$B$12/Inputs!$B$14))</f>
        <v/>
      </c>
      <c r="F126" s="7" t="str">
        <f t="shared" si="6"/>
        <v/>
      </c>
      <c r="G126" s="7" t="str">
        <f t="shared" si="7"/>
        <v/>
      </c>
      <c r="H126" s="7" t="str">
        <f t="shared" si="8"/>
        <v/>
      </c>
      <c r="I126" s="7" t="str">
        <f t="shared" si="9"/>
        <v/>
      </c>
    </row>
    <row r="127" spans="1:9">
      <c r="A127" s="8">
        <f>126</f>
        <v>126</v>
      </c>
      <c r="B127" s="8">
        <f t="shared" si="5"/>
        <v>11</v>
      </c>
      <c r="C127" s="7" t="str">
        <f>IF(A127&gt;Inputs!$B$13*Inputs!$B$14,"",G126)</f>
        <v/>
      </c>
      <c r="D127" s="7" t="str">
        <f>IF(A127&gt;Inputs!$B$13*Inputs!$B$14,"",Inputs!$B$15)</f>
        <v/>
      </c>
      <c r="E127" s="7" t="str">
        <f>IF(C127="","",C127*(Inputs!$B$12/Inputs!$B$14))</f>
        <v/>
      </c>
      <c r="F127" s="7" t="str">
        <f t="shared" si="6"/>
        <v/>
      </c>
      <c r="G127" s="7" t="str">
        <f t="shared" si="7"/>
        <v/>
      </c>
      <c r="H127" s="7" t="str">
        <f t="shared" si="8"/>
        <v/>
      </c>
      <c r="I127" s="7" t="str">
        <f t="shared" si="9"/>
        <v/>
      </c>
    </row>
    <row r="128" spans="1:9">
      <c r="A128" s="8">
        <f>127</f>
        <v>127</v>
      </c>
      <c r="B128" s="8">
        <f t="shared" si="5"/>
        <v>11</v>
      </c>
      <c r="C128" s="7" t="str">
        <f>IF(A128&gt;Inputs!$B$13*Inputs!$B$14,"",G127)</f>
        <v/>
      </c>
      <c r="D128" s="7" t="str">
        <f>IF(A128&gt;Inputs!$B$13*Inputs!$B$14,"",Inputs!$B$15)</f>
        <v/>
      </c>
      <c r="E128" s="7" t="str">
        <f>IF(C128="","",C128*(Inputs!$B$12/Inputs!$B$14))</f>
        <v/>
      </c>
      <c r="F128" s="7" t="str">
        <f t="shared" si="6"/>
        <v/>
      </c>
      <c r="G128" s="7" t="str">
        <f t="shared" si="7"/>
        <v/>
      </c>
      <c r="H128" s="7" t="str">
        <f t="shared" si="8"/>
        <v/>
      </c>
      <c r="I128" s="7" t="str">
        <f t="shared" si="9"/>
        <v/>
      </c>
    </row>
    <row r="129" spans="1:9">
      <c r="A129" s="8">
        <f>128</f>
        <v>128</v>
      </c>
      <c r="B129" s="8">
        <f t="shared" si="5"/>
        <v>11</v>
      </c>
      <c r="C129" s="7" t="str">
        <f>IF(A129&gt;Inputs!$B$13*Inputs!$B$14,"",G128)</f>
        <v/>
      </c>
      <c r="D129" s="7" t="str">
        <f>IF(A129&gt;Inputs!$B$13*Inputs!$B$14,"",Inputs!$B$15)</f>
        <v/>
      </c>
      <c r="E129" s="7" t="str">
        <f>IF(C129="","",C129*(Inputs!$B$12/Inputs!$B$14))</f>
        <v/>
      </c>
      <c r="F129" s="7" t="str">
        <f t="shared" si="6"/>
        <v/>
      </c>
      <c r="G129" s="7" t="str">
        <f t="shared" si="7"/>
        <v/>
      </c>
      <c r="H129" s="7" t="str">
        <f t="shared" si="8"/>
        <v/>
      </c>
      <c r="I129" s="7" t="str">
        <f t="shared" si="9"/>
        <v/>
      </c>
    </row>
    <row r="130" spans="1:9">
      <c r="A130" s="8">
        <f>129</f>
        <v>129</v>
      </c>
      <c r="B130" s="8">
        <f t="shared" ref="B130:B193" si="10">IF(A130="","",INT((A130-1)/12)+1)</f>
        <v>11</v>
      </c>
      <c r="C130" s="7" t="str">
        <f>IF(A130&gt;Inputs!$B$13*Inputs!$B$14,"",G129)</f>
        <v/>
      </c>
      <c r="D130" s="7" t="str">
        <f>IF(A130&gt;Inputs!$B$13*Inputs!$B$14,"",Inputs!$B$15)</f>
        <v/>
      </c>
      <c r="E130" s="7" t="str">
        <f>IF(C130="","",C130*(Inputs!$B$12/Inputs!$B$14))</f>
        <v/>
      </c>
      <c r="F130" s="7" t="str">
        <f t="shared" ref="F130:F193" si="11">IF(D130="","",D130-E130)</f>
        <v/>
      </c>
      <c r="G130" s="7" t="str">
        <f t="shared" ref="G130:G193" si="12">IF(C130="","",MAX(C130-F130,0))</f>
        <v/>
      </c>
      <c r="H130" s="7" t="str">
        <f t="shared" si="8"/>
        <v/>
      </c>
      <c r="I130" s="7" t="str">
        <f t="shared" si="9"/>
        <v/>
      </c>
    </row>
    <row r="131" spans="1:9">
      <c r="A131" s="8">
        <f>130</f>
        <v>130</v>
      </c>
      <c r="B131" s="8">
        <f t="shared" si="10"/>
        <v>11</v>
      </c>
      <c r="C131" s="7" t="str">
        <f>IF(A131&gt;Inputs!$B$13*Inputs!$B$14,"",G130)</f>
        <v/>
      </c>
      <c r="D131" s="7" t="str">
        <f>IF(A131&gt;Inputs!$B$13*Inputs!$B$14,"",Inputs!$B$15)</f>
        <v/>
      </c>
      <c r="E131" s="7" t="str">
        <f>IF(C131="","",C131*(Inputs!$B$12/Inputs!$B$14))</f>
        <v/>
      </c>
      <c r="F131" s="7" t="str">
        <f t="shared" si="11"/>
        <v/>
      </c>
      <c r="G131" s="7" t="str">
        <f t="shared" si="12"/>
        <v/>
      </c>
      <c r="H131" s="7" t="str">
        <f t="shared" ref="H131:H194" si="13">IF(E131="","",H130+E131)</f>
        <v/>
      </c>
      <c r="I131" s="7" t="str">
        <f t="shared" ref="I131:I194" si="14">IF(F131="","",I130+F131)</f>
        <v/>
      </c>
    </row>
    <row r="132" spans="1:9">
      <c r="A132" s="8">
        <f>131</f>
        <v>131</v>
      </c>
      <c r="B132" s="8">
        <f t="shared" si="10"/>
        <v>11</v>
      </c>
      <c r="C132" s="7" t="str">
        <f>IF(A132&gt;Inputs!$B$13*Inputs!$B$14,"",G131)</f>
        <v/>
      </c>
      <c r="D132" s="7" t="str">
        <f>IF(A132&gt;Inputs!$B$13*Inputs!$B$14,"",Inputs!$B$15)</f>
        <v/>
      </c>
      <c r="E132" s="7" t="str">
        <f>IF(C132="","",C132*(Inputs!$B$12/Inputs!$B$14))</f>
        <v/>
      </c>
      <c r="F132" s="7" t="str">
        <f t="shared" si="11"/>
        <v/>
      </c>
      <c r="G132" s="7" t="str">
        <f t="shared" si="12"/>
        <v/>
      </c>
      <c r="H132" s="7" t="str">
        <f t="shared" si="13"/>
        <v/>
      </c>
      <c r="I132" s="7" t="str">
        <f t="shared" si="14"/>
        <v/>
      </c>
    </row>
    <row r="133" spans="1:9">
      <c r="A133" s="8">
        <f>132</f>
        <v>132</v>
      </c>
      <c r="B133" s="8">
        <f t="shared" si="10"/>
        <v>11</v>
      </c>
      <c r="C133" s="7" t="str">
        <f>IF(A133&gt;Inputs!$B$13*Inputs!$B$14,"",G132)</f>
        <v/>
      </c>
      <c r="D133" s="7" t="str">
        <f>IF(A133&gt;Inputs!$B$13*Inputs!$B$14,"",Inputs!$B$15)</f>
        <v/>
      </c>
      <c r="E133" s="7" t="str">
        <f>IF(C133="","",C133*(Inputs!$B$12/Inputs!$B$14))</f>
        <v/>
      </c>
      <c r="F133" s="7" t="str">
        <f t="shared" si="11"/>
        <v/>
      </c>
      <c r="G133" s="7" t="str">
        <f t="shared" si="12"/>
        <v/>
      </c>
      <c r="H133" s="7" t="str">
        <f t="shared" si="13"/>
        <v/>
      </c>
      <c r="I133" s="7" t="str">
        <f t="shared" si="14"/>
        <v/>
      </c>
    </row>
    <row r="134" spans="1:9">
      <c r="A134" s="8">
        <f>133</f>
        <v>133</v>
      </c>
      <c r="B134" s="8">
        <f t="shared" si="10"/>
        <v>12</v>
      </c>
      <c r="C134" s="7" t="str">
        <f>IF(A134&gt;Inputs!$B$13*Inputs!$B$14,"",G133)</f>
        <v/>
      </c>
      <c r="D134" s="7" t="str">
        <f>IF(A134&gt;Inputs!$B$13*Inputs!$B$14,"",Inputs!$B$15)</f>
        <v/>
      </c>
      <c r="E134" s="7" t="str">
        <f>IF(C134="","",C134*(Inputs!$B$12/Inputs!$B$14))</f>
        <v/>
      </c>
      <c r="F134" s="7" t="str">
        <f t="shared" si="11"/>
        <v/>
      </c>
      <c r="G134" s="7" t="str">
        <f t="shared" si="12"/>
        <v/>
      </c>
      <c r="H134" s="7" t="str">
        <f t="shared" si="13"/>
        <v/>
      </c>
      <c r="I134" s="7" t="str">
        <f t="shared" si="14"/>
        <v/>
      </c>
    </row>
    <row r="135" spans="1:9">
      <c r="A135" s="8">
        <f>134</f>
        <v>134</v>
      </c>
      <c r="B135" s="8">
        <f t="shared" si="10"/>
        <v>12</v>
      </c>
      <c r="C135" s="7" t="str">
        <f>IF(A135&gt;Inputs!$B$13*Inputs!$B$14,"",G134)</f>
        <v/>
      </c>
      <c r="D135" s="7" t="str">
        <f>IF(A135&gt;Inputs!$B$13*Inputs!$B$14,"",Inputs!$B$15)</f>
        <v/>
      </c>
      <c r="E135" s="7" t="str">
        <f>IF(C135="","",C135*(Inputs!$B$12/Inputs!$B$14))</f>
        <v/>
      </c>
      <c r="F135" s="7" t="str">
        <f t="shared" si="11"/>
        <v/>
      </c>
      <c r="G135" s="7" t="str">
        <f t="shared" si="12"/>
        <v/>
      </c>
      <c r="H135" s="7" t="str">
        <f t="shared" si="13"/>
        <v/>
      </c>
      <c r="I135" s="7" t="str">
        <f t="shared" si="14"/>
        <v/>
      </c>
    </row>
    <row r="136" spans="1:9">
      <c r="A136" s="8">
        <f>135</f>
        <v>135</v>
      </c>
      <c r="B136" s="8">
        <f t="shared" si="10"/>
        <v>12</v>
      </c>
      <c r="C136" s="7" t="str">
        <f>IF(A136&gt;Inputs!$B$13*Inputs!$B$14,"",G135)</f>
        <v/>
      </c>
      <c r="D136" s="7" t="str">
        <f>IF(A136&gt;Inputs!$B$13*Inputs!$B$14,"",Inputs!$B$15)</f>
        <v/>
      </c>
      <c r="E136" s="7" t="str">
        <f>IF(C136="","",C136*(Inputs!$B$12/Inputs!$B$14))</f>
        <v/>
      </c>
      <c r="F136" s="7" t="str">
        <f t="shared" si="11"/>
        <v/>
      </c>
      <c r="G136" s="7" t="str">
        <f t="shared" si="12"/>
        <v/>
      </c>
      <c r="H136" s="7" t="str">
        <f t="shared" si="13"/>
        <v/>
      </c>
      <c r="I136" s="7" t="str">
        <f t="shared" si="14"/>
        <v/>
      </c>
    </row>
    <row r="137" spans="1:9">
      <c r="A137" s="8">
        <f>136</f>
        <v>136</v>
      </c>
      <c r="B137" s="8">
        <f t="shared" si="10"/>
        <v>12</v>
      </c>
      <c r="C137" s="7" t="str">
        <f>IF(A137&gt;Inputs!$B$13*Inputs!$B$14,"",G136)</f>
        <v/>
      </c>
      <c r="D137" s="7" t="str">
        <f>IF(A137&gt;Inputs!$B$13*Inputs!$B$14,"",Inputs!$B$15)</f>
        <v/>
      </c>
      <c r="E137" s="7" t="str">
        <f>IF(C137="","",C137*(Inputs!$B$12/Inputs!$B$14))</f>
        <v/>
      </c>
      <c r="F137" s="7" t="str">
        <f t="shared" si="11"/>
        <v/>
      </c>
      <c r="G137" s="7" t="str">
        <f t="shared" si="12"/>
        <v/>
      </c>
      <c r="H137" s="7" t="str">
        <f t="shared" si="13"/>
        <v/>
      </c>
      <c r="I137" s="7" t="str">
        <f t="shared" si="14"/>
        <v/>
      </c>
    </row>
    <row r="138" spans="1:9">
      <c r="A138" s="8">
        <f>137</f>
        <v>137</v>
      </c>
      <c r="B138" s="8">
        <f t="shared" si="10"/>
        <v>12</v>
      </c>
      <c r="C138" s="7" t="str">
        <f>IF(A138&gt;Inputs!$B$13*Inputs!$B$14,"",G137)</f>
        <v/>
      </c>
      <c r="D138" s="7" t="str">
        <f>IF(A138&gt;Inputs!$B$13*Inputs!$B$14,"",Inputs!$B$15)</f>
        <v/>
      </c>
      <c r="E138" s="7" t="str">
        <f>IF(C138="","",C138*(Inputs!$B$12/Inputs!$B$14))</f>
        <v/>
      </c>
      <c r="F138" s="7" t="str">
        <f t="shared" si="11"/>
        <v/>
      </c>
      <c r="G138" s="7" t="str">
        <f t="shared" si="12"/>
        <v/>
      </c>
      <c r="H138" s="7" t="str">
        <f t="shared" si="13"/>
        <v/>
      </c>
      <c r="I138" s="7" t="str">
        <f t="shared" si="14"/>
        <v/>
      </c>
    </row>
    <row r="139" spans="1:9">
      <c r="A139" s="8">
        <f>138</f>
        <v>138</v>
      </c>
      <c r="B139" s="8">
        <f t="shared" si="10"/>
        <v>12</v>
      </c>
      <c r="C139" s="7" t="str">
        <f>IF(A139&gt;Inputs!$B$13*Inputs!$B$14,"",G138)</f>
        <v/>
      </c>
      <c r="D139" s="7" t="str">
        <f>IF(A139&gt;Inputs!$B$13*Inputs!$B$14,"",Inputs!$B$15)</f>
        <v/>
      </c>
      <c r="E139" s="7" t="str">
        <f>IF(C139="","",C139*(Inputs!$B$12/Inputs!$B$14))</f>
        <v/>
      </c>
      <c r="F139" s="7" t="str">
        <f t="shared" si="11"/>
        <v/>
      </c>
      <c r="G139" s="7" t="str">
        <f t="shared" si="12"/>
        <v/>
      </c>
      <c r="H139" s="7" t="str">
        <f t="shared" si="13"/>
        <v/>
      </c>
      <c r="I139" s="7" t="str">
        <f t="shared" si="14"/>
        <v/>
      </c>
    </row>
    <row r="140" spans="1:9">
      <c r="A140" s="8">
        <f>139</f>
        <v>139</v>
      </c>
      <c r="B140" s="8">
        <f t="shared" si="10"/>
        <v>12</v>
      </c>
      <c r="C140" s="7" t="str">
        <f>IF(A140&gt;Inputs!$B$13*Inputs!$B$14,"",G139)</f>
        <v/>
      </c>
      <c r="D140" s="7" t="str">
        <f>IF(A140&gt;Inputs!$B$13*Inputs!$B$14,"",Inputs!$B$15)</f>
        <v/>
      </c>
      <c r="E140" s="7" t="str">
        <f>IF(C140="","",C140*(Inputs!$B$12/Inputs!$B$14))</f>
        <v/>
      </c>
      <c r="F140" s="7" t="str">
        <f t="shared" si="11"/>
        <v/>
      </c>
      <c r="G140" s="7" t="str">
        <f t="shared" si="12"/>
        <v/>
      </c>
      <c r="H140" s="7" t="str">
        <f t="shared" si="13"/>
        <v/>
      </c>
      <c r="I140" s="7" t="str">
        <f t="shared" si="14"/>
        <v/>
      </c>
    </row>
    <row r="141" spans="1:9">
      <c r="A141" s="8">
        <f>140</f>
        <v>140</v>
      </c>
      <c r="B141" s="8">
        <f t="shared" si="10"/>
        <v>12</v>
      </c>
      <c r="C141" s="7" t="str">
        <f>IF(A141&gt;Inputs!$B$13*Inputs!$B$14,"",G140)</f>
        <v/>
      </c>
      <c r="D141" s="7" t="str">
        <f>IF(A141&gt;Inputs!$B$13*Inputs!$B$14,"",Inputs!$B$15)</f>
        <v/>
      </c>
      <c r="E141" s="7" t="str">
        <f>IF(C141="","",C141*(Inputs!$B$12/Inputs!$B$14))</f>
        <v/>
      </c>
      <c r="F141" s="7" t="str">
        <f t="shared" si="11"/>
        <v/>
      </c>
      <c r="G141" s="7" t="str">
        <f t="shared" si="12"/>
        <v/>
      </c>
      <c r="H141" s="7" t="str">
        <f t="shared" si="13"/>
        <v/>
      </c>
      <c r="I141" s="7" t="str">
        <f t="shared" si="14"/>
        <v/>
      </c>
    </row>
    <row r="142" spans="1:9">
      <c r="A142" s="8">
        <f>141</f>
        <v>141</v>
      </c>
      <c r="B142" s="8">
        <f t="shared" si="10"/>
        <v>12</v>
      </c>
      <c r="C142" s="7" t="str">
        <f>IF(A142&gt;Inputs!$B$13*Inputs!$B$14,"",G141)</f>
        <v/>
      </c>
      <c r="D142" s="7" t="str">
        <f>IF(A142&gt;Inputs!$B$13*Inputs!$B$14,"",Inputs!$B$15)</f>
        <v/>
      </c>
      <c r="E142" s="7" t="str">
        <f>IF(C142="","",C142*(Inputs!$B$12/Inputs!$B$14))</f>
        <v/>
      </c>
      <c r="F142" s="7" t="str">
        <f t="shared" si="11"/>
        <v/>
      </c>
      <c r="G142" s="7" t="str">
        <f t="shared" si="12"/>
        <v/>
      </c>
      <c r="H142" s="7" t="str">
        <f t="shared" si="13"/>
        <v/>
      </c>
      <c r="I142" s="7" t="str">
        <f t="shared" si="14"/>
        <v/>
      </c>
    </row>
    <row r="143" spans="1:9">
      <c r="A143" s="8">
        <f>142</f>
        <v>142</v>
      </c>
      <c r="B143" s="8">
        <f t="shared" si="10"/>
        <v>12</v>
      </c>
      <c r="C143" s="7" t="str">
        <f>IF(A143&gt;Inputs!$B$13*Inputs!$B$14,"",G142)</f>
        <v/>
      </c>
      <c r="D143" s="7" t="str">
        <f>IF(A143&gt;Inputs!$B$13*Inputs!$B$14,"",Inputs!$B$15)</f>
        <v/>
      </c>
      <c r="E143" s="7" t="str">
        <f>IF(C143="","",C143*(Inputs!$B$12/Inputs!$B$14))</f>
        <v/>
      </c>
      <c r="F143" s="7" t="str">
        <f t="shared" si="11"/>
        <v/>
      </c>
      <c r="G143" s="7" t="str">
        <f t="shared" si="12"/>
        <v/>
      </c>
      <c r="H143" s="7" t="str">
        <f t="shared" si="13"/>
        <v/>
      </c>
      <c r="I143" s="7" t="str">
        <f t="shared" si="14"/>
        <v/>
      </c>
    </row>
    <row r="144" spans="1:9">
      <c r="A144" s="8">
        <f>143</f>
        <v>143</v>
      </c>
      <c r="B144" s="8">
        <f t="shared" si="10"/>
        <v>12</v>
      </c>
      <c r="C144" s="7" t="str">
        <f>IF(A144&gt;Inputs!$B$13*Inputs!$B$14,"",G143)</f>
        <v/>
      </c>
      <c r="D144" s="7" t="str">
        <f>IF(A144&gt;Inputs!$B$13*Inputs!$B$14,"",Inputs!$B$15)</f>
        <v/>
      </c>
      <c r="E144" s="7" t="str">
        <f>IF(C144="","",C144*(Inputs!$B$12/Inputs!$B$14))</f>
        <v/>
      </c>
      <c r="F144" s="7" t="str">
        <f t="shared" si="11"/>
        <v/>
      </c>
      <c r="G144" s="7" t="str">
        <f t="shared" si="12"/>
        <v/>
      </c>
      <c r="H144" s="7" t="str">
        <f t="shared" si="13"/>
        <v/>
      </c>
      <c r="I144" s="7" t="str">
        <f t="shared" si="14"/>
        <v/>
      </c>
    </row>
    <row r="145" spans="1:9">
      <c r="A145" s="8">
        <f>144</f>
        <v>144</v>
      </c>
      <c r="B145" s="8">
        <f t="shared" si="10"/>
        <v>12</v>
      </c>
      <c r="C145" s="7" t="str">
        <f>IF(A145&gt;Inputs!$B$13*Inputs!$B$14,"",G144)</f>
        <v/>
      </c>
      <c r="D145" s="7" t="str">
        <f>IF(A145&gt;Inputs!$B$13*Inputs!$B$14,"",Inputs!$B$15)</f>
        <v/>
      </c>
      <c r="E145" s="7" t="str">
        <f>IF(C145="","",C145*(Inputs!$B$12/Inputs!$B$14))</f>
        <v/>
      </c>
      <c r="F145" s="7" t="str">
        <f t="shared" si="11"/>
        <v/>
      </c>
      <c r="G145" s="7" t="str">
        <f t="shared" si="12"/>
        <v/>
      </c>
      <c r="H145" s="7" t="str">
        <f t="shared" si="13"/>
        <v/>
      </c>
      <c r="I145" s="7" t="str">
        <f t="shared" si="14"/>
        <v/>
      </c>
    </row>
    <row r="146" spans="1:9">
      <c r="A146" s="8">
        <f>145</f>
        <v>145</v>
      </c>
      <c r="B146" s="8">
        <f t="shared" si="10"/>
        <v>13</v>
      </c>
      <c r="C146" s="7" t="str">
        <f>IF(A146&gt;Inputs!$B$13*Inputs!$B$14,"",G145)</f>
        <v/>
      </c>
      <c r="D146" s="7" t="str">
        <f>IF(A146&gt;Inputs!$B$13*Inputs!$B$14,"",Inputs!$B$15)</f>
        <v/>
      </c>
      <c r="E146" s="7" t="str">
        <f>IF(C146="","",C146*(Inputs!$B$12/Inputs!$B$14))</f>
        <v/>
      </c>
      <c r="F146" s="7" t="str">
        <f t="shared" si="11"/>
        <v/>
      </c>
      <c r="G146" s="7" t="str">
        <f t="shared" si="12"/>
        <v/>
      </c>
      <c r="H146" s="7" t="str">
        <f t="shared" si="13"/>
        <v/>
      </c>
      <c r="I146" s="7" t="str">
        <f t="shared" si="14"/>
        <v/>
      </c>
    </row>
    <row r="147" spans="1:9">
      <c r="A147" s="8">
        <f>146</f>
        <v>146</v>
      </c>
      <c r="B147" s="8">
        <f t="shared" si="10"/>
        <v>13</v>
      </c>
      <c r="C147" s="7" t="str">
        <f>IF(A147&gt;Inputs!$B$13*Inputs!$B$14,"",G146)</f>
        <v/>
      </c>
      <c r="D147" s="7" t="str">
        <f>IF(A147&gt;Inputs!$B$13*Inputs!$B$14,"",Inputs!$B$15)</f>
        <v/>
      </c>
      <c r="E147" s="7" t="str">
        <f>IF(C147="","",C147*(Inputs!$B$12/Inputs!$B$14))</f>
        <v/>
      </c>
      <c r="F147" s="7" t="str">
        <f t="shared" si="11"/>
        <v/>
      </c>
      <c r="G147" s="7" t="str">
        <f t="shared" si="12"/>
        <v/>
      </c>
      <c r="H147" s="7" t="str">
        <f t="shared" si="13"/>
        <v/>
      </c>
      <c r="I147" s="7" t="str">
        <f t="shared" si="14"/>
        <v/>
      </c>
    </row>
    <row r="148" spans="1:9">
      <c r="A148" s="8">
        <f>147</f>
        <v>147</v>
      </c>
      <c r="B148" s="8">
        <f t="shared" si="10"/>
        <v>13</v>
      </c>
      <c r="C148" s="7" t="str">
        <f>IF(A148&gt;Inputs!$B$13*Inputs!$B$14,"",G147)</f>
        <v/>
      </c>
      <c r="D148" s="7" t="str">
        <f>IF(A148&gt;Inputs!$B$13*Inputs!$B$14,"",Inputs!$B$15)</f>
        <v/>
      </c>
      <c r="E148" s="7" t="str">
        <f>IF(C148="","",C148*(Inputs!$B$12/Inputs!$B$14))</f>
        <v/>
      </c>
      <c r="F148" s="7" t="str">
        <f t="shared" si="11"/>
        <v/>
      </c>
      <c r="G148" s="7" t="str">
        <f t="shared" si="12"/>
        <v/>
      </c>
      <c r="H148" s="7" t="str">
        <f t="shared" si="13"/>
        <v/>
      </c>
      <c r="I148" s="7" t="str">
        <f t="shared" si="14"/>
        <v/>
      </c>
    </row>
    <row r="149" spans="1:9">
      <c r="A149" s="8">
        <f>148</f>
        <v>148</v>
      </c>
      <c r="B149" s="8">
        <f t="shared" si="10"/>
        <v>13</v>
      </c>
      <c r="C149" s="7" t="str">
        <f>IF(A149&gt;Inputs!$B$13*Inputs!$B$14,"",G148)</f>
        <v/>
      </c>
      <c r="D149" s="7" t="str">
        <f>IF(A149&gt;Inputs!$B$13*Inputs!$B$14,"",Inputs!$B$15)</f>
        <v/>
      </c>
      <c r="E149" s="7" t="str">
        <f>IF(C149="","",C149*(Inputs!$B$12/Inputs!$B$14))</f>
        <v/>
      </c>
      <c r="F149" s="7" t="str">
        <f t="shared" si="11"/>
        <v/>
      </c>
      <c r="G149" s="7" t="str">
        <f t="shared" si="12"/>
        <v/>
      </c>
      <c r="H149" s="7" t="str">
        <f t="shared" si="13"/>
        <v/>
      </c>
      <c r="I149" s="7" t="str">
        <f t="shared" si="14"/>
        <v/>
      </c>
    </row>
    <row r="150" spans="1:9">
      <c r="A150" s="8">
        <f>149</f>
        <v>149</v>
      </c>
      <c r="B150" s="8">
        <f t="shared" si="10"/>
        <v>13</v>
      </c>
      <c r="C150" s="7" t="str">
        <f>IF(A150&gt;Inputs!$B$13*Inputs!$B$14,"",G149)</f>
        <v/>
      </c>
      <c r="D150" s="7" t="str">
        <f>IF(A150&gt;Inputs!$B$13*Inputs!$B$14,"",Inputs!$B$15)</f>
        <v/>
      </c>
      <c r="E150" s="7" t="str">
        <f>IF(C150="","",C150*(Inputs!$B$12/Inputs!$B$14))</f>
        <v/>
      </c>
      <c r="F150" s="7" t="str">
        <f t="shared" si="11"/>
        <v/>
      </c>
      <c r="G150" s="7" t="str">
        <f t="shared" si="12"/>
        <v/>
      </c>
      <c r="H150" s="7" t="str">
        <f t="shared" si="13"/>
        <v/>
      </c>
      <c r="I150" s="7" t="str">
        <f t="shared" si="14"/>
        <v/>
      </c>
    </row>
    <row r="151" spans="1:9">
      <c r="A151" s="8">
        <f>150</f>
        <v>150</v>
      </c>
      <c r="B151" s="8">
        <f t="shared" si="10"/>
        <v>13</v>
      </c>
      <c r="C151" s="7" t="str">
        <f>IF(A151&gt;Inputs!$B$13*Inputs!$B$14,"",G150)</f>
        <v/>
      </c>
      <c r="D151" s="7" t="str">
        <f>IF(A151&gt;Inputs!$B$13*Inputs!$B$14,"",Inputs!$B$15)</f>
        <v/>
      </c>
      <c r="E151" s="7" t="str">
        <f>IF(C151="","",C151*(Inputs!$B$12/Inputs!$B$14))</f>
        <v/>
      </c>
      <c r="F151" s="7" t="str">
        <f t="shared" si="11"/>
        <v/>
      </c>
      <c r="G151" s="7" t="str">
        <f t="shared" si="12"/>
        <v/>
      </c>
      <c r="H151" s="7" t="str">
        <f t="shared" si="13"/>
        <v/>
      </c>
      <c r="I151" s="7" t="str">
        <f t="shared" si="14"/>
        <v/>
      </c>
    </row>
    <row r="152" spans="1:9">
      <c r="A152" s="8">
        <f>151</f>
        <v>151</v>
      </c>
      <c r="B152" s="8">
        <f t="shared" si="10"/>
        <v>13</v>
      </c>
      <c r="C152" s="7" t="str">
        <f>IF(A152&gt;Inputs!$B$13*Inputs!$B$14,"",G151)</f>
        <v/>
      </c>
      <c r="D152" s="7" t="str">
        <f>IF(A152&gt;Inputs!$B$13*Inputs!$B$14,"",Inputs!$B$15)</f>
        <v/>
      </c>
      <c r="E152" s="7" t="str">
        <f>IF(C152="","",C152*(Inputs!$B$12/Inputs!$B$14))</f>
        <v/>
      </c>
      <c r="F152" s="7" t="str">
        <f t="shared" si="11"/>
        <v/>
      </c>
      <c r="G152" s="7" t="str">
        <f t="shared" si="12"/>
        <v/>
      </c>
      <c r="H152" s="7" t="str">
        <f t="shared" si="13"/>
        <v/>
      </c>
      <c r="I152" s="7" t="str">
        <f t="shared" si="14"/>
        <v/>
      </c>
    </row>
    <row r="153" spans="1:9">
      <c r="A153" s="8">
        <f>152</f>
        <v>152</v>
      </c>
      <c r="B153" s="8">
        <f t="shared" si="10"/>
        <v>13</v>
      </c>
      <c r="C153" s="7" t="str">
        <f>IF(A153&gt;Inputs!$B$13*Inputs!$B$14,"",G152)</f>
        <v/>
      </c>
      <c r="D153" s="7" t="str">
        <f>IF(A153&gt;Inputs!$B$13*Inputs!$B$14,"",Inputs!$B$15)</f>
        <v/>
      </c>
      <c r="E153" s="7" t="str">
        <f>IF(C153="","",C153*(Inputs!$B$12/Inputs!$B$14))</f>
        <v/>
      </c>
      <c r="F153" s="7" t="str">
        <f t="shared" si="11"/>
        <v/>
      </c>
      <c r="G153" s="7" t="str">
        <f t="shared" si="12"/>
        <v/>
      </c>
      <c r="H153" s="7" t="str">
        <f t="shared" si="13"/>
        <v/>
      </c>
      <c r="I153" s="7" t="str">
        <f t="shared" si="14"/>
        <v/>
      </c>
    </row>
    <row r="154" spans="1:9">
      <c r="A154" s="8">
        <f>153</f>
        <v>153</v>
      </c>
      <c r="B154" s="8">
        <f t="shared" si="10"/>
        <v>13</v>
      </c>
      <c r="C154" s="7" t="str">
        <f>IF(A154&gt;Inputs!$B$13*Inputs!$B$14,"",G153)</f>
        <v/>
      </c>
      <c r="D154" s="7" t="str">
        <f>IF(A154&gt;Inputs!$B$13*Inputs!$B$14,"",Inputs!$B$15)</f>
        <v/>
      </c>
      <c r="E154" s="7" t="str">
        <f>IF(C154="","",C154*(Inputs!$B$12/Inputs!$B$14))</f>
        <v/>
      </c>
      <c r="F154" s="7" t="str">
        <f t="shared" si="11"/>
        <v/>
      </c>
      <c r="G154" s="7" t="str">
        <f t="shared" si="12"/>
        <v/>
      </c>
      <c r="H154" s="7" t="str">
        <f t="shared" si="13"/>
        <v/>
      </c>
      <c r="I154" s="7" t="str">
        <f t="shared" si="14"/>
        <v/>
      </c>
    </row>
    <row r="155" spans="1:9">
      <c r="A155" s="8">
        <f>154</f>
        <v>154</v>
      </c>
      <c r="B155" s="8">
        <f t="shared" si="10"/>
        <v>13</v>
      </c>
      <c r="C155" s="7" t="str">
        <f>IF(A155&gt;Inputs!$B$13*Inputs!$B$14,"",G154)</f>
        <v/>
      </c>
      <c r="D155" s="7" t="str">
        <f>IF(A155&gt;Inputs!$B$13*Inputs!$B$14,"",Inputs!$B$15)</f>
        <v/>
      </c>
      <c r="E155" s="7" t="str">
        <f>IF(C155="","",C155*(Inputs!$B$12/Inputs!$B$14))</f>
        <v/>
      </c>
      <c r="F155" s="7" t="str">
        <f t="shared" si="11"/>
        <v/>
      </c>
      <c r="G155" s="7" t="str">
        <f t="shared" si="12"/>
        <v/>
      </c>
      <c r="H155" s="7" t="str">
        <f t="shared" si="13"/>
        <v/>
      </c>
      <c r="I155" s="7" t="str">
        <f t="shared" si="14"/>
        <v/>
      </c>
    </row>
    <row r="156" spans="1:9">
      <c r="A156" s="8">
        <f>155</f>
        <v>155</v>
      </c>
      <c r="B156" s="8">
        <f t="shared" si="10"/>
        <v>13</v>
      </c>
      <c r="C156" s="7" t="str">
        <f>IF(A156&gt;Inputs!$B$13*Inputs!$B$14,"",G155)</f>
        <v/>
      </c>
      <c r="D156" s="7" t="str">
        <f>IF(A156&gt;Inputs!$B$13*Inputs!$B$14,"",Inputs!$B$15)</f>
        <v/>
      </c>
      <c r="E156" s="7" t="str">
        <f>IF(C156="","",C156*(Inputs!$B$12/Inputs!$B$14))</f>
        <v/>
      </c>
      <c r="F156" s="7" t="str">
        <f t="shared" si="11"/>
        <v/>
      </c>
      <c r="G156" s="7" t="str">
        <f t="shared" si="12"/>
        <v/>
      </c>
      <c r="H156" s="7" t="str">
        <f t="shared" si="13"/>
        <v/>
      </c>
      <c r="I156" s="7" t="str">
        <f t="shared" si="14"/>
        <v/>
      </c>
    </row>
    <row r="157" spans="1:9">
      <c r="A157" s="8">
        <f>156</f>
        <v>156</v>
      </c>
      <c r="B157" s="8">
        <f t="shared" si="10"/>
        <v>13</v>
      </c>
      <c r="C157" s="7" t="str">
        <f>IF(A157&gt;Inputs!$B$13*Inputs!$B$14,"",G156)</f>
        <v/>
      </c>
      <c r="D157" s="7" t="str">
        <f>IF(A157&gt;Inputs!$B$13*Inputs!$B$14,"",Inputs!$B$15)</f>
        <v/>
      </c>
      <c r="E157" s="7" t="str">
        <f>IF(C157="","",C157*(Inputs!$B$12/Inputs!$B$14))</f>
        <v/>
      </c>
      <c r="F157" s="7" t="str">
        <f t="shared" si="11"/>
        <v/>
      </c>
      <c r="G157" s="7" t="str">
        <f t="shared" si="12"/>
        <v/>
      </c>
      <c r="H157" s="7" t="str">
        <f t="shared" si="13"/>
        <v/>
      </c>
      <c r="I157" s="7" t="str">
        <f t="shared" si="14"/>
        <v/>
      </c>
    </row>
    <row r="158" spans="1:9">
      <c r="A158" s="8">
        <f>157</f>
        <v>157</v>
      </c>
      <c r="B158" s="8">
        <f t="shared" si="10"/>
        <v>14</v>
      </c>
      <c r="C158" s="7" t="str">
        <f>IF(A158&gt;Inputs!$B$13*Inputs!$B$14,"",G157)</f>
        <v/>
      </c>
      <c r="D158" s="7" t="str">
        <f>IF(A158&gt;Inputs!$B$13*Inputs!$B$14,"",Inputs!$B$15)</f>
        <v/>
      </c>
      <c r="E158" s="7" t="str">
        <f>IF(C158="","",C158*(Inputs!$B$12/Inputs!$B$14))</f>
        <v/>
      </c>
      <c r="F158" s="7" t="str">
        <f t="shared" si="11"/>
        <v/>
      </c>
      <c r="G158" s="7" t="str">
        <f t="shared" si="12"/>
        <v/>
      </c>
      <c r="H158" s="7" t="str">
        <f t="shared" si="13"/>
        <v/>
      </c>
      <c r="I158" s="7" t="str">
        <f t="shared" si="14"/>
        <v/>
      </c>
    </row>
    <row r="159" spans="1:9">
      <c r="A159" s="8">
        <f>158</f>
        <v>158</v>
      </c>
      <c r="B159" s="8">
        <f t="shared" si="10"/>
        <v>14</v>
      </c>
      <c r="C159" s="7" t="str">
        <f>IF(A159&gt;Inputs!$B$13*Inputs!$B$14,"",G158)</f>
        <v/>
      </c>
      <c r="D159" s="7" t="str">
        <f>IF(A159&gt;Inputs!$B$13*Inputs!$B$14,"",Inputs!$B$15)</f>
        <v/>
      </c>
      <c r="E159" s="7" t="str">
        <f>IF(C159="","",C159*(Inputs!$B$12/Inputs!$B$14))</f>
        <v/>
      </c>
      <c r="F159" s="7" t="str">
        <f t="shared" si="11"/>
        <v/>
      </c>
      <c r="G159" s="7" t="str">
        <f t="shared" si="12"/>
        <v/>
      </c>
      <c r="H159" s="7" t="str">
        <f t="shared" si="13"/>
        <v/>
      </c>
      <c r="I159" s="7" t="str">
        <f t="shared" si="14"/>
        <v/>
      </c>
    </row>
    <row r="160" spans="1:9">
      <c r="A160" s="8">
        <f>159</f>
        <v>159</v>
      </c>
      <c r="B160" s="8">
        <f t="shared" si="10"/>
        <v>14</v>
      </c>
      <c r="C160" s="7" t="str">
        <f>IF(A160&gt;Inputs!$B$13*Inputs!$B$14,"",G159)</f>
        <v/>
      </c>
      <c r="D160" s="7" t="str">
        <f>IF(A160&gt;Inputs!$B$13*Inputs!$B$14,"",Inputs!$B$15)</f>
        <v/>
      </c>
      <c r="E160" s="7" t="str">
        <f>IF(C160="","",C160*(Inputs!$B$12/Inputs!$B$14))</f>
        <v/>
      </c>
      <c r="F160" s="7" t="str">
        <f t="shared" si="11"/>
        <v/>
      </c>
      <c r="G160" s="7" t="str">
        <f t="shared" si="12"/>
        <v/>
      </c>
      <c r="H160" s="7" t="str">
        <f t="shared" si="13"/>
        <v/>
      </c>
      <c r="I160" s="7" t="str">
        <f t="shared" si="14"/>
        <v/>
      </c>
    </row>
    <row r="161" spans="1:9">
      <c r="A161" s="8">
        <f>160</f>
        <v>160</v>
      </c>
      <c r="B161" s="8">
        <f t="shared" si="10"/>
        <v>14</v>
      </c>
      <c r="C161" s="7" t="str">
        <f>IF(A161&gt;Inputs!$B$13*Inputs!$B$14,"",G160)</f>
        <v/>
      </c>
      <c r="D161" s="7" t="str">
        <f>IF(A161&gt;Inputs!$B$13*Inputs!$B$14,"",Inputs!$B$15)</f>
        <v/>
      </c>
      <c r="E161" s="7" t="str">
        <f>IF(C161="","",C161*(Inputs!$B$12/Inputs!$B$14))</f>
        <v/>
      </c>
      <c r="F161" s="7" t="str">
        <f t="shared" si="11"/>
        <v/>
      </c>
      <c r="G161" s="7" t="str">
        <f t="shared" si="12"/>
        <v/>
      </c>
      <c r="H161" s="7" t="str">
        <f t="shared" si="13"/>
        <v/>
      </c>
      <c r="I161" s="7" t="str">
        <f t="shared" si="14"/>
        <v/>
      </c>
    </row>
    <row r="162" spans="1:9">
      <c r="A162" s="8">
        <f>161</f>
        <v>161</v>
      </c>
      <c r="B162" s="8">
        <f t="shared" si="10"/>
        <v>14</v>
      </c>
      <c r="C162" s="7" t="str">
        <f>IF(A162&gt;Inputs!$B$13*Inputs!$B$14,"",G161)</f>
        <v/>
      </c>
      <c r="D162" s="7" t="str">
        <f>IF(A162&gt;Inputs!$B$13*Inputs!$B$14,"",Inputs!$B$15)</f>
        <v/>
      </c>
      <c r="E162" s="7" t="str">
        <f>IF(C162="","",C162*(Inputs!$B$12/Inputs!$B$14))</f>
        <v/>
      </c>
      <c r="F162" s="7" t="str">
        <f t="shared" si="11"/>
        <v/>
      </c>
      <c r="G162" s="7" t="str">
        <f t="shared" si="12"/>
        <v/>
      </c>
      <c r="H162" s="7" t="str">
        <f t="shared" si="13"/>
        <v/>
      </c>
      <c r="I162" s="7" t="str">
        <f t="shared" si="14"/>
        <v/>
      </c>
    </row>
    <row r="163" spans="1:9">
      <c r="A163" s="8">
        <f>162</f>
        <v>162</v>
      </c>
      <c r="B163" s="8">
        <f t="shared" si="10"/>
        <v>14</v>
      </c>
      <c r="C163" s="7" t="str">
        <f>IF(A163&gt;Inputs!$B$13*Inputs!$B$14,"",G162)</f>
        <v/>
      </c>
      <c r="D163" s="7" t="str">
        <f>IF(A163&gt;Inputs!$B$13*Inputs!$B$14,"",Inputs!$B$15)</f>
        <v/>
      </c>
      <c r="E163" s="7" t="str">
        <f>IF(C163="","",C163*(Inputs!$B$12/Inputs!$B$14))</f>
        <v/>
      </c>
      <c r="F163" s="7" t="str">
        <f t="shared" si="11"/>
        <v/>
      </c>
      <c r="G163" s="7" t="str">
        <f t="shared" si="12"/>
        <v/>
      </c>
      <c r="H163" s="7" t="str">
        <f t="shared" si="13"/>
        <v/>
      </c>
      <c r="I163" s="7" t="str">
        <f t="shared" si="14"/>
        <v/>
      </c>
    </row>
    <row r="164" spans="1:9">
      <c r="A164" s="8">
        <f>163</f>
        <v>163</v>
      </c>
      <c r="B164" s="8">
        <f t="shared" si="10"/>
        <v>14</v>
      </c>
      <c r="C164" s="7" t="str">
        <f>IF(A164&gt;Inputs!$B$13*Inputs!$B$14,"",G163)</f>
        <v/>
      </c>
      <c r="D164" s="7" t="str">
        <f>IF(A164&gt;Inputs!$B$13*Inputs!$B$14,"",Inputs!$B$15)</f>
        <v/>
      </c>
      <c r="E164" s="7" t="str">
        <f>IF(C164="","",C164*(Inputs!$B$12/Inputs!$B$14))</f>
        <v/>
      </c>
      <c r="F164" s="7" t="str">
        <f t="shared" si="11"/>
        <v/>
      </c>
      <c r="G164" s="7" t="str">
        <f t="shared" si="12"/>
        <v/>
      </c>
      <c r="H164" s="7" t="str">
        <f t="shared" si="13"/>
        <v/>
      </c>
      <c r="I164" s="7" t="str">
        <f t="shared" si="14"/>
        <v/>
      </c>
    </row>
    <row r="165" spans="1:9">
      <c r="A165" s="8">
        <f>164</f>
        <v>164</v>
      </c>
      <c r="B165" s="8">
        <f t="shared" si="10"/>
        <v>14</v>
      </c>
      <c r="C165" s="7" t="str">
        <f>IF(A165&gt;Inputs!$B$13*Inputs!$B$14,"",G164)</f>
        <v/>
      </c>
      <c r="D165" s="7" t="str">
        <f>IF(A165&gt;Inputs!$B$13*Inputs!$B$14,"",Inputs!$B$15)</f>
        <v/>
      </c>
      <c r="E165" s="7" t="str">
        <f>IF(C165="","",C165*(Inputs!$B$12/Inputs!$B$14))</f>
        <v/>
      </c>
      <c r="F165" s="7" t="str">
        <f t="shared" si="11"/>
        <v/>
      </c>
      <c r="G165" s="7" t="str">
        <f t="shared" si="12"/>
        <v/>
      </c>
      <c r="H165" s="7" t="str">
        <f t="shared" si="13"/>
        <v/>
      </c>
      <c r="I165" s="7" t="str">
        <f t="shared" si="14"/>
        <v/>
      </c>
    </row>
    <row r="166" spans="1:9">
      <c r="A166" s="8">
        <f>165</f>
        <v>165</v>
      </c>
      <c r="B166" s="8">
        <f t="shared" si="10"/>
        <v>14</v>
      </c>
      <c r="C166" s="7" t="str">
        <f>IF(A166&gt;Inputs!$B$13*Inputs!$B$14,"",G165)</f>
        <v/>
      </c>
      <c r="D166" s="7" t="str">
        <f>IF(A166&gt;Inputs!$B$13*Inputs!$B$14,"",Inputs!$B$15)</f>
        <v/>
      </c>
      <c r="E166" s="7" t="str">
        <f>IF(C166="","",C166*(Inputs!$B$12/Inputs!$B$14))</f>
        <v/>
      </c>
      <c r="F166" s="7" t="str">
        <f t="shared" si="11"/>
        <v/>
      </c>
      <c r="G166" s="7" t="str">
        <f t="shared" si="12"/>
        <v/>
      </c>
      <c r="H166" s="7" t="str">
        <f t="shared" si="13"/>
        <v/>
      </c>
      <c r="I166" s="7" t="str">
        <f t="shared" si="14"/>
        <v/>
      </c>
    </row>
    <row r="167" spans="1:9">
      <c r="A167" s="8">
        <f>166</f>
        <v>166</v>
      </c>
      <c r="B167" s="8">
        <f t="shared" si="10"/>
        <v>14</v>
      </c>
      <c r="C167" s="7" t="str">
        <f>IF(A167&gt;Inputs!$B$13*Inputs!$B$14,"",G166)</f>
        <v/>
      </c>
      <c r="D167" s="7" t="str">
        <f>IF(A167&gt;Inputs!$B$13*Inputs!$B$14,"",Inputs!$B$15)</f>
        <v/>
      </c>
      <c r="E167" s="7" t="str">
        <f>IF(C167="","",C167*(Inputs!$B$12/Inputs!$B$14))</f>
        <v/>
      </c>
      <c r="F167" s="7" t="str">
        <f t="shared" si="11"/>
        <v/>
      </c>
      <c r="G167" s="7" t="str">
        <f t="shared" si="12"/>
        <v/>
      </c>
      <c r="H167" s="7" t="str">
        <f t="shared" si="13"/>
        <v/>
      </c>
      <c r="I167" s="7" t="str">
        <f t="shared" si="14"/>
        <v/>
      </c>
    </row>
    <row r="168" spans="1:9">
      <c r="A168" s="8">
        <f>167</f>
        <v>167</v>
      </c>
      <c r="B168" s="8">
        <f t="shared" si="10"/>
        <v>14</v>
      </c>
      <c r="C168" s="7" t="str">
        <f>IF(A168&gt;Inputs!$B$13*Inputs!$B$14,"",G167)</f>
        <v/>
      </c>
      <c r="D168" s="7" t="str">
        <f>IF(A168&gt;Inputs!$B$13*Inputs!$B$14,"",Inputs!$B$15)</f>
        <v/>
      </c>
      <c r="E168" s="7" t="str">
        <f>IF(C168="","",C168*(Inputs!$B$12/Inputs!$B$14))</f>
        <v/>
      </c>
      <c r="F168" s="7" t="str">
        <f t="shared" si="11"/>
        <v/>
      </c>
      <c r="G168" s="7" t="str">
        <f t="shared" si="12"/>
        <v/>
      </c>
      <c r="H168" s="7" t="str">
        <f t="shared" si="13"/>
        <v/>
      </c>
      <c r="I168" s="7" t="str">
        <f t="shared" si="14"/>
        <v/>
      </c>
    </row>
    <row r="169" spans="1:9">
      <c r="A169" s="8">
        <f>168</f>
        <v>168</v>
      </c>
      <c r="B169" s="8">
        <f t="shared" si="10"/>
        <v>14</v>
      </c>
      <c r="C169" s="7" t="str">
        <f>IF(A169&gt;Inputs!$B$13*Inputs!$B$14,"",G168)</f>
        <v/>
      </c>
      <c r="D169" s="7" t="str">
        <f>IF(A169&gt;Inputs!$B$13*Inputs!$B$14,"",Inputs!$B$15)</f>
        <v/>
      </c>
      <c r="E169" s="7" t="str">
        <f>IF(C169="","",C169*(Inputs!$B$12/Inputs!$B$14))</f>
        <v/>
      </c>
      <c r="F169" s="7" t="str">
        <f t="shared" si="11"/>
        <v/>
      </c>
      <c r="G169" s="7" t="str">
        <f t="shared" si="12"/>
        <v/>
      </c>
      <c r="H169" s="7" t="str">
        <f t="shared" si="13"/>
        <v/>
      </c>
      <c r="I169" s="7" t="str">
        <f t="shared" si="14"/>
        <v/>
      </c>
    </row>
    <row r="170" spans="1:9">
      <c r="A170" s="8">
        <f>169</f>
        <v>169</v>
      </c>
      <c r="B170" s="8">
        <f t="shared" si="10"/>
        <v>15</v>
      </c>
      <c r="C170" s="7" t="str">
        <f>IF(A170&gt;Inputs!$B$13*Inputs!$B$14,"",G169)</f>
        <v/>
      </c>
      <c r="D170" s="7" t="str">
        <f>IF(A170&gt;Inputs!$B$13*Inputs!$B$14,"",Inputs!$B$15)</f>
        <v/>
      </c>
      <c r="E170" s="7" t="str">
        <f>IF(C170="","",C170*(Inputs!$B$12/Inputs!$B$14))</f>
        <v/>
      </c>
      <c r="F170" s="7" t="str">
        <f t="shared" si="11"/>
        <v/>
      </c>
      <c r="G170" s="7" t="str">
        <f t="shared" si="12"/>
        <v/>
      </c>
      <c r="H170" s="7" t="str">
        <f t="shared" si="13"/>
        <v/>
      </c>
      <c r="I170" s="7" t="str">
        <f t="shared" si="14"/>
        <v/>
      </c>
    </row>
    <row r="171" spans="1:9">
      <c r="A171" s="8">
        <f>170</f>
        <v>170</v>
      </c>
      <c r="B171" s="8">
        <f t="shared" si="10"/>
        <v>15</v>
      </c>
      <c r="C171" s="7" t="str">
        <f>IF(A171&gt;Inputs!$B$13*Inputs!$B$14,"",G170)</f>
        <v/>
      </c>
      <c r="D171" s="7" t="str">
        <f>IF(A171&gt;Inputs!$B$13*Inputs!$B$14,"",Inputs!$B$15)</f>
        <v/>
      </c>
      <c r="E171" s="7" t="str">
        <f>IF(C171="","",C171*(Inputs!$B$12/Inputs!$B$14))</f>
        <v/>
      </c>
      <c r="F171" s="7" t="str">
        <f t="shared" si="11"/>
        <v/>
      </c>
      <c r="G171" s="7" t="str">
        <f t="shared" si="12"/>
        <v/>
      </c>
      <c r="H171" s="7" t="str">
        <f t="shared" si="13"/>
        <v/>
      </c>
      <c r="I171" s="7" t="str">
        <f t="shared" si="14"/>
        <v/>
      </c>
    </row>
    <row r="172" spans="1:9">
      <c r="A172" s="8">
        <f>171</f>
        <v>171</v>
      </c>
      <c r="B172" s="8">
        <f t="shared" si="10"/>
        <v>15</v>
      </c>
      <c r="C172" s="7" t="str">
        <f>IF(A172&gt;Inputs!$B$13*Inputs!$B$14,"",G171)</f>
        <v/>
      </c>
      <c r="D172" s="7" t="str">
        <f>IF(A172&gt;Inputs!$B$13*Inputs!$B$14,"",Inputs!$B$15)</f>
        <v/>
      </c>
      <c r="E172" s="7" t="str">
        <f>IF(C172="","",C172*(Inputs!$B$12/Inputs!$B$14))</f>
        <v/>
      </c>
      <c r="F172" s="7" t="str">
        <f t="shared" si="11"/>
        <v/>
      </c>
      <c r="G172" s="7" t="str">
        <f t="shared" si="12"/>
        <v/>
      </c>
      <c r="H172" s="7" t="str">
        <f t="shared" si="13"/>
        <v/>
      </c>
      <c r="I172" s="7" t="str">
        <f t="shared" si="14"/>
        <v/>
      </c>
    </row>
    <row r="173" spans="1:9">
      <c r="A173" s="8">
        <f>172</f>
        <v>172</v>
      </c>
      <c r="B173" s="8">
        <f t="shared" si="10"/>
        <v>15</v>
      </c>
      <c r="C173" s="7" t="str">
        <f>IF(A173&gt;Inputs!$B$13*Inputs!$B$14,"",G172)</f>
        <v/>
      </c>
      <c r="D173" s="7" t="str">
        <f>IF(A173&gt;Inputs!$B$13*Inputs!$B$14,"",Inputs!$B$15)</f>
        <v/>
      </c>
      <c r="E173" s="7" t="str">
        <f>IF(C173="","",C173*(Inputs!$B$12/Inputs!$B$14))</f>
        <v/>
      </c>
      <c r="F173" s="7" t="str">
        <f t="shared" si="11"/>
        <v/>
      </c>
      <c r="G173" s="7" t="str">
        <f t="shared" si="12"/>
        <v/>
      </c>
      <c r="H173" s="7" t="str">
        <f t="shared" si="13"/>
        <v/>
      </c>
      <c r="I173" s="7" t="str">
        <f t="shared" si="14"/>
        <v/>
      </c>
    </row>
    <row r="174" spans="1:9">
      <c r="A174" s="8">
        <f>173</f>
        <v>173</v>
      </c>
      <c r="B174" s="8">
        <f t="shared" si="10"/>
        <v>15</v>
      </c>
      <c r="C174" s="7" t="str">
        <f>IF(A174&gt;Inputs!$B$13*Inputs!$B$14,"",G173)</f>
        <v/>
      </c>
      <c r="D174" s="7" t="str">
        <f>IF(A174&gt;Inputs!$B$13*Inputs!$B$14,"",Inputs!$B$15)</f>
        <v/>
      </c>
      <c r="E174" s="7" t="str">
        <f>IF(C174="","",C174*(Inputs!$B$12/Inputs!$B$14))</f>
        <v/>
      </c>
      <c r="F174" s="7" t="str">
        <f t="shared" si="11"/>
        <v/>
      </c>
      <c r="G174" s="7" t="str">
        <f t="shared" si="12"/>
        <v/>
      </c>
      <c r="H174" s="7" t="str">
        <f t="shared" si="13"/>
        <v/>
      </c>
      <c r="I174" s="7" t="str">
        <f t="shared" si="14"/>
        <v/>
      </c>
    </row>
    <row r="175" spans="1:9">
      <c r="A175" s="8">
        <f>174</f>
        <v>174</v>
      </c>
      <c r="B175" s="8">
        <f t="shared" si="10"/>
        <v>15</v>
      </c>
      <c r="C175" s="7" t="str">
        <f>IF(A175&gt;Inputs!$B$13*Inputs!$B$14,"",G174)</f>
        <v/>
      </c>
      <c r="D175" s="7" t="str">
        <f>IF(A175&gt;Inputs!$B$13*Inputs!$B$14,"",Inputs!$B$15)</f>
        <v/>
      </c>
      <c r="E175" s="7" t="str">
        <f>IF(C175="","",C175*(Inputs!$B$12/Inputs!$B$14))</f>
        <v/>
      </c>
      <c r="F175" s="7" t="str">
        <f t="shared" si="11"/>
        <v/>
      </c>
      <c r="G175" s="7" t="str">
        <f t="shared" si="12"/>
        <v/>
      </c>
      <c r="H175" s="7" t="str">
        <f t="shared" si="13"/>
        <v/>
      </c>
      <c r="I175" s="7" t="str">
        <f t="shared" si="14"/>
        <v/>
      </c>
    </row>
    <row r="176" spans="1:9">
      <c r="A176" s="8">
        <f>175</f>
        <v>175</v>
      </c>
      <c r="B176" s="8">
        <f t="shared" si="10"/>
        <v>15</v>
      </c>
      <c r="C176" s="7" t="str">
        <f>IF(A176&gt;Inputs!$B$13*Inputs!$B$14,"",G175)</f>
        <v/>
      </c>
      <c r="D176" s="7" t="str">
        <f>IF(A176&gt;Inputs!$B$13*Inputs!$B$14,"",Inputs!$B$15)</f>
        <v/>
      </c>
      <c r="E176" s="7" t="str">
        <f>IF(C176="","",C176*(Inputs!$B$12/Inputs!$B$14))</f>
        <v/>
      </c>
      <c r="F176" s="7" t="str">
        <f t="shared" si="11"/>
        <v/>
      </c>
      <c r="G176" s="7" t="str">
        <f t="shared" si="12"/>
        <v/>
      </c>
      <c r="H176" s="7" t="str">
        <f t="shared" si="13"/>
        <v/>
      </c>
      <c r="I176" s="7" t="str">
        <f t="shared" si="14"/>
        <v/>
      </c>
    </row>
    <row r="177" spans="1:9">
      <c r="A177" s="8">
        <f>176</f>
        <v>176</v>
      </c>
      <c r="B177" s="8">
        <f t="shared" si="10"/>
        <v>15</v>
      </c>
      <c r="C177" s="7" t="str">
        <f>IF(A177&gt;Inputs!$B$13*Inputs!$B$14,"",G176)</f>
        <v/>
      </c>
      <c r="D177" s="7" t="str">
        <f>IF(A177&gt;Inputs!$B$13*Inputs!$B$14,"",Inputs!$B$15)</f>
        <v/>
      </c>
      <c r="E177" s="7" t="str">
        <f>IF(C177="","",C177*(Inputs!$B$12/Inputs!$B$14))</f>
        <v/>
      </c>
      <c r="F177" s="7" t="str">
        <f t="shared" si="11"/>
        <v/>
      </c>
      <c r="G177" s="7" t="str">
        <f t="shared" si="12"/>
        <v/>
      </c>
      <c r="H177" s="7" t="str">
        <f t="shared" si="13"/>
        <v/>
      </c>
      <c r="I177" s="7" t="str">
        <f t="shared" si="14"/>
        <v/>
      </c>
    </row>
    <row r="178" spans="1:9">
      <c r="A178" s="8">
        <f>177</f>
        <v>177</v>
      </c>
      <c r="B178" s="8">
        <f t="shared" si="10"/>
        <v>15</v>
      </c>
      <c r="C178" s="7" t="str">
        <f>IF(A178&gt;Inputs!$B$13*Inputs!$B$14,"",G177)</f>
        <v/>
      </c>
      <c r="D178" s="7" t="str">
        <f>IF(A178&gt;Inputs!$B$13*Inputs!$B$14,"",Inputs!$B$15)</f>
        <v/>
      </c>
      <c r="E178" s="7" t="str">
        <f>IF(C178="","",C178*(Inputs!$B$12/Inputs!$B$14))</f>
        <v/>
      </c>
      <c r="F178" s="7" t="str">
        <f t="shared" si="11"/>
        <v/>
      </c>
      <c r="G178" s="7" t="str">
        <f t="shared" si="12"/>
        <v/>
      </c>
      <c r="H178" s="7" t="str">
        <f t="shared" si="13"/>
        <v/>
      </c>
      <c r="I178" s="7" t="str">
        <f t="shared" si="14"/>
        <v/>
      </c>
    </row>
    <row r="179" spans="1:9">
      <c r="A179" s="8">
        <f>178</f>
        <v>178</v>
      </c>
      <c r="B179" s="8">
        <f t="shared" si="10"/>
        <v>15</v>
      </c>
      <c r="C179" s="7" t="str">
        <f>IF(A179&gt;Inputs!$B$13*Inputs!$B$14,"",G178)</f>
        <v/>
      </c>
      <c r="D179" s="7" t="str">
        <f>IF(A179&gt;Inputs!$B$13*Inputs!$B$14,"",Inputs!$B$15)</f>
        <v/>
      </c>
      <c r="E179" s="7" t="str">
        <f>IF(C179="","",C179*(Inputs!$B$12/Inputs!$B$14))</f>
        <v/>
      </c>
      <c r="F179" s="7" t="str">
        <f t="shared" si="11"/>
        <v/>
      </c>
      <c r="G179" s="7" t="str">
        <f t="shared" si="12"/>
        <v/>
      </c>
      <c r="H179" s="7" t="str">
        <f t="shared" si="13"/>
        <v/>
      </c>
      <c r="I179" s="7" t="str">
        <f t="shared" si="14"/>
        <v/>
      </c>
    </row>
    <row r="180" spans="1:9">
      <c r="A180" s="8">
        <f>179</f>
        <v>179</v>
      </c>
      <c r="B180" s="8">
        <f t="shared" si="10"/>
        <v>15</v>
      </c>
      <c r="C180" s="7" t="str">
        <f>IF(A180&gt;Inputs!$B$13*Inputs!$B$14,"",G179)</f>
        <v/>
      </c>
      <c r="D180" s="7" t="str">
        <f>IF(A180&gt;Inputs!$B$13*Inputs!$B$14,"",Inputs!$B$15)</f>
        <v/>
      </c>
      <c r="E180" s="7" t="str">
        <f>IF(C180="","",C180*(Inputs!$B$12/Inputs!$B$14))</f>
        <v/>
      </c>
      <c r="F180" s="7" t="str">
        <f t="shared" si="11"/>
        <v/>
      </c>
      <c r="G180" s="7" t="str">
        <f t="shared" si="12"/>
        <v/>
      </c>
      <c r="H180" s="7" t="str">
        <f t="shared" si="13"/>
        <v/>
      </c>
      <c r="I180" s="7" t="str">
        <f t="shared" si="14"/>
        <v/>
      </c>
    </row>
    <row r="181" spans="1:9">
      <c r="A181" s="8">
        <f>180</f>
        <v>180</v>
      </c>
      <c r="B181" s="8">
        <f t="shared" si="10"/>
        <v>15</v>
      </c>
      <c r="C181" s="7" t="str">
        <f>IF(A181&gt;Inputs!$B$13*Inputs!$B$14,"",G180)</f>
        <v/>
      </c>
      <c r="D181" s="7" t="str">
        <f>IF(A181&gt;Inputs!$B$13*Inputs!$B$14,"",Inputs!$B$15)</f>
        <v/>
      </c>
      <c r="E181" s="7" t="str">
        <f>IF(C181="","",C181*(Inputs!$B$12/Inputs!$B$14))</f>
        <v/>
      </c>
      <c r="F181" s="7" t="str">
        <f t="shared" si="11"/>
        <v/>
      </c>
      <c r="G181" s="7" t="str">
        <f t="shared" si="12"/>
        <v/>
      </c>
      <c r="H181" s="7" t="str">
        <f t="shared" si="13"/>
        <v/>
      </c>
      <c r="I181" s="7" t="str">
        <f t="shared" si="14"/>
        <v/>
      </c>
    </row>
    <row r="182" spans="1:9">
      <c r="A182" s="8">
        <f>181</f>
        <v>181</v>
      </c>
      <c r="B182" s="8">
        <f t="shared" si="10"/>
        <v>16</v>
      </c>
      <c r="C182" s="7" t="str">
        <f>IF(A182&gt;Inputs!$B$13*Inputs!$B$14,"",G181)</f>
        <v/>
      </c>
      <c r="D182" s="7" t="str">
        <f>IF(A182&gt;Inputs!$B$13*Inputs!$B$14,"",Inputs!$B$15)</f>
        <v/>
      </c>
      <c r="E182" s="7" t="str">
        <f>IF(C182="","",C182*(Inputs!$B$12/Inputs!$B$14))</f>
        <v/>
      </c>
      <c r="F182" s="7" t="str">
        <f t="shared" si="11"/>
        <v/>
      </c>
      <c r="G182" s="7" t="str">
        <f t="shared" si="12"/>
        <v/>
      </c>
      <c r="H182" s="7" t="str">
        <f t="shared" si="13"/>
        <v/>
      </c>
      <c r="I182" s="7" t="str">
        <f t="shared" si="14"/>
        <v/>
      </c>
    </row>
    <row r="183" spans="1:9">
      <c r="A183" s="8">
        <f>182</f>
        <v>182</v>
      </c>
      <c r="B183" s="8">
        <f t="shared" si="10"/>
        <v>16</v>
      </c>
      <c r="C183" s="7" t="str">
        <f>IF(A183&gt;Inputs!$B$13*Inputs!$B$14,"",G182)</f>
        <v/>
      </c>
      <c r="D183" s="7" t="str">
        <f>IF(A183&gt;Inputs!$B$13*Inputs!$B$14,"",Inputs!$B$15)</f>
        <v/>
      </c>
      <c r="E183" s="7" t="str">
        <f>IF(C183="","",C183*(Inputs!$B$12/Inputs!$B$14))</f>
        <v/>
      </c>
      <c r="F183" s="7" t="str">
        <f t="shared" si="11"/>
        <v/>
      </c>
      <c r="G183" s="7" t="str">
        <f t="shared" si="12"/>
        <v/>
      </c>
      <c r="H183" s="7" t="str">
        <f t="shared" si="13"/>
        <v/>
      </c>
      <c r="I183" s="7" t="str">
        <f t="shared" si="14"/>
        <v/>
      </c>
    </row>
    <row r="184" spans="1:9">
      <c r="A184" s="8">
        <f>183</f>
        <v>183</v>
      </c>
      <c r="B184" s="8">
        <f t="shared" si="10"/>
        <v>16</v>
      </c>
      <c r="C184" s="7" t="str">
        <f>IF(A184&gt;Inputs!$B$13*Inputs!$B$14,"",G183)</f>
        <v/>
      </c>
      <c r="D184" s="7" t="str">
        <f>IF(A184&gt;Inputs!$B$13*Inputs!$B$14,"",Inputs!$B$15)</f>
        <v/>
      </c>
      <c r="E184" s="7" t="str">
        <f>IF(C184="","",C184*(Inputs!$B$12/Inputs!$B$14))</f>
        <v/>
      </c>
      <c r="F184" s="7" t="str">
        <f t="shared" si="11"/>
        <v/>
      </c>
      <c r="G184" s="7" t="str">
        <f t="shared" si="12"/>
        <v/>
      </c>
      <c r="H184" s="7" t="str">
        <f t="shared" si="13"/>
        <v/>
      </c>
      <c r="I184" s="7" t="str">
        <f t="shared" si="14"/>
        <v/>
      </c>
    </row>
    <row r="185" spans="1:9">
      <c r="A185" s="8">
        <f>184</f>
        <v>184</v>
      </c>
      <c r="B185" s="8">
        <f t="shared" si="10"/>
        <v>16</v>
      </c>
      <c r="C185" s="7" t="str">
        <f>IF(A185&gt;Inputs!$B$13*Inputs!$B$14,"",G184)</f>
        <v/>
      </c>
      <c r="D185" s="7" t="str">
        <f>IF(A185&gt;Inputs!$B$13*Inputs!$B$14,"",Inputs!$B$15)</f>
        <v/>
      </c>
      <c r="E185" s="7" t="str">
        <f>IF(C185="","",C185*(Inputs!$B$12/Inputs!$B$14))</f>
        <v/>
      </c>
      <c r="F185" s="7" t="str">
        <f t="shared" si="11"/>
        <v/>
      </c>
      <c r="G185" s="7" t="str">
        <f t="shared" si="12"/>
        <v/>
      </c>
      <c r="H185" s="7" t="str">
        <f t="shared" si="13"/>
        <v/>
      </c>
      <c r="I185" s="7" t="str">
        <f t="shared" si="14"/>
        <v/>
      </c>
    </row>
    <row r="186" spans="1:9">
      <c r="A186" s="8">
        <f>185</f>
        <v>185</v>
      </c>
      <c r="B186" s="8">
        <f t="shared" si="10"/>
        <v>16</v>
      </c>
      <c r="C186" s="7" t="str">
        <f>IF(A186&gt;Inputs!$B$13*Inputs!$B$14,"",G185)</f>
        <v/>
      </c>
      <c r="D186" s="7" t="str">
        <f>IF(A186&gt;Inputs!$B$13*Inputs!$B$14,"",Inputs!$B$15)</f>
        <v/>
      </c>
      <c r="E186" s="7" t="str">
        <f>IF(C186="","",C186*(Inputs!$B$12/Inputs!$B$14))</f>
        <v/>
      </c>
      <c r="F186" s="7" t="str">
        <f t="shared" si="11"/>
        <v/>
      </c>
      <c r="G186" s="7" t="str">
        <f t="shared" si="12"/>
        <v/>
      </c>
      <c r="H186" s="7" t="str">
        <f t="shared" si="13"/>
        <v/>
      </c>
      <c r="I186" s="7" t="str">
        <f t="shared" si="14"/>
        <v/>
      </c>
    </row>
    <row r="187" spans="1:9">
      <c r="A187" s="8">
        <f>186</f>
        <v>186</v>
      </c>
      <c r="B187" s="8">
        <f t="shared" si="10"/>
        <v>16</v>
      </c>
      <c r="C187" s="7" t="str">
        <f>IF(A187&gt;Inputs!$B$13*Inputs!$B$14,"",G186)</f>
        <v/>
      </c>
      <c r="D187" s="7" t="str">
        <f>IF(A187&gt;Inputs!$B$13*Inputs!$B$14,"",Inputs!$B$15)</f>
        <v/>
      </c>
      <c r="E187" s="7" t="str">
        <f>IF(C187="","",C187*(Inputs!$B$12/Inputs!$B$14))</f>
        <v/>
      </c>
      <c r="F187" s="7" t="str">
        <f t="shared" si="11"/>
        <v/>
      </c>
      <c r="G187" s="7" t="str">
        <f t="shared" si="12"/>
        <v/>
      </c>
      <c r="H187" s="7" t="str">
        <f t="shared" si="13"/>
        <v/>
      </c>
      <c r="I187" s="7" t="str">
        <f t="shared" si="14"/>
        <v/>
      </c>
    </row>
    <row r="188" spans="1:9">
      <c r="A188" s="8">
        <f>187</f>
        <v>187</v>
      </c>
      <c r="B188" s="8">
        <f t="shared" si="10"/>
        <v>16</v>
      </c>
      <c r="C188" s="7" t="str">
        <f>IF(A188&gt;Inputs!$B$13*Inputs!$B$14,"",G187)</f>
        <v/>
      </c>
      <c r="D188" s="7" t="str">
        <f>IF(A188&gt;Inputs!$B$13*Inputs!$B$14,"",Inputs!$B$15)</f>
        <v/>
      </c>
      <c r="E188" s="7" t="str">
        <f>IF(C188="","",C188*(Inputs!$B$12/Inputs!$B$14))</f>
        <v/>
      </c>
      <c r="F188" s="7" t="str">
        <f t="shared" si="11"/>
        <v/>
      </c>
      <c r="G188" s="7" t="str">
        <f t="shared" si="12"/>
        <v/>
      </c>
      <c r="H188" s="7" t="str">
        <f t="shared" si="13"/>
        <v/>
      </c>
      <c r="I188" s="7" t="str">
        <f t="shared" si="14"/>
        <v/>
      </c>
    </row>
    <row r="189" spans="1:9">
      <c r="A189" s="8">
        <f>188</f>
        <v>188</v>
      </c>
      <c r="B189" s="8">
        <f t="shared" si="10"/>
        <v>16</v>
      </c>
      <c r="C189" s="7" t="str">
        <f>IF(A189&gt;Inputs!$B$13*Inputs!$B$14,"",G188)</f>
        <v/>
      </c>
      <c r="D189" s="7" t="str">
        <f>IF(A189&gt;Inputs!$B$13*Inputs!$B$14,"",Inputs!$B$15)</f>
        <v/>
      </c>
      <c r="E189" s="7" t="str">
        <f>IF(C189="","",C189*(Inputs!$B$12/Inputs!$B$14))</f>
        <v/>
      </c>
      <c r="F189" s="7" t="str">
        <f t="shared" si="11"/>
        <v/>
      </c>
      <c r="G189" s="7" t="str">
        <f t="shared" si="12"/>
        <v/>
      </c>
      <c r="H189" s="7" t="str">
        <f t="shared" si="13"/>
        <v/>
      </c>
      <c r="I189" s="7" t="str">
        <f t="shared" si="14"/>
        <v/>
      </c>
    </row>
    <row r="190" spans="1:9">
      <c r="A190" s="8">
        <f>189</f>
        <v>189</v>
      </c>
      <c r="B190" s="8">
        <f t="shared" si="10"/>
        <v>16</v>
      </c>
      <c r="C190" s="7" t="str">
        <f>IF(A190&gt;Inputs!$B$13*Inputs!$B$14,"",G189)</f>
        <v/>
      </c>
      <c r="D190" s="7" t="str">
        <f>IF(A190&gt;Inputs!$B$13*Inputs!$B$14,"",Inputs!$B$15)</f>
        <v/>
      </c>
      <c r="E190" s="7" t="str">
        <f>IF(C190="","",C190*(Inputs!$B$12/Inputs!$B$14))</f>
        <v/>
      </c>
      <c r="F190" s="7" t="str">
        <f t="shared" si="11"/>
        <v/>
      </c>
      <c r="G190" s="7" t="str">
        <f t="shared" si="12"/>
        <v/>
      </c>
      <c r="H190" s="7" t="str">
        <f t="shared" si="13"/>
        <v/>
      </c>
      <c r="I190" s="7" t="str">
        <f t="shared" si="14"/>
        <v/>
      </c>
    </row>
    <row r="191" spans="1:9">
      <c r="A191" s="8">
        <f>190</f>
        <v>190</v>
      </c>
      <c r="B191" s="8">
        <f t="shared" si="10"/>
        <v>16</v>
      </c>
      <c r="C191" s="7" t="str">
        <f>IF(A191&gt;Inputs!$B$13*Inputs!$B$14,"",G190)</f>
        <v/>
      </c>
      <c r="D191" s="7" t="str">
        <f>IF(A191&gt;Inputs!$B$13*Inputs!$B$14,"",Inputs!$B$15)</f>
        <v/>
      </c>
      <c r="E191" s="7" t="str">
        <f>IF(C191="","",C191*(Inputs!$B$12/Inputs!$B$14))</f>
        <v/>
      </c>
      <c r="F191" s="7" t="str">
        <f t="shared" si="11"/>
        <v/>
      </c>
      <c r="G191" s="7" t="str">
        <f t="shared" si="12"/>
        <v/>
      </c>
      <c r="H191" s="7" t="str">
        <f t="shared" si="13"/>
        <v/>
      </c>
      <c r="I191" s="7" t="str">
        <f t="shared" si="14"/>
        <v/>
      </c>
    </row>
    <row r="192" spans="1:9">
      <c r="A192" s="8">
        <f>191</f>
        <v>191</v>
      </c>
      <c r="B192" s="8">
        <f t="shared" si="10"/>
        <v>16</v>
      </c>
      <c r="C192" s="7" t="str">
        <f>IF(A192&gt;Inputs!$B$13*Inputs!$B$14,"",G191)</f>
        <v/>
      </c>
      <c r="D192" s="7" t="str">
        <f>IF(A192&gt;Inputs!$B$13*Inputs!$B$14,"",Inputs!$B$15)</f>
        <v/>
      </c>
      <c r="E192" s="7" t="str">
        <f>IF(C192="","",C192*(Inputs!$B$12/Inputs!$B$14))</f>
        <v/>
      </c>
      <c r="F192" s="7" t="str">
        <f t="shared" si="11"/>
        <v/>
      </c>
      <c r="G192" s="7" t="str">
        <f t="shared" si="12"/>
        <v/>
      </c>
      <c r="H192" s="7" t="str">
        <f t="shared" si="13"/>
        <v/>
      </c>
      <c r="I192" s="7" t="str">
        <f t="shared" si="14"/>
        <v/>
      </c>
    </row>
    <row r="193" spans="1:9">
      <c r="A193" s="8">
        <f>192</f>
        <v>192</v>
      </c>
      <c r="B193" s="8">
        <f t="shared" si="10"/>
        <v>16</v>
      </c>
      <c r="C193" s="7" t="str">
        <f>IF(A193&gt;Inputs!$B$13*Inputs!$B$14,"",G192)</f>
        <v/>
      </c>
      <c r="D193" s="7" t="str">
        <f>IF(A193&gt;Inputs!$B$13*Inputs!$B$14,"",Inputs!$B$15)</f>
        <v/>
      </c>
      <c r="E193" s="7" t="str">
        <f>IF(C193="","",C193*(Inputs!$B$12/Inputs!$B$14))</f>
        <v/>
      </c>
      <c r="F193" s="7" t="str">
        <f t="shared" si="11"/>
        <v/>
      </c>
      <c r="G193" s="7" t="str">
        <f t="shared" si="12"/>
        <v/>
      </c>
      <c r="H193" s="7" t="str">
        <f t="shared" si="13"/>
        <v/>
      </c>
      <c r="I193" s="7" t="str">
        <f t="shared" si="14"/>
        <v/>
      </c>
    </row>
    <row r="194" spans="1:9">
      <c r="A194" s="8">
        <f>193</f>
        <v>193</v>
      </c>
      <c r="B194" s="8">
        <f t="shared" ref="B194:B257" si="15">IF(A194="","",INT((A194-1)/12)+1)</f>
        <v>17</v>
      </c>
      <c r="C194" s="7" t="str">
        <f>IF(A194&gt;Inputs!$B$13*Inputs!$B$14,"",G193)</f>
        <v/>
      </c>
      <c r="D194" s="7" t="str">
        <f>IF(A194&gt;Inputs!$B$13*Inputs!$B$14,"",Inputs!$B$15)</f>
        <v/>
      </c>
      <c r="E194" s="7" t="str">
        <f>IF(C194="","",C194*(Inputs!$B$12/Inputs!$B$14))</f>
        <v/>
      </c>
      <c r="F194" s="7" t="str">
        <f t="shared" ref="F194:F257" si="16">IF(D194="","",D194-E194)</f>
        <v/>
      </c>
      <c r="G194" s="7" t="str">
        <f t="shared" ref="G194:G257" si="17">IF(C194="","",MAX(C194-F194,0))</f>
        <v/>
      </c>
      <c r="H194" s="7" t="str">
        <f t="shared" si="13"/>
        <v/>
      </c>
      <c r="I194" s="7" t="str">
        <f t="shared" si="14"/>
        <v/>
      </c>
    </row>
    <row r="195" spans="1:9">
      <c r="A195" s="8">
        <f>194</f>
        <v>194</v>
      </c>
      <c r="B195" s="8">
        <f t="shared" si="15"/>
        <v>17</v>
      </c>
      <c r="C195" s="7" t="str">
        <f>IF(A195&gt;Inputs!$B$13*Inputs!$B$14,"",G194)</f>
        <v/>
      </c>
      <c r="D195" s="7" t="str">
        <f>IF(A195&gt;Inputs!$B$13*Inputs!$B$14,"",Inputs!$B$15)</f>
        <v/>
      </c>
      <c r="E195" s="7" t="str">
        <f>IF(C195="","",C195*(Inputs!$B$12/Inputs!$B$14))</f>
        <v/>
      </c>
      <c r="F195" s="7" t="str">
        <f t="shared" si="16"/>
        <v/>
      </c>
      <c r="G195" s="7" t="str">
        <f t="shared" si="17"/>
        <v/>
      </c>
      <c r="H195" s="7" t="str">
        <f t="shared" ref="H195:H258" si="18">IF(E195="","",H194+E195)</f>
        <v/>
      </c>
      <c r="I195" s="7" t="str">
        <f t="shared" ref="I195:I258" si="19">IF(F195="","",I194+F195)</f>
        <v/>
      </c>
    </row>
    <row r="196" spans="1:9">
      <c r="A196" s="8">
        <f>195</f>
        <v>195</v>
      </c>
      <c r="B196" s="8">
        <f t="shared" si="15"/>
        <v>17</v>
      </c>
      <c r="C196" s="7" t="str">
        <f>IF(A196&gt;Inputs!$B$13*Inputs!$B$14,"",G195)</f>
        <v/>
      </c>
      <c r="D196" s="7" t="str">
        <f>IF(A196&gt;Inputs!$B$13*Inputs!$B$14,"",Inputs!$B$15)</f>
        <v/>
      </c>
      <c r="E196" s="7" t="str">
        <f>IF(C196="","",C196*(Inputs!$B$12/Inputs!$B$14))</f>
        <v/>
      </c>
      <c r="F196" s="7" t="str">
        <f t="shared" si="16"/>
        <v/>
      </c>
      <c r="G196" s="7" t="str">
        <f t="shared" si="17"/>
        <v/>
      </c>
      <c r="H196" s="7" t="str">
        <f t="shared" si="18"/>
        <v/>
      </c>
      <c r="I196" s="7" t="str">
        <f t="shared" si="19"/>
        <v/>
      </c>
    </row>
    <row r="197" spans="1:9">
      <c r="A197" s="8">
        <f>196</f>
        <v>196</v>
      </c>
      <c r="B197" s="8">
        <f t="shared" si="15"/>
        <v>17</v>
      </c>
      <c r="C197" s="7" t="str">
        <f>IF(A197&gt;Inputs!$B$13*Inputs!$B$14,"",G196)</f>
        <v/>
      </c>
      <c r="D197" s="7" t="str">
        <f>IF(A197&gt;Inputs!$B$13*Inputs!$B$14,"",Inputs!$B$15)</f>
        <v/>
      </c>
      <c r="E197" s="7" t="str">
        <f>IF(C197="","",C197*(Inputs!$B$12/Inputs!$B$14))</f>
        <v/>
      </c>
      <c r="F197" s="7" t="str">
        <f t="shared" si="16"/>
        <v/>
      </c>
      <c r="G197" s="7" t="str">
        <f t="shared" si="17"/>
        <v/>
      </c>
      <c r="H197" s="7" t="str">
        <f t="shared" si="18"/>
        <v/>
      </c>
      <c r="I197" s="7" t="str">
        <f t="shared" si="19"/>
        <v/>
      </c>
    </row>
    <row r="198" spans="1:9">
      <c r="A198" s="8">
        <f>197</f>
        <v>197</v>
      </c>
      <c r="B198" s="8">
        <f t="shared" si="15"/>
        <v>17</v>
      </c>
      <c r="C198" s="7" t="str">
        <f>IF(A198&gt;Inputs!$B$13*Inputs!$B$14,"",G197)</f>
        <v/>
      </c>
      <c r="D198" s="7" t="str">
        <f>IF(A198&gt;Inputs!$B$13*Inputs!$B$14,"",Inputs!$B$15)</f>
        <v/>
      </c>
      <c r="E198" s="7" t="str">
        <f>IF(C198="","",C198*(Inputs!$B$12/Inputs!$B$14))</f>
        <v/>
      </c>
      <c r="F198" s="7" t="str">
        <f t="shared" si="16"/>
        <v/>
      </c>
      <c r="G198" s="7" t="str">
        <f t="shared" si="17"/>
        <v/>
      </c>
      <c r="H198" s="7" t="str">
        <f t="shared" si="18"/>
        <v/>
      </c>
      <c r="I198" s="7" t="str">
        <f t="shared" si="19"/>
        <v/>
      </c>
    </row>
    <row r="199" spans="1:9">
      <c r="A199" s="8">
        <f>198</f>
        <v>198</v>
      </c>
      <c r="B199" s="8">
        <f t="shared" si="15"/>
        <v>17</v>
      </c>
      <c r="C199" s="7" t="str">
        <f>IF(A199&gt;Inputs!$B$13*Inputs!$B$14,"",G198)</f>
        <v/>
      </c>
      <c r="D199" s="7" t="str">
        <f>IF(A199&gt;Inputs!$B$13*Inputs!$B$14,"",Inputs!$B$15)</f>
        <v/>
      </c>
      <c r="E199" s="7" t="str">
        <f>IF(C199="","",C199*(Inputs!$B$12/Inputs!$B$14))</f>
        <v/>
      </c>
      <c r="F199" s="7" t="str">
        <f t="shared" si="16"/>
        <v/>
      </c>
      <c r="G199" s="7" t="str">
        <f t="shared" si="17"/>
        <v/>
      </c>
      <c r="H199" s="7" t="str">
        <f t="shared" si="18"/>
        <v/>
      </c>
      <c r="I199" s="7" t="str">
        <f t="shared" si="19"/>
        <v/>
      </c>
    </row>
    <row r="200" spans="1:9">
      <c r="A200" s="8">
        <f>199</f>
        <v>199</v>
      </c>
      <c r="B200" s="8">
        <f t="shared" si="15"/>
        <v>17</v>
      </c>
      <c r="C200" s="7" t="str">
        <f>IF(A200&gt;Inputs!$B$13*Inputs!$B$14,"",G199)</f>
        <v/>
      </c>
      <c r="D200" s="7" t="str">
        <f>IF(A200&gt;Inputs!$B$13*Inputs!$B$14,"",Inputs!$B$15)</f>
        <v/>
      </c>
      <c r="E200" s="7" t="str">
        <f>IF(C200="","",C200*(Inputs!$B$12/Inputs!$B$14))</f>
        <v/>
      </c>
      <c r="F200" s="7" t="str">
        <f t="shared" si="16"/>
        <v/>
      </c>
      <c r="G200" s="7" t="str">
        <f t="shared" si="17"/>
        <v/>
      </c>
      <c r="H200" s="7" t="str">
        <f t="shared" si="18"/>
        <v/>
      </c>
      <c r="I200" s="7" t="str">
        <f t="shared" si="19"/>
        <v/>
      </c>
    </row>
    <row r="201" spans="1:9">
      <c r="A201" s="8">
        <f>200</f>
        <v>200</v>
      </c>
      <c r="B201" s="8">
        <f t="shared" si="15"/>
        <v>17</v>
      </c>
      <c r="C201" s="7" t="str">
        <f>IF(A201&gt;Inputs!$B$13*Inputs!$B$14,"",G200)</f>
        <v/>
      </c>
      <c r="D201" s="7" t="str">
        <f>IF(A201&gt;Inputs!$B$13*Inputs!$B$14,"",Inputs!$B$15)</f>
        <v/>
      </c>
      <c r="E201" s="7" t="str">
        <f>IF(C201="","",C201*(Inputs!$B$12/Inputs!$B$14))</f>
        <v/>
      </c>
      <c r="F201" s="7" t="str">
        <f t="shared" si="16"/>
        <v/>
      </c>
      <c r="G201" s="7" t="str">
        <f t="shared" si="17"/>
        <v/>
      </c>
      <c r="H201" s="7" t="str">
        <f t="shared" si="18"/>
        <v/>
      </c>
      <c r="I201" s="7" t="str">
        <f t="shared" si="19"/>
        <v/>
      </c>
    </row>
    <row r="202" spans="1:9">
      <c r="A202" s="8">
        <f>201</f>
        <v>201</v>
      </c>
      <c r="B202" s="8">
        <f t="shared" si="15"/>
        <v>17</v>
      </c>
      <c r="C202" s="7" t="str">
        <f>IF(A202&gt;Inputs!$B$13*Inputs!$B$14,"",G201)</f>
        <v/>
      </c>
      <c r="D202" s="7" t="str">
        <f>IF(A202&gt;Inputs!$B$13*Inputs!$B$14,"",Inputs!$B$15)</f>
        <v/>
      </c>
      <c r="E202" s="7" t="str">
        <f>IF(C202="","",C202*(Inputs!$B$12/Inputs!$B$14))</f>
        <v/>
      </c>
      <c r="F202" s="7" t="str">
        <f t="shared" si="16"/>
        <v/>
      </c>
      <c r="G202" s="7" t="str">
        <f t="shared" si="17"/>
        <v/>
      </c>
      <c r="H202" s="7" t="str">
        <f t="shared" si="18"/>
        <v/>
      </c>
      <c r="I202" s="7" t="str">
        <f t="shared" si="19"/>
        <v/>
      </c>
    </row>
    <row r="203" spans="1:9">
      <c r="A203" s="8">
        <f>202</f>
        <v>202</v>
      </c>
      <c r="B203" s="8">
        <f t="shared" si="15"/>
        <v>17</v>
      </c>
      <c r="C203" s="7" t="str">
        <f>IF(A203&gt;Inputs!$B$13*Inputs!$B$14,"",G202)</f>
        <v/>
      </c>
      <c r="D203" s="7" t="str">
        <f>IF(A203&gt;Inputs!$B$13*Inputs!$B$14,"",Inputs!$B$15)</f>
        <v/>
      </c>
      <c r="E203" s="7" t="str">
        <f>IF(C203="","",C203*(Inputs!$B$12/Inputs!$B$14))</f>
        <v/>
      </c>
      <c r="F203" s="7" t="str">
        <f t="shared" si="16"/>
        <v/>
      </c>
      <c r="G203" s="7" t="str">
        <f t="shared" si="17"/>
        <v/>
      </c>
      <c r="H203" s="7" t="str">
        <f t="shared" si="18"/>
        <v/>
      </c>
      <c r="I203" s="7" t="str">
        <f t="shared" si="19"/>
        <v/>
      </c>
    </row>
    <row r="204" spans="1:9">
      <c r="A204" s="8">
        <f>203</f>
        <v>203</v>
      </c>
      <c r="B204" s="8">
        <f t="shared" si="15"/>
        <v>17</v>
      </c>
      <c r="C204" s="7" t="str">
        <f>IF(A204&gt;Inputs!$B$13*Inputs!$B$14,"",G203)</f>
        <v/>
      </c>
      <c r="D204" s="7" t="str">
        <f>IF(A204&gt;Inputs!$B$13*Inputs!$B$14,"",Inputs!$B$15)</f>
        <v/>
      </c>
      <c r="E204" s="7" t="str">
        <f>IF(C204="","",C204*(Inputs!$B$12/Inputs!$B$14))</f>
        <v/>
      </c>
      <c r="F204" s="7" t="str">
        <f t="shared" si="16"/>
        <v/>
      </c>
      <c r="G204" s="7" t="str">
        <f t="shared" si="17"/>
        <v/>
      </c>
      <c r="H204" s="7" t="str">
        <f t="shared" si="18"/>
        <v/>
      </c>
      <c r="I204" s="7" t="str">
        <f t="shared" si="19"/>
        <v/>
      </c>
    </row>
    <row r="205" spans="1:9">
      <c r="A205" s="8">
        <f>204</f>
        <v>204</v>
      </c>
      <c r="B205" s="8">
        <f t="shared" si="15"/>
        <v>17</v>
      </c>
      <c r="C205" s="7" t="str">
        <f>IF(A205&gt;Inputs!$B$13*Inputs!$B$14,"",G204)</f>
        <v/>
      </c>
      <c r="D205" s="7" t="str">
        <f>IF(A205&gt;Inputs!$B$13*Inputs!$B$14,"",Inputs!$B$15)</f>
        <v/>
      </c>
      <c r="E205" s="7" t="str">
        <f>IF(C205="","",C205*(Inputs!$B$12/Inputs!$B$14))</f>
        <v/>
      </c>
      <c r="F205" s="7" t="str">
        <f t="shared" si="16"/>
        <v/>
      </c>
      <c r="G205" s="7" t="str">
        <f t="shared" si="17"/>
        <v/>
      </c>
      <c r="H205" s="7" t="str">
        <f t="shared" si="18"/>
        <v/>
      </c>
      <c r="I205" s="7" t="str">
        <f t="shared" si="19"/>
        <v/>
      </c>
    </row>
    <row r="206" spans="1:9">
      <c r="A206" s="8">
        <f>205</f>
        <v>205</v>
      </c>
      <c r="B206" s="8">
        <f t="shared" si="15"/>
        <v>18</v>
      </c>
      <c r="C206" s="7" t="str">
        <f>IF(A206&gt;Inputs!$B$13*Inputs!$B$14,"",G205)</f>
        <v/>
      </c>
      <c r="D206" s="7" t="str">
        <f>IF(A206&gt;Inputs!$B$13*Inputs!$B$14,"",Inputs!$B$15)</f>
        <v/>
      </c>
      <c r="E206" s="7" t="str">
        <f>IF(C206="","",C206*(Inputs!$B$12/Inputs!$B$14))</f>
        <v/>
      </c>
      <c r="F206" s="7" t="str">
        <f t="shared" si="16"/>
        <v/>
      </c>
      <c r="G206" s="7" t="str">
        <f t="shared" si="17"/>
        <v/>
      </c>
      <c r="H206" s="7" t="str">
        <f t="shared" si="18"/>
        <v/>
      </c>
      <c r="I206" s="7" t="str">
        <f t="shared" si="19"/>
        <v/>
      </c>
    </row>
    <row r="207" spans="1:9">
      <c r="A207" s="8">
        <f>206</f>
        <v>206</v>
      </c>
      <c r="B207" s="8">
        <f t="shared" si="15"/>
        <v>18</v>
      </c>
      <c r="C207" s="7" t="str">
        <f>IF(A207&gt;Inputs!$B$13*Inputs!$B$14,"",G206)</f>
        <v/>
      </c>
      <c r="D207" s="7" t="str">
        <f>IF(A207&gt;Inputs!$B$13*Inputs!$B$14,"",Inputs!$B$15)</f>
        <v/>
      </c>
      <c r="E207" s="7" t="str">
        <f>IF(C207="","",C207*(Inputs!$B$12/Inputs!$B$14))</f>
        <v/>
      </c>
      <c r="F207" s="7" t="str">
        <f t="shared" si="16"/>
        <v/>
      </c>
      <c r="G207" s="7" t="str">
        <f t="shared" si="17"/>
        <v/>
      </c>
      <c r="H207" s="7" t="str">
        <f t="shared" si="18"/>
        <v/>
      </c>
      <c r="I207" s="7" t="str">
        <f t="shared" si="19"/>
        <v/>
      </c>
    </row>
    <row r="208" spans="1:9">
      <c r="A208" s="8">
        <f>207</f>
        <v>207</v>
      </c>
      <c r="B208" s="8">
        <f t="shared" si="15"/>
        <v>18</v>
      </c>
      <c r="C208" s="7" t="str">
        <f>IF(A208&gt;Inputs!$B$13*Inputs!$B$14,"",G207)</f>
        <v/>
      </c>
      <c r="D208" s="7" t="str">
        <f>IF(A208&gt;Inputs!$B$13*Inputs!$B$14,"",Inputs!$B$15)</f>
        <v/>
      </c>
      <c r="E208" s="7" t="str">
        <f>IF(C208="","",C208*(Inputs!$B$12/Inputs!$B$14))</f>
        <v/>
      </c>
      <c r="F208" s="7" t="str">
        <f t="shared" si="16"/>
        <v/>
      </c>
      <c r="G208" s="7" t="str">
        <f t="shared" si="17"/>
        <v/>
      </c>
      <c r="H208" s="7" t="str">
        <f t="shared" si="18"/>
        <v/>
      </c>
      <c r="I208" s="7" t="str">
        <f t="shared" si="19"/>
        <v/>
      </c>
    </row>
    <row r="209" spans="1:9">
      <c r="A209" s="8">
        <f>208</f>
        <v>208</v>
      </c>
      <c r="B209" s="8">
        <f t="shared" si="15"/>
        <v>18</v>
      </c>
      <c r="C209" s="7" t="str">
        <f>IF(A209&gt;Inputs!$B$13*Inputs!$B$14,"",G208)</f>
        <v/>
      </c>
      <c r="D209" s="7" t="str">
        <f>IF(A209&gt;Inputs!$B$13*Inputs!$B$14,"",Inputs!$B$15)</f>
        <v/>
      </c>
      <c r="E209" s="7" t="str">
        <f>IF(C209="","",C209*(Inputs!$B$12/Inputs!$B$14))</f>
        <v/>
      </c>
      <c r="F209" s="7" t="str">
        <f t="shared" si="16"/>
        <v/>
      </c>
      <c r="G209" s="7" t="str">
        <f t="shared" si="17"/>
        <v/>
      </c>
      <c r="H209" s="7" t="str">
        <f t="shared" si="18"/>
        <v/>
      </c>
      <c r="I209" s="7" t="str">
        <f t="shared" si="19"/>
        <v/>
      </c>
    </row>
    <row r="210" spans="1:9">
      <c r="A210" s="8">
        <f>209</f>
        <v>209</v>
      </c>
      <c r="B210" s="8">
        <f t="shared" si="15"/>
        <v>18</v>
      </c>
      <c r="C210" s="7" t="str">
        <f>IF(A210&gt;Inputs!$B$13*Inputs!$B$14,"",G209)</f>
        <v/>
      </c>
      <c r="D210" s="7" t="str">
        <f>IF(A210&gt;Inputs!$B$13*Inputs!$B$14,"",Inputs!$B$15)</f>
        <v/>
      </c>
      <c r="E210" s="7" t="str">
        <f>IF(C210="","",C210*(Inputs!$B$12/Inputs!$B$14))</f>
        <v/>
      </c>
      <c r="F210" s="7" t="str">
        <f t="shared" si="16"/>
        <v/>
      </c>
      <c r="G210" s="7" t="str">
        <f t="shared" si="17"/>
        <v/>
      </c>
      <c r="H210" s="7" t="str">
        <f t="shared" si="18"/>
        <v/>
      </c>
      <c r="I210" s="7" t="str">
        <f t="shared" si="19"/>
        <v/>
      </c>
    </row>
    <row r="211" spans="1:9">
      <c r="A211" s="8">
        <f>210</f>
        <v>210</v>
      </c>
      <c r="B211" s="8">
        <f t="shared" si="15"/>
        <v>18</v>
      </c>
      <c r="C211" s="7" t="str">
        <f>IF(A211&gt;Inputs!$B$13*Inputs!$B$14,"",G210)</f>
        <v/>
      </c>
      <c r="D211" s="7" t="str">
        <f>IF(A211&gt;Inputs!$B$13*Inputs!$B$14,"",Inputs!$B$15)</f>
        <v/>
      </c>
      <c r="E211" s="7" t="str">
        <f>IF(C211="","",C211*(Inputs!$B$12/Inputs!$B$14))</f>
        <v/>
      </c>
      <c r="F211" s="7" t="str">
        <f t="shared" si="16"/>
        <v/>
      </c>
      <c r="G211" s="7" t="str">
        <f t="shared" si="17"/>
        <v/>
      </c>
      <c r="H211" s="7" t="str">
        <f t="shared" si="18"/>
        <v/>
      </c>
      <c r="I211" s="7" t="str">
        <f t="shared" si="19"/>
        <v/>
      </c>
    </row>
    <row r="212" spans="1:9">
      <c r="A212" s="8">
        <f>211</f>
        <v>211</v>
      </c>
      <c r="B212" s="8">
        <f t="shared" si="15"/>
        <v>18</v>
      </c>
      <c r="C212" s="7" t="str">
        <f>IF(A212&gt;Inputs!$B$13*Inputs!$B$14,"",G211)</f>
        <v/>
      </c>
      <c r="D212" s="7" t="str">
        <f>IF(A212&gt;Inputs!$B$13*Inputs!$B$14,"",Inputs!$B$15)</f>
        <v/>
      </c>
      <c r="E212" s="7" t="str">
        <f>IF(C212="","",C212*(Inputs!$B$12/Inputs!$B$14))</f>
        <v/>
      </c>
      <c r="F212" s="7" t="str">
        <f t="shared" si="16"/>
        <v/>
      </c>
      <c r="G212" s="7" t="str">
        <f t="shared" si="17"/>
        <v/>
      </c>
      <c r="H212" s="7" t="str">
        <f t="shared" si="18"/>
        <v/>
      </c>
      <c r="I212" s="7" t="str">
        <f t="shared" si="19"/>
        <v/>
      </c>
    </row>
    <row r="213" spans="1:9">
      <c r="A213" s="8">
        <f>212</f>
        <v>212</v>
      </c>
      <c r="B213" s="8">
        <f t="shared" si="15"/>
        <v>18</v>
      </c>
      <c r="C213" s="7" t="str">
        <f>IF(A213&gt;Inputs!$B$13*Inputs!$B$14,"",G212)</f>
        <v/>
      </c>
      <c r="D213" s="7" t="str">
        <f>IF(A213&gt;Inputs!$B$13*Inputs!$B$14,"",Inputs!$B$15)</f>
        <v/>
      </c>
      <c r="E213" s="7" t="str">
        <f>IF(C213="","",C213*(Inputs!$B$12/Inputs!$B$14))</f>
        <v/>
      </c>
      <c r="F213" s="7" t="str">
        <f t="shared" si="16"/>
        <v/>
      </c>
      <c r="G213" s="7" t="str">
        <f t="shared" si="17"/>
        <v/>
      </c>
      <c r="H213" s="7" t="str">
        <f t="shared" si="18"/>
        <v/>
      </c>
      <c r="I213" s="7" t="str">
        <f t="shared" si="19"/>
        <v/>
      </c>
    </row>
    <row r="214" spans="1:9">
      <c r="A214" s="8">
        <f>213</f>
        <v>213</v>
      </c>
      <c r="B214" s="8">
        <f t="shared" si="15"/>
        <v>18</v>
      </c>
      <c r="C214" s="7" t="str">
        <f>IF(A214&gt;Inputs!$B$13*Inputs!$B$14,"",G213)</f>
        <v/>
      </c>
      <c r="D214" s="7" t="str">
        <f>IF(A214&gt;Inputs!$B$13*Inputs!$B$14,"",Inputs!$B$15)</f>
        <v/>
      </c>
      <c r="E214" s="7" t="str">
        <f>IF(C214="","",C214*(Inputs!$B$12/Inputs!$B$14))</f>
        <v/>
      </c>
      <c r="F214" s="7" t="str">
        <f t="shared" si="16"/>
        <v/>
      </c>
      <c r="G214" s="7" t="str">
        <f t="shared" si="17"/>
        <v/>
      </c>
      <c r="H214" s="7" t="str">
        <f t="shared" si="18"/>
        <v/>
      </c>
      <c r="I214" s="7" t="str">
        <f t="shared" si="19"/>
        <v/>
      </c>
    </row>
    <row r="215" spans="1:9">
      <c r="A215" s="8">
        <f>214</f>
        <v>214</v>
      </c>
      <c r="B215" s="8">
        <f t="shared" si="15"/>
        <v>18</v>
      </c>
      <c r="C215" s="7" t="str">
        <f>IF(A215&gt;Inputs!$B$13*Inputs!$B$14,"",G214)</f>
        <v/>
      </c>
      <c r="D215" s="7" t="str">
        <f>IF(A215&gt;Inputs!$B$13*Inputs!$B$14,"",Inputs!$B$15)</f>
        <v/>
      </c>
      <c r="E215" s="7" t="str">
        <f>IF(C215="","",C215*(Inputs!$B$12/Inputs!$B$14))</f>
        <v/>
      </c>
      <c r="F215" s="7" t="str">
        <f t="shared" si="16"/>
        <v/>
      </c>
      <c r="G215" s="7" t="str">
        <f t="shared" si="17"/>
        <v/>
      </c>
      <c r="H215" s="7" t="str">
        <f t="shared" si="18"/>
        <v/>
      </c>
      <c r="I215" s="7" t="str">
        <f t="shared" si="19"/>
        <v/>
      </c>
    </row>
    <row r="216" spans="1:9">
      <c r="A216" s="8">
        <f>215</f>
        <v>215</v>
      </c>
      <c r="B216" s="8">
        <f t="shared" si="15"/>
        <v>18</v>
      </c>
      <c r="C216" s="7" t="str">
        <f>IF(A216&gt;Inputs!$B$13*Inputs!$B$14,"",G215)</f>
        <v/>
      </c>
      <c r="D216" s="7" t="str">
        <f>IF(A216&gt;Inputs!$B$13*Inputs!$B$14,"",Inputs!$B$15)</f>
        <v/>
      </c>
      <c r="E216" s="7" t="str">
        <f>IF(C216="","",C216*(Inputs!$B$12/Inputs!$B$14))</f>
        <v/>
      </c>
      <c r="F216" s="7" t="str">
        <f t="shared" si="16"/>
        <v/>
      </c>
      <c r="G216" s="7" t="str">
        <f t="shared" si="17"/>
        <v/>
      </c>
      <c r="H216" s="7" t="str">
        <f t="shared" si="18"/>
        <v/>
      </c>
      <c r="I216" s="7" t="str">
        <f t="shared" si="19"/>
        <v/>
      </c>
    </row>
    <row r="217" spans="1:9">
      <c r="A217" s="8">
        <f>216</f>
        <v>216</v>
      </c>
      <c r="B217" s="8">
        <f t="shared" si="15"/>
        <v>18</v>
      </c>
      <c r="C217" s="7" t="str">
        <f>IF(A217&gt;Inputs!$B$13*Inputs!$B$14,"",G216)</f>
        <v/>
      </c>
      <c r="D217" s="7" t="str">
        <f>IF(A217&gt;Inputs!$B$13*Inputs!$B$14,"",Inputs!$B$15)</f>
        <v/>
      </c>
      <c r="E217" s="7" t="str">
        <f>IF(C217="","",C217*(Inputs!$B$12/Inputs!$B$14))</f>
        <v/>
      </c>
      <c r="F217" s="7" t="str">
        <f t="shared" si="16"/>
        <v/>
      </c>
      <c r="G217" s="7" t="str">
        <f t="shared" si="17"/>
        <v/>
      </c>
      <c r="H217" s="7" t="str">
        <f t="shared" si="18"/>
        <v/>
      </c>
      <c r="I217" s="7" t="str">
        <f t="shared" si="19"/>
        <v/>
      </c>
    </row>
    <row r="218" spans="1:9">
      <c r="A218" s="8">
        <f>217</f>
        <v>217</v>
      </c>
      <c r="B218" s="8">
        <f t="shared" si="15"/>
        <v>19</v>
      </c>
      <c r="C218" s="7" t="str">
        <f>IF(A218&gt;Inputs!$B$13*Inputs!$B$14,"",G217)</f>
        <v/>
      </c>
      <c r="D218" s="7" t="str">
        <f>IF(A218&gt;Inputs!$B$13*Inputs!$B$14,"",Inputs!$B$15)</f>
        <v/>
      </c>
      <c r="E218" s="7" t="str">
        <f>IF(C218="","",C218*(Inputs!$B$12/Inputs!$B$14))</f>
        <v/>
      </c>
      <c r="F218" s="7" t="str">
        <f t="shared" si="16"/>
        <v/>
      </c>
      <c r="G218" s="7" t="str">
        <f t="shared" si="17"/>
        <v/>
      </c>
      <c r="H218" s="7" t="str">
        <f t="shared" si="18"/>
        <v/>
      </c>
      <c r="I218" s="7" t="str">
        <f t="shared" si="19"/>
        <v/>
      </c>
    </row>
    <row r="219" spans="1:9">
      <c r="A219" s="8">
        <f>218</f>
        <v>218</v>
      </c>
      <c r="B219" s="8">
        <f t="shared" si="15"/>
        <v>19</v>
      </c>
      <c r="C219" s="7" t="str">
        <f>IF(A219&gt;Inputs!$B$13*Inputs!$B$14,"",G218)</f>
        <v/>
      </c>
      <c r="D219" s="7" t="str">
        <f>IF(A219&gt;Inputs!$B$13*Inputs!$B$14,"",Inputs!$B$15)</f>
        <v/>
      </c>
      <c r="E219" s="7" t="str">
        <f>IF(C219="","",C219*(Inputs!$B$12/Inputs!$B$14))</f>
        <v/>
      </c>
      <c r="F219" s="7" t="str">
        <f t="shared" si="16"/>
        <v/>
      </c>
      <c r="G219" s="7" t="str">
        <f t="shared" si="17"/>
        <v/>
      </c>
      <c r="H219" s="7" t="str">
        <f t="shared" si="18"/>
        <v/>
      </c>
      <c r="I219" s="7" t="str">
        <f t="shared" si="19"/>
        <v/>
      </c>
    </row>
    <row r="220" spans="1:9">
      <c r="A220" s="8">
        <f>219</f>
        <v>219</v>
      </c>
      <c r="B220" s="8">
        <f t="shared" si="15"/>
        <v>19</v>
      </c>
      <c r="C220" s="7" t="str">
        <f>IF(A220&gt;Inputs!$B$13*Inputs!$B$14,"",G219)</f>
        <v/>
      </c>
      <c r="D220" s="7" t="str">
        <f>IF(A220&gt;Inputs!$B$13*Inputs!$B$14,"",Inputs!$B$15)</f>
        <v/>
      </c>
      <c r="E220" s="7" t="str">
        <f>IF(C220="","",C220*(Inputs!$B$12/Inputs!$B$14))</f>
        <v/>
      </c>
      <c r="F220" s="7" t="str">
        <f t="shared" si="16"/>
        <v/>
      </c>
      <c r="G220" s="7" t="str">
        <f t="shared" si="17"/>
        <v/>
      </c>
      <c r="H220" s="7" t="str">
        <f t="shared" si="18"/>
        <v/>
      </c>
      <c r="I220" s="7" t="str">
        <f t="shared" si="19"/>
        <v/>
      </c>
    </row>
    <row r="221" spans="1:9">
      <c r="A221" s="8">
        <f>220</f>
        <v>220</v>
      </c>
      <c r="B221" s="8">
        <f t="shared" si="15"/>
        <v>19</v>
      </c>
      <c r="C221" s="7" t="str">
        <f>IF(A221&gt;Inputs!$B$13*Inputs!$B$14,"",G220)</f>
        <v/>
      </c>
      <c r="D221" s="7" t="str">
        <f>IF(A221&gt;Inputs!$B$13*Inputs!$B$14,"",Inputs!$B$15)</f>
        <v/>
      </c>
      <c r="E221" s="7" t="str">
        <f>IF(C221="","",C221*(Inputs!$B$12/Inputs!$B$14))</f>
        <v/>
      </c>
      <c r="F221" s="7" t="str">
        <f t="shared" si="16"/>
        <v/>
      </c>
      <c r="G221" s="7" t="str">
        <f t="shared" si="17"/>
        <v/>
      </c>
      <c r="H221" s="7" t="str">
        <f t="shared" si="18"/>
        <v/>
      </c>
      <c r="I221" s="7" t="str">
        <f t="shared" si="19"/>
        <v/>
      </c>
    </row>
    <row r="222" spans="1:9">
      <c r="A222" s="8">
        <f>221</f>
        <v>221</v>
      </c>
      <c r="B222" s="8">
        <f t="shared" si="15"/>
        <v>19</v>
      </c>
      <c r="C222" s="7" t="str">
        <f>IF(A222&gt;Inputs!$B$13*Inputs!$B$14,"",G221)</f>
        <v/>
      </c>
      <c r="D222" s="7" t="str">
        <f>IF(A222&gt;Inputs!$B$13*Inputs!$B$14,"",Inputs!$B$15)</f>
        <v/>
      </c>
      <c r="E222" s="7" t="str">
        <f>IF(C222="","",C222*(Inputs!$B$12/Inputs!$B$14))</f>
        <v/>
      </c>
      <c r="F222" s="7" t="str">
        <f t="shared" si="16"/>
        <v/>
      </c>
      <c r="G222" s="7" t="str">
        <f t="shared" si="17"/>
        <v/>
      </c>
      <c r="H222" s="7" t="str">
        <f t="shared" si="18"/>
        <v/>
      </c>
      <c r="I222" s="7" t="str">
        <f t="shared" si="19"/>
        <v/>
      </c>
    </row>
    <row r="223" spans="1:9">
      <c r="A223" s="8">
        <f>222</f>
        <v>222</v>
      </c>
      <c r="B223" s="8">
        <f t="shared" si="15"/>
        <v>19</v>
      </c>
      <c r="C223" s="7" t="str">
        <f>IF(A223&gt;Inputs!$B$13*Inputs!$B$14,"",G222)</f>
        <v/>
      </c>
      <c r="D223" s="7" t="str">
        <f>IF(A223&gt;Inputs!$B$13*Inputs!$B$14,"",Inputs!$B$15)</f>
        <v/>
      </c>
      <c r="E223" s="7" t="str">
        <f>IF(C223="","",C223*(Inputs!$B$12/Inputs!$B$14))</f>
        <v/>
      </c>
      <c r="F223" s="7" t="str">
        <f t="shared" si="16"/>
        <v/>
      </c>
      <c r="G223" s="7" t="str">
        <f t="shared" si="17"/>
        <v/>
      </c>
      <c r="H223" s="7" t="str">
        <f t="shared" si="18"/>
        <v/>
      </c>
      <c r="I223" s="7" t="str">
        <f t="shared" si="19"/>
        <v/>
      </c>
    </row>
    <row r="224" spans="1:9">
      <c r="A224" s="8">
        <f>223</f>
        <v>223</v>
      </c>
      <c r="B224" s="8">
        <f t="shared" si="15"/>
        <v>19</v>
      </c>
      <c r="C224" s="7" t="str">
        <f>IF(A224&gt;Inputs!$B$13*Inputs!$B$14,"",G223)</f>
        <v/>
      </c>
      <c r="D224" s="7" t="str">
        <f>IF(A224&gt;Inputs!$B$13*Inputs!$B$14,"",Inputs!$B$15)</f>
        <v/>
      </c>
      <c r="E224" s="7" t="str">
        <f>IF(C224="","",C224*(Inputs!$B$12/Inputs!$B$14))</f>
        <v/>
      </c>
      <c r="F224" s="7" t="str">
        <f t="shared" si="16"/>
        <v/>
      </c>
      <c r="G224" s="7" t="str">
        <f t="shared" si="17"/>
        <v/>
      </c>
      <c r="H224" s="7" t="str">
        <f t="shared" si="18"/>
        <v/>
      </c>
      <c r="I224" s="7" t="str">
        <f t="shared" si="19"/>
        <v/>
      </c>
    </row>
    <row r="225" spans="1:9">
      <c r="A225" s="8">
        <f>224</f>
        <v>224</v>
      </c>
      <c r="B225" s="8">
        <f t="shared" si="15"/>
        <v>19</v>
      </c>
      <c r="C225" s="7" t="str">
        <f>IF(A225&gt;Inputs!$B$13*Inputs!$B$14,"",G224)</f>
        <v/>
      </c>
      <c r="D225" s="7" t="str">
        <f>IF(A225&gt;Inputs!$B$13*Inputs!$B$14,"",Inputs!$B$15)</f>
        <v/>
      </c>
      <c r="E225" s="7" t="str">
        <f>IF(C225="","",C225*(Inputs!$B$12/Inputs!$B$14))</f>
        <v/>
      </c>
      <c r="F225" s="7" t="str">
        <f t="shared" si="16"/>
        <v/>
      </c>
      <c r="G225" s="7" t="str">
        <f t="shared" si="17"/>
        <v/>
      </c>
      <c r="H225" s="7" t="str">
        <f t="shared" si="18"/>
        <v/>
      </c>
      <c r="I225" s="7" t="str">
        <f t="shared" si="19"/>
        <v/>
      </c>
    </row>
    <row r="226" spans="1:9">
      <c r="A226" s="8">
        <f>225</f>
        <v>225</v>
      </c>
      <c r="B226" s="8">
        <f t="shared" si="15"/>
        <v>19</v>
      </c>
      <c r="C226" s="7" t="str">
        <f>IF(A226&gt;Inputs!$B$13*Inputs!$B$14,"",G225)</f>
        <v/>
      </c>
      <c r="D226" s="7" t="str">
        <f>IF(A226&gt;Inputs!$B$13*Inputs!$B$14,"",Inputs!$B$15)</f>
        <v/>
      </c>
      <c r="E226" s="7" t="str">
        <f>IF(C226="","",C226*(Inputs!$B$12/Inputs!$B$14))</f>
        <v/>
      </c>
      <c r="F226" s="7" t="str">
        <f t="shared" si="16"/>
        <v/>
      </c>
      <c r="G226" s="7" t="str">
        <f t="shared" si="17"/>
        <v/>
      </c>
      <c r="H226" s="7" t="str">
        <f t="shared" si="18"/>
        <v/>
      </c>
      <c r="I226" s="7" t="str">
        <f t="shared" si="19"/>
        <v/>
      </c>
    </row>
    <row r="227" spans="1:9">
      <c r="A227" s="8">
        <f>226</f>
        <v>226</v>
      </c>
      <c r="B227" s="8">
        <f t="shared" si="15"/>
        <v>19</v>
      </c>
      <c r="C227" s="7" t="str">
        <f>IF(A227&gt;Inputs!$B$13*Inputs!$B$14,"",G226)</f>
        <v/>
      </c>
      <c r="D227" s="7" t="str">
        <f>IF(A227&gt;Inputs!$B$13*Inputs!$B$14,"",Inputs!$B$15)</f>
        <v/>
      </c>
      <c r="E227" s="7" t="str">
        <f>IF(C227="","",C227*(Inputs!$B$12/Inputs!$B$14))</f>
        <v/>
      </c>
      <c r="F227" s="7" t="str">
        <f t="shared" si="16"/>
        <v/>
      </c>
      <c r="G227" s="7" t="str">
        <f t="shared" si="17"/>
        <v/>
      </c>
      <c r="H227" s="7" t="str">
        <f t="shared" si="18"/>
        <v/>
      </c>
      <c r="I227" s="7" t="str">
        <f t="shared" si="19"/>
        <v/>
      </c>
    </row>
    <row r="228" spans="1:9">
      <c r="A228" s="8">
        <f>227</f>
        <v>227</v>
      </c>
      <c r="B228" s="8">
        <f t="shared" si="15"/>
        <v>19</v>
      </c>
      <c r="C228" s="7" t="str">
        <f>IF(A228&gt;Inputs!$B$13*Inputs!$B$14,"",G227)</f>
        <v/>
      </c>
      <c r="D228" s="7" t="str">
        <f>IF(A228&gt;Inputs!$B$13*Inputs!$B$14,"",Inputs!$B$15)</f>
        <v/>
      </c>
      <c r="E228" s="7" t="str">
        <f>IF(C228="","",C228*(Inputs!$B$12/Inputs!$B$14))</f>
        <v/>
      </c>
      <c r="F228" s="7" t="str">
        <f t="shared" si="16"/>
        <v/>
      </c>
      <c r="G228" s="7" t="str">
        <f t="shared" si="17"/>
        <v/>
      </c>
      <c r="H228" s="7" t="str">
        <f t="shared" si="18"/>
        <v/>
      </c>
      <c r="I228" s="7" t="str">
        <f t="shared" si="19"/>
        <v/>
      </c>
    </row>
    <row r="229" spans="1:9">
      <c r="A229" s="8">
        <f>228</f>
        <v>228</v>
      </c>
      <c r="B229" s="8">
        <f t="shared" si="15"/>
        <v>19</v>
      </c>
      <c r="C229" s="7" t="str">
        <f>IF(A229&gt;Inputs!$B$13*Inputs!$B$14,"",G228)</f>
        <v/>
      </c>
      <c r="D229" s="7" t="str">
        <f>IF(A229&gt;Inputs!$B$13*Inputs!$B$14,"",Inputs!$B$15)</f>
        <v/>
      </c>
      <c r="E229" s="7" t="str">
        <f>IF(C229="","",C229*(Inputs!$B$12/Inputs!$B$14))</f>
        <v/>
      </c>
      <c r="F229" s="7" t="str">
        <f t="shared" si="16"/>
        <v/>
      </c>
      <c r="G229" s="7" t="str">
        <f t="shared" si="17"/>
        <v/>
      </c>
      <c r="H229" s="7" t="str">
        <f t="shared" si="18"/>
        <v/>
      </c>
      <c r="I229" s="7" t="str">
        <f t="shared" si="19"/>
        <v/>
      </c>
    </row>
    <row r="230" spans="1:9">
      <c r="A230" s="8">
        <f>229</f>
        <v>229</v>
      </c>
      <c r="B230" s="8">
        <f t="shared" si="15"/>
        <v>20</v>
      </c>
      <c r="C230" s="7" t="str">
        <f>IF(A230&gt;Inputs!$B$13*Inputs!$B$14,"",G229)</f>
        <v/>
      </c>
      <c r="D230" s="7" t="str">
        <f>IF(A230&gt;Inputs!$B$13*Inputs!$B$14,"",Inputs!$B$15)</f>
        <v/>
      </c>
      <c r="E230" s="7" t="str">
        <f>IF(C230="","",C230*(Inputs!$B$12/Inputs!$B$14))</f>
        <v/>
      </c>
      <c r="F230" s="7" t="str">
        <f t="shared" si="16"/>
        <v/>
      </c>
      <c r="G230" s="7" t="str">
        <f t="shared" si="17"/>
        <v/>
      </c>
      <c r="H230" s="7" t="str">
        <f t="shared" si="18"/>
        <v/>
      </c>
      <c r="I230" s="7" t="str">
        <f t="shared" si="19"/>
        <v/>
      </c>
    </row>
    <row r="231" spans="1:9">
      <c r="A231" s="8">
        <f>230</f>
        <v>230</v>
      </c>
      <c r="B231" s="8">
        <f t="shared" si="15"/>
        <v>20</v>
      </c>
      <c r="C231" s="7" t="str">
        <f>IF(A231&gt;Inputs!$B$13*Inputs!$B$14,"",G230)</f>
        <v/>
      </c>
      <c r="D231" s="7" t="str">
        <f>IF(A231&gt;Inputs!$B$13*Inputs!$B$14,"",Inputs!$B$15)</f>
        <v/>
      </c>
      <c r="E231" s="7" t="str">
        <f>IF(C231="","",C231*(Inputs!$B$12/Inputs!$B$14))</f>
        <v/>
      </c>
      <c r="F231" s="7" t="str">
        <f t="shared" si="16"/>
        <v/>
      </c>
      <c r="G231" s="7" t="str">
        <f t="shared" si="17"/>
        <v/>
      </c>
      <c r="H231" s="7" t="str">
        <f t="shared" si="18"/>
        <v/>
      </c>
      <c r="I231" s="7" t="str">
        <f t="shared" si="19"/>
        <v/>
      </c>
    </row>
    <row r="232" spans="1:9">
      <c r="A232" s="8">
        <f>231</f>
        <v>231</v>
      </c>
      <c r="B232" s="8">
        <f t="shared" si="15"/>
        <v>20</v>
      </c>
      <c r="C232" s="7" t="str">
        <f>IF(A232&gt;Inputs!$B$13*Inputs!$B$14,"",G231)</f>
        <v/>
      </c>
      <c r="D232" s="7" t="str">
        <f>IF(A232&gt;Inputs!$B$13*Inputs!$B$14,"",Inputs!$B$15)</f>
        <v/>
      </c>
      <c r="E232" s="7" t="str">
        <f>IF(C232="","",C232*(Inputs!$B$12/Inputs!$B$14))</f>
        <v/>
      </c>
      <c r="F232" s="7" t="str">
        <f t="shared" si="16"/>
        <v/>
      </c>
      <c r="G232" s="7" t="str">
        <f t="shared" si="17"/>
        <v/>
      </c>
      <c r="H232" s="7" t="str">
        <f t="shared" si="18"/>
        <v/>
      </c>
      <c r="I232" s="7" t="str">
        <f t="shared" si="19"/>
        <v/>
      </c>
    </row>
    <row r="233" spans="1:9">
      <c r="A233" s="8">
        <f>232</f>
        <v>232</v>
      </c>
      <c r="B233" s="8">
        <f t="shared" si="15"/>
        <v>20</v>
      </c>
      <c r="C233" s="7" t="str">
        <f>IF(A233&gt;Inputs!$B$13*Inputs!$B$14,"",G232)</f>
        <v/>
      </c>
      <c r="D233" s="7" t="str">
        <f>IF(A233&gt;Inputs!$B$13*Inputs!$B$14,"",Inputs!$B$15)</f>
        <v/>
      </c>
      <c r="E233" s="7" t="str">
        <f>IF(C233="","",C233*(Inputs!$B$12/Inputs!$B$14))</f>
        <v/>
      </c>
      <c r="F233" s="7" t="str">
        <f t="shared" si="16"/>
        <v/>
      </c>
      <c r="G233" s="7" t="str">
        <f t="shared" si="17"/>
        <v/>
      </c>
      <c r="H233" s="7" t="str">
        <f t="shared" si="18"/>
        <v/>
      </c>
      <c r="I233" s="7" t="str">
        <f t="shared" si="19"/>
        <v/>
      </c>
    </row>
    <row r="234" spans="1:9">
      <c r="A234" s="8">
        <f>233</f>
        <v>233</v>
      </c>
      <c r="B234" s="8">
        <f t="shared" si="15"/>
        <v>20</v>
      </c>
      <c r="C234" s="7" t="str">
        <f>IF(A234&gt;Inputs!$B$13*Inputs!$B$14,"",G233)</f>
        <v/>
      </c>
      <c r="D234" s="7" t="str">
        <f>IF(A234&gt;Inputs!$B$13*Inputs!$B$14,"",Inputs!$B$15)</f>
        <v/>
      </c>
      <c r="E234" s="7" t="str">
        <f>IF(C234="","",C234*(Inputs!$B$12/Inputs!$B$14))</f>
        <v/>
      </c>
      <c r="F234" s="7" t="str">
        <f t="shared" si="16"/>
        <v/>
      </c>
      <c r="G234" s="7" t="str">
        <f t="shared" si="17"/>
        <v/>
      </c>
      <c r="H234" s="7" t="str">
        <f t="shared" si="18"/>
        <v/>
      </c>
      <c r="I234" s="7" t="str">
        <f t="shared" si="19"/>
        <v/>
      </c>
    </row>
    <row r="235" spans="1:9">
      <c r="A235" s="8">
        <f>234</f>
        <v>234</v>
      </c>
      <c r="B235" s="8">
        <f t="shared" si="15"/>
        <v>20</v>
      </c>
      <c r="C235" s="7" t="str">
        <f>IF(A235&gt;Inputs!$B$13*Inputs!$B$14,"",G234)</f>
        <v/>
      </c>
      <c r="D235" s="7" t="str">
        <f>IF(A235&gt;Inputs!$B$13*Inputs!$B$14,"",Inputs!$B$15)</f>
        <v/>
      </c>
      <c r="E235" s="7" t="str">
        <f>IF(C235="","",C235*(Inputs!$B$12/Inputs!$B$14))</f>
        <v/>
      </c>
      <c r="F235" s="7" t="str">
        <f t="shared" si="16"/>
        <v/>
      </c>
      <c r="G235" s="7" t="str">
        <f t="shared" si="17"/>
        <v/>
      </c>
      <c r="H235" s="7" t="str">
        <f t="shared" si="18"/>
        <v/>
      </c>
      <c r="I235" s="7" t="str">
        <f t="shared" si="19"/>
        <v/>
      </c>
    </row>
    <row r="236" spans="1:9">
      <c r="A236" s="8">
        <f>235</f>
        <v>235</v>
      </c>
      <c r="B236" s="8">
        <f t="shared" si="15"/>
        <v>20</v>
      </c>
      <c r="C236" s="7" t="str">
        <f>IF(A236&gt;Inputs!$B$13*Inputs!$B$14,"",G235)</f>
        <v/>
      </c>
      <c r="D236" s="7" t="str">
        <f>IF(A236&gt;Inputs!$B$13*Inputs!$B$14,"",Inputs!$B$15)</f>
        <v/>
      </c>
      <c r="E236" s="7" t="str">
        <f>IF(C236="","",C236*(Inputs!$B$12/Inputs!$B$14))</f>
        <v/>
      </c>
      <c r="F236" s="7" t="str">
        <f t="shared" si="16"/>
        <v/>
      </c>
      <c r="G236" s="7" t="str">
        <f t="shared" si="17"/>
        <v/>
      </c>
      <c r="H236" s="7" t="str">
        <f t="shared" si="18"/>
        <v/>
      </c>
      <c r="I236" s="7" t="str">
        <f t="shared" si="19"/>
        <v/>
      </c>
    </row>
    <row r="237" spans="1:9">
      <c r="A237" s="8">
        <f>236</f>
        <v>236</v>
      </c>
      <c r="B237" s="8">
        <f t="shared" si="15"/>
        <v>20</v>
      </c>
      <c r="C237" s="7" t="str">
        <f>IF(A237&gt;Inputs!$B$13*Inputs!$B$14,"",G236)</f>
        <v/>
      </c>
      <c r="D237" s="7" t="str">
        <f>IF(A237&gt;Inputs!$B$13*Inputs!$B$14,"",Inputs!$B$15)</f>
        <v/>
      </c>
      <c r="E237" s="7" t="str">
        <f>IF(C237="","",C237*(Inputs!$B$12/Inputs!$B$14))</f>
        <v/>
      </c>
      <c r="F237" s="7" t="str">
        <f t="shared" si="16"/>
        <v/>
      </c>
      <c r="G237" s="7" t="str">
        <f t="shared" si="17"/>
        <v/>
      </c>
      <c r="H237" s="7" t="str">
        <f t="shared" si="18"/>
        <v/>
      </c>
      <c r="I237" s="7" t="str">
        <f t="shared" si="19"/>
        <v/>
      </c>
    </row>
    <row r="238" spans="1:9">
      <c r="A238" s="8">
        <f>237</f>
        <v>237</v>
      </c>
      <c r="B238" s="8">
        <f t="shared" si="15"/>
        <v>20</v>
      </c>
      <c r="C238" s="7" t="str">
        <f>IF(A238&gt;Inputs!$B$13*Inputs!$B$14,"",G237)</f>
        <v/>
      </c>
      <c r="D238" s="7" t="str">
        <f>IF(A238&gt;Inputs!$B$13*Inputs!$B$14,"",Inputs!$B$15)</f>
        <v/>
      </c>
      <c r="E238" s="7" t="str">
        <f>IF(C238="","",C238*(Inputs!$B$12/Inputs!$B$14))</f>
        <v/>
      </c>
      <c r="F238" s="7" t="str">
        <f t="shared" si="16"/>
        <v/>
      </c>
      <c r="G238" s="7" t="str">
        <f t="shared" si="17"/>
        <v/>
      </c>
      <c r="H238" s="7" t="str">
        <f t="shared" si="18"/>
        <v/>
      </c>
      <c r="I238" s="7" t="str">
        <f t="shared" si="19"/>
        <v/>
      </c>
    </row>
    <row r="239" spans="1:9">
      <c r="A239" s="8">
        <f>238</f>
        <v>238</v>
      </c>
      <c r="B239" s="8">
        <f t="shared" si="15"/>
        <v>20</v>
      </c>
      <c r="C239" s="7" t="str">
        <f>IF(A239&gt;Inputs!$B$13*Inputs!$B$14,"",G238)</f>
        <v/>
      </c>
      <c r="D239" s="7" t="str">
        <f>IF(A239&gt;Inputs!$B$13*Inputs!$B$14,"",Inputs!$B$15)</f>
        <v/>
      </c>
      <c r="E239" s="7" t="str">
        <f>IF(C239="","",C239*(Inputs!$B$12/Inputs!$B$14))</f>
        <v/>
      </c>
      <c r="F239" s="7" t="str">
        <f t="shared" si="16"/>
        <v/>
      </c>
      <c r="G239" s="7" t="str">
        <f t="shared" si="17"/>
        <v/>
      </c>
      <c r="H239" s="7" t="str">
        <f t="shared" si="18"/>
        <v/>
      </c>
      <c r="I239" s="7" t="str">
        <f t="shared" si="19"/>
        <v/>
      </c>
    </row>
    <row r="240" spans="1:9">
      <c r="A240" s="8">
        <f>239</f>
        <v>239</v>
      </c>
      <c r="B240" s="8">
        <f t="shared" si="15"/>
        <v>20</v>
      </c>
      <c r="C240" s="7" t="str">
        <f>IF(A240&gt;Inputs!$B$13*Inputs!$B$14,"",G239)</f>
        <v/>
      </c>
      <c r="D240" s="7" t="str">
        <f>IF(A240&gt;Inputs!$B$13*Inputs!$B$14,"",Inputs!$B$15)</f>
        <v/>
      </c>
      <c r="E240" s="7" t="str">
        <f>IF(C240="","",C240*(Inputs!$B$12/Inputs!$B$14))</f>
        <v/>
      </c>
      <c r="F240" s="7" t="str">
        <f t="shared" si="16"/>
        <v/>
      </c>
      <c r="G240" s="7" t="str">
        <f t="shared" si="17"/>
        <v/>
      </c>
      <c r="H240" s="7" t="str">
        <f t="shared" si="18"/>
        <v/>
      </c>
      <c r="I240" s="7" t="str">
        <f t="shared" si="19"/>
        <v/>
      </c>
    </row>
    <row r="241" spans="1:9">
      <c r="A241" s="8">
        <f>240</f>
        <v>240</v>
      </c>
      <c r="B241" s="8">
        <f t="shared" si="15"/>
        <v>20</v>
      </c>
      <c r="C241" s="7" t="str">
        <f>IF(A241&gt;Inputs!$B$13*Inputs!$B$14,"",G240)</f>
        <v/>
      </c>
      <c r="D241" s="7" t="str">
        <f>IF(A241&gt;Inputs!$B$13*Inputs!$B$14,"",Inputs!$B$15)</f>
        <v/>
      </c>
      <c r="E241" s="7" t="str">
        <f>IF(C241="","",C241*(Inputs!$B$12/Inputs!$B$14))</f>
        <v/>
      </c>
      <c r="F241" s="7" t="str">
        <f t="shared" si="16"/>
        <v/>
      </c>
      <c r="G241" s="7" t="str">
        <f t="shared" si="17"/>
        <v/>
      </c>
      <c r="H241" s="7" t="str">
        <f t="shared" si="18"/>
        <v/>
      </c>
      <c r="I241" s="7" t="str">
        <f t="shared" si="19"/>
        <v/>
      </c>
    </row>
    <row r="242" spans="1:9">
      <c r="A242" s="8">
        <f>241</f>
        <v>241</v>
      </c>
      <c r="B242" s="8">
        <f t="shared" si="15"/>
        <v>21</v>
      </c>
      <c r="C242" s="7" t="str">
        <f>IF(A242&gt;Inputs!$B$13*Inputs!$B$14,"",G241)</f>
        <v/>
      </c>
      <c r="D242" s="7" t="str">
        <f>IF(A242&gt;Inputs!$B$13*Inputs!$B$14,"",Inputs!$B$15)</f>
        <v/>
      </c>
      <c r="E242" s="7" t="str">
        <f>IF(C242="","",C242*(Inputs!$B$12/Inputs!$B$14))</f>
        <v/>
      </c>
      <c r="F242" s="7" t="str">
        <f t="shared" si="16"/>
        <v/>
      </c>
      <c r="G242" s="7" t="str">
        <f t="shared" si="17"/>
        <v/>
      </c>
      <c r="H242" s="7" t="str">
        <f t="shared" si="18"/>
        <v/>
      </c>
      <c r="I242" s="7" t="str">
        <f t="shared" si="19"/>
        <v/>
      </c>
    </row>
    <row r="243" spans="1:9">
      <c r="A243" s="8">
        <f>242</f>
        <v>242</v>
      </c>
      <c r="B243" s="8">
        <f t="shared" si="15"/>
        <v>21</v>
      </c>
      <c r="C243" s="7" t="str">
        <f>IF(A243&gt;Inputs!$B$13*Inputs!$B$14,"",G242)</f>
        <v/>
      </c>
      <c r="D243" s="7" t="str">
        <f>IF(A243&gt;Inputs!$B$13*Inputs!$B$14,"",Inputs!$B$15)</f>
        <v/>
      </c>
      <c r="E243" s="7" t="str">
        <f>IF(C243="","",C243*(Inputs!$B$12/Inputs!$B$14))</f>
        <v/>
      </c>
      <c r="F243" s="7" t="str">
        <f t="shared" si="16"/>
        <v/>
      </c>
      <c r="G243" s="7" t="str">
        <f t="shared" si="17"/>
        <v/>
      </c>
      <c r="H243" s="7" t="str">
        <f t="shared" si="18"/>
        <v/>
      </c>
      <c r="I243" s="7" t="str">
        <f t="shared" si="19"/>
        <v/>
      </c>
    </row>
    <row r="244" spans="1:9">
      <c r="A244" s="8">
        <f>243</f>
        <v>243</v>
      </c>
      <c r="B244" s="8">
        <f t="shared" si="15"/>
        <v>21</v>
      </c>
      <c r="C244" s="7" t="str">
        <f>IF(A244&gt;Inputs!$B$13*Inputs!$B$14,"",G243)</f>
        <v/>
      </c>
      <c r="D244" s="7" t="str">
        <f>IF(A244&gt;Inputs!$B$13*Inputs!$B$14,"",Inputs!$B$15)</f>
        <v/>
      </c>
      <c r="E244" s="7" t="str">
        <f>IF(C244="","",C244*(Inputs!$B$12/Inputs!$B$14))</f>
        <v/>
      </c>
      <c r="F244" s="7" t="str">
        <f t="shared" si="16"/>
        <v/>
      </c>
      <c r="G244" s="7" t="str">
        <f t="shared" si="17"/>
        <v/>
      </c>
      <c r="H244" s="7" t="str">
        <f t="shared" si="18"/>
        <v/>
      </c>
      <c r="I244" s="7" t="str">
        <f t="shared" si="19"/>
        <v/>
      </c>
    </row>
    <row r="245" spans="1:9">
      <c r="A245" s="8">
        <f>244</f>
        <v>244</v>
      </c>
      <c r="B245" s="8">
        <f t="shared" si="15"/>
        <v>21</v>
      </c>
      <c r="C245" s="7" t="str">
        <f>IF(A245&gt;Inputs!$B$13*Inputs!$B$14,"",G244)</f>
        <v/>
      </c>
      <c r="D245" s="7" t="str">
        <f>IF(A245&gt;Inputs!$B$13*Inputs!$B$14,"",Inputs!$B$15)</f>
        <v/>
      </c>
      <c r="E245" s="7" t="str">
        <f>IF(C245="","",C245*(Inputs!$B$12/Inputs!$B$14))</f>
        <v/>
      </c>
      <c r="F245" s="7" t="str">
        <f t="shared" si="16"/>
        <v/>
      </c>
      <c r="G245" s="7" t="str">
        <f t="shared" si="17"/>
        <v/>
      </c>
      <c r="H245" s="7" t="str">
        <f t="shared" si="18"/>
        <v/>
      </c>
      <c r="I245" s="7" t="str">
        <f t="shared" si="19"/>
        <v/>
      </c>
    </row>
    <row r="246" spans="1:9">
      <c r="A246" s="8">
        <f>245</f>
        <v>245</v>
      </c>
      <c r="B246" s="8">
        <f t="shared" si="15"/>
        <v>21</v>
      </c>
      <c r="C246" s="7" t="str">
        <f>IF(A246&gt;Inputs!$B$13*Inputs!$B$14,"",G245)</f>
        <v/>
      </c>
      <c r="D246" s="7" t="str">
        <f>IF(A246&gt;Inputs!$B$13*Inputs!$B$14,"",Inputs!$B$15)</f>
        <v/>
      </c>
      <c r="E246" s="7" t="str">
        <f>IF(C246="","",C246*(Inputs!$B$12/Inputs!$B$14))</f>
        <v/>
      </c>
      <c r="F246" s="7" t="str">
        <f t="shared" si="16"/>
        <v/>
      </c>
      <c r="G246" s="7" t="str">
        <f t="shared" si="17"/>
        <v/>
      </c>
      <c r="H246" s="7" t="str">
        <f t="shared" si="18"/>
        <v/>
      </c>
      <c r="I246" s="7" t="str">
        <f t="shared" si="19"/>
        <v/>
      </c>
    </row>
    <row r="247" spans="1:9">
      <c r="A247" s="8">
        <f>246</f>
        <v>246</v>
      </c>
      <c r="B247" s="8">
        <f t="shared" si="15"/>
        <v>21</v>
      </c>
      <c r="C247" s="7" t="str">
        <f>IF(A247&gt;Inputs!$B$13*Inputs!$B$14,"",G246)</f>
        <v/>
      </c>
      <c r="D247" s="7" t="str">
        <f>IF(A247&gt;Inputs!$B$13*Inputs!$B$14,"",Inputs!$B$15)</f>
        <v/>
      </c>
      <c r="E247" s="7" t="str">
        <f>IF(C247="","",C247*(Inputs!$B$12/Inputs!$B$14))</f>
        <v/>
      </c>
      <c r="F247" s="7" t="str">
        <f t="shared" si="16"/>
        <v/>
      </c>
      <c r="G247" s="7" t="str">
        <f t="shared" si="17"/>
        <v/>
      </c>
      <c r="H247" s="7" t="str">
        <f t="shared" si="18"/>
        <v/>
      </c>
      <c r="I247" s="7" t="str">
        <f t="shared" si="19"/>
        <v/>
      </c>
    </row>
    <row r="248" spans="1:9">
      <c r="A248" s="8">
        <f>247</f>
        <v>247</v>
      </c>
      <c r="B248" s="8">
        <f t="shared" si="15"/>
        <v>21</v>
      </c>
      <c r="C248" s="7" t="str">
        <f>IF(A248&gt;Inputs!$B$13*Inputs!$B$14,"",G247)</f>
        <v/>
      </c>
      <c r="D248" s="7" t="str">
        <f>IF(A248&gt;Inputs!$B$13*Inputs!$B$14,"",Inputs!$B$15)</f>
        <v/>
      </c>
      <c r="E248" s="7" t="str">
        <f>IF(C248="","",C248*(Inputs!$B$12/Inputs!$B$14))</f>
        <v/>
      </c>
      <c r="F248" s="7" t="str">
        <f t="shared" si="16"/>
        <v/>
      </c>
      <c r="G248" s="7" t="str">
        <f t="shared" si="17"/>
        <v/>
      </c>
      <c r="H248" s="7" t="str">
        <f t="shared" si="18"/>
        <v/>
      </c>
      <c r="I248" s="7" t="str">
        <f t="shared" si="19"/>
        <v/>
      </c>
    </row>
    <row r="249" spans="1:9">
      <c r="A249" s="8">
        <f>248</f>
        <v>248</v>
      </c>
      <c r="B249" s="8">
        <f t="shared" si="15"/>
        <v>21</v>
      </c>
      <c r="C249" s="7" t="str">
        <f>IF(A249&gt;Inputs!$B$13*Inputs!$B$14,"",G248)</f>
        <v/>
      </c>
      <c r="D249" s="7" t="str">
        <f>IF(A249&gt;Inputs!$B$13*Inputs!$B$14,"",Inputs!$B$15)</f>
        <v/>
      </c>
      <c r="E249" s="7" t="str">
        <f>IF(C249="","",C249*(Inputs!$B$12/Inputs!$B$14))</f>
        <v/>
      </c>
      <c r="F249" s="7" t="str">
        <f t="shared" si="16"/>
        <v/>
      </c>
      <c r="G249" s="7" t="str">
        <f t="shared" si="17"/>
        <v/>
      </c>
      <c r="H249" s="7" t="str">
        <f t="shared" si="18"/>
        <v/>
      </c>
      <c r="I249" s="7" t="str">
        <f t="shared" si="19"/>
        <v/>
      </c>
    </row>
    <row r="250" spans="1:9">
      <c r="A250" s="8">
        <f>249</f>
        <v>249</v>
      </c>
      <c r="B250" s="8">
        <f t="shared" si="15"/>
        <v>21</v>
      </c>
      <c r="C250" s="7" t="str">
        <f>IF(A250&gt;Inputs!$B$13*Inputs!$B$14,"",G249)</f>
        <v/>
      </c>
      <c r="D250" s="7" t="str">
        <f>IF(A250&gt;Inputs!$B$13*Inputs!$B$14,"",Inputs!$B$15)</f>
        <v/>
      </c>
      <c r="E250" s="7" t="str">
        <f>IF(C250="","",C250*(Inputs!$B$12/Inputs!$B$14))</f>
        <v/>
      </c>
      <c r="F250" s="7" t="str">
        <f t="shared" si="16"/>
        <v/>
      </c>
      <c r="G250" s="7" t="str">
        <f t="shared" si="17"/>
        <v/>
      </c>
      <c r="H250" s="7" t="str">
        <f t="shared" si="18"/>
        <v/>
      </c>
      <c r="I250" s="7" t="str">
        <f t="shared" si="19"/>
        <v/>
      </c>
    </row>
    <row r="251" spans="1:9">
      <c r="A251" s="8">
        <f>250</f>
        <v>250</v>
      </c>
      <c r="B251" s="8">
        <f t="shared" si="15"/>
        <v>21</v>
      </c>
      <c r="C251" s="7" t="str">
        <f>IF(A251&gt;Inputs!$B$13*Inputs!$B$14,"",G250)</f>
        <v/>
      </c>
      <c r="D251" s="7" t="str">
        <f>IF(A251&gt;Inputs!$B$13*Inputs!$B$14,"",Inputs!$B$15)</f>
        <v/>
      </c>
      <c r="E251" s="7" t="str">
        <f>IF(C251="","",C251*(Inputs!$B$12/Inputs!$B$14))</f>
        <v/>
      </c>
      <c r="F251" s="7" t="str">
        <f t="shared" si="16"/>
        <v/>
      </c>
      <c r="G251" s="7" t="str">
        <f t="shared" si="17"/>
        <v/>
      </c>
      <c r="H251" s="7" t="str">
        <f t="shared" si="18"/>
        <v/>
      </c>
      <c r="I251" s="7" t="str">
        <f t="shared" si="19"/>
        <v/>
      </c>
    </row>
    <row r="252" spans="1:9">
      <c r="A252" s="8">
        <f>251</f>
        <v>251</v>
      </c>
      <c r="B252" s="8">
        <f t="shared" si="15"/>
        <v>21</v>
      </c>
      <c r="C252" s="7" t="str">
        <f>IF(A252&gt;Inputs!$B$13*Inputs!$B$14,"",G251)</f>
        <v/>
      </c>
      <c r="D252" s="7" t="str">
        <f>IF(A252&gt;Inputs!$B$13*Inputs!$B$14,"",Inputs!$B$15)</f>
        <v/>
      </c>
      <c r="E252" s="7" t="str">
        <f>IF(C252="","",C252*(Inputs!$B$12/Inputs!$B$14))</f>
        <v/>
      </c>
      <c r="F252" s="7" t="str">
        <f t="shared" si="16"/>
        <v/>
      </c>
      <c r="G252" s="7" t="str">
        <f t="shared" si="17"/>
        <v/>
      </c>
      <c r="H252" s="7" t="str">
        <f t="shared" si="18"/>
        <v/>
      </c>
      <c r="I252" s="7" t="str">
        <f t="shared" si="19"/>
        <v/>
      </c>
    </row>
    <row r="253" spans="1:9">
      <c r="A253" s="8">
        <f>252</f>
        <v>252</v>
      </c>
      <c r="B253" s="8">
        <f t="shared" si="15"/>
        <v>21</v>
      </c>
      <c r="C253" s="7" t="str">
        <f>IF(A253&gt;Inputs!$B$13*Inputs!$B$14,"",G252)</f>
        <v/>
      </c>
      <c r="D253" s="7" t="str">
        <f>IF(A253&gt;Inputs!$B$13*Inputs!$B$14,"",Inputs!$B$15)</f>
        <v/>
      </c>
      <c r="E253" s="7" t="str">
        <f>IF(C253="","",C253*(Inputs!$B$12/Inputs!$B$14))</f>
        <v/>
      </c>
      <c r="F253" s="7" t="str">
        <f t="shared" si="16"/>
        <v/>
      </c>
      <c r="G253" s="7" t="str">
        <f t="shared" si="17"/>
        <v/>
      </c>
      <c r="H253" s="7" t="str">
        <f t="shared" si="18"/>
        <v/>
      </c>
      <c r="I253" s="7" t="str">
        <f t="shared" si="19"/>
        <v/>
      </c>
    </row>
    <row r="254" spans="1:9">
      <c r="A254" s="8">
        <f>253</f>
        <v>253</v>
      </c>
      <c r="B254" s="8">
        <f t="shared" si="15"/>
        <v>22</v>
      </c>
      <c r="C254" s="7" t="str">
        <f>IF(A254&gt;Inputs!$B$13*Inputs!$B$14,"",G253)</f>
        <v/>
      </c>
      <c r="D254" s="7" t="str">
        <f>IF(A254&gt;Inputs!$B$13*Inputs!$B$14,"",Inputs!$B$15)</f>
        <v/>
      </c>
      <c r="E254" s="7" t="str">
        <f>IF(C254="","",C254*(Inputs!$B$12/Inputs!$B$14))</f>
        <v/>
      </c>
      <c r="F254" s="7" t="str">
        <f t="shared" si="16"/>
        <v/>
      </c>
      <c r="G254" s="7" t="str">
        <f t="shared" si="17"/>
        <v/>
      </c>
      <c r="H254" s="7" t="str">
        <f t="shared" si="18"/>
        <v/>
      </c>
      <c r="I254" s="7" t="str">
        <f t="shared" si="19"/>
        <v/>
      </c>
    </row>
    <row r="255" spans="1:9">
      <c r="A255" s="8">
        <f>254</f>
        <v>254</v>
      </c>
      <c r="B255" s="8">
        <f t="shared" si="15"/>
        <v>22</v>
      </c>
      <c r="C255" s="7" t="str">
        <f>IF(A255&gt;Inputs!$B$13*Inputs!$B$14,"",G254)</f>
        <v/>
      </c>
      <c r="D255" s="7" t="str">
        <f>IF(A255&gt;Inputs!$B$13*Inputs!$B$14,"",Inputs!$B$15)</f>
        <v/>
      </c>
      <c r="E255" s="7" t="str">
        <f>IF(C255="","",C255*(Inputs!$B$12/Inputs!$B$14))</f>
        <v/>
      </c>
      <c r="F255" s="7" t="str">
        <f t="shared" si="16"/>
        <v/>
      </c>
      <c r="G255" s="7" t="str">
        <f t="shared" si="17"/>
        <v/>
      </c>
      <c r="H255" s="7" t="str">
        <f t="shared" si="18"/>
        <v/>
      </c>
      <c r="I255" s="7" t="str">
        <f t="shared" si="19"/>
        <v/>
      </c>
    </row>
    <row r="256" spans="1:9">
      <c r="A256" s="8">
        <f>255</f>
        <v>255</v>
      </c>
      <c r="B256" s="8">
        <f t="shared" si="15"/>
        <v>22</v>
      </c>
      <c r="C256" s="7" t="str">
        <f>IF(A256&gt;Inputs!$B$13*Inputs!$B$14,"",G255)</f>
        <v/>
      </c>
      <c r="D256" s="7" t="str">
        <f>IF(A256&gt;Inputs!$B$13*Inputs!$B$14,"",Inputs!$B$15)</f>
        <v/>
      </c>
      <c r="E256" s="7" t="str">
        <f>IF(C256="","",C256*(Inputs!$B$12/Inputs!$B$14))</f>
        <v/>
      </c>
      <c r="F256" s="7" t="str">
        <f t="shared" si="16"/>
        <v/>
      </c>
      <c r="G256" s="7" t="str">
        <f t="shared" si="17"/>
        <v/>
      </c>
      <c r="H256" s="7" t="str">
        <f t="shared" si="18"/>
        <v/>
      </c>
      <c r="I256" s="7" t="str">
        <f t="shared" si="19"/>
        <v/>
      </c>
    </row>
    <row r="257" spans="1:9">
      <c r="A257" s="8">
        <f>256</f>
        <v>256</v>
      </c>
      <c r="B257" s="8">
        <f t="shared" si="15"/>
        <v>22</v>
      </c>
      <c r="C257" s="7" t="str">
        <f>IF(A257&gt;Inputs!$B$13*Inputs!$B$14,"",G256)</f>
        <v/>
      </c>
      <c r="D257" s="7" t="str">
        <f>IF(A257&gt;Inputs!$B$13*Inputs!$B$14,"",Inputs!$B$15)</f>
        <v/>
      </c>
      <c r="E257" s="7" t="str">
        <f>IF(C257="","",C257*(Inputs!$B$12/Inputs!$B$14))</f>
        <v/>
      </c>
      <c r="F257" s="7" t="str">
        <f t="shared" si="16"/>
        <v/>
      </c>
      <c r="G257" s="7" t="str">
        <f t="shared" si="17"/>
        <v/>
      </c>
      <c r="H257" s="7" t="str">
        <f t="shared" si="18"/>
        <v/>
      </c>
      <c r="I257" s="7" t="str">
        <f t="shared" si="19"/>
        <v/>
      </c>
    </row>
    <row r="258" spans="1:9">
      <c r="A258" s="8">
        <f>257</f>
        <v>257</v>
      </c>
      <c r="B258" s="8">
        <f t="shared" ref="B258:B321" si="20">IF(A258="","",INT((A258-1)/12)+1)</f>
        <v>22</v>
      </c>
      <c r="C258" s="7" t="str">
        <f>IF(A258&gt;Inputs!$B$13*Inputs!$B$14,"",G257)</f>
        <v/>
      </c>
      <c r="D258" s="7" t="str">
        <f>IF(A258&gt;Inputs!$B$13*Inputs!$B$14,"",Inputs!$B$15)</f>
        <v/>
      </c>
      <c r="E258" s="7" t="str">
        <f>IF(C258="","",C258*(Inputs!$B$12/Inputs!$B$14))</f>
        <v/>
      </c>
      <c r="F258" s="7" t="str">
        <f t="shared" ref="F258:F321" si="21">IF(D258="","",D258-E258)</f>
        <v/>
      </c>
      <c r="G258" s="7" t="str">
        <f t="shared" ref="G258:G321" si="22">IF(C258="","",MAX(C258-F258,0))</f>
        <v/>
      </c>
      <c r="H258" s="7" t="str">
        <f t="shared" si="18"/>
        <v/>
      </c>
      <c r="I258" s="7" t="str">
        <f t="shared" si="19"/>
        <v/>
      </c>
    </row>
    <row r="259" spans="1:9">
      <c r="A259" s="8">
        <f>258</f>
        <v>258</v>
      </c>
      <c r="B259" s="8">
        <f t="shared" si="20"/>
        <v>22</v>
      </c>
      <c r="C259" s="7" t="str">
        <f>IF(A259&gt;Inputs!$B$13*Inputs!$B$14,"",G258)</f>
        <v/>
      </c>
      <c r="D259" s="7" t="str">
        <f>IF(A259&gt;Inputs!$B$13*Inputs!$B$14,"",Inputs!$B$15)</f>
        <v/>
      </c>
      <c r="E259" s="7" t="str">
        <f>IF(C259="","",C259*(Inputs!$B$12/Inputs!$B$14))</f>
        <v/>
      </c>
      <c r="F259" s="7" t="str">
        <f t="shared" si="21"/>
        <v/>
      </c>
      <c r="G259" s="7" t="str">
        <f t="shared" si="22"/>
        <v/>
      </c>
      <c r="H259" s="7" t="str">
        <f t="shared" ref="H259:H322" si="23">IF(E259="","",H258+E259)</f>
        <v/>
      </c>
      <c r="I259" s="7" t="str">
        <f t="shared" ref="I259:I322" si="24">IF(F259="","",I258+F259)</f>
        <v/>
      </c>
    </row>
    <row r="260" spans="1:9">
      <c r="A260" s="8">
        <f>259</f>
        <v>259</v>
      </c>
      <c r="B260" s="8">
        <f t="shared" si="20"/>
        <v>22</v>
      </c>
      <c r="C260" s="7" t="str">
        <f>IF(A260&gt;Inputs!$B$13*Inputs!$B$14,"",G259)</f>
        <v/>
      </c>
      <c r="D260" s="7" t="str">
        <f>IF(A260&gt;Inputs!$B$13*Inputs!$B$14,"",Inputs!$B$15)</f>
        <v/>
      </c>
      <c r="E260" s="7" t="str">
        <f>IF(C260="","",C260*(Inputs!$B$12/Inputs!$B$14))</f>
        <v/>
      </c>
      <c r="F260" s="7" t="str">
        <f t="shared" si="21"/>
        <v/>
      </c>
      <c r="G260" s="7" t="str">
        <f t="shared" si="22"/>
        <v/>
      </c>
      <c r="H260" s="7" t="str">
        <f t="shared" si="23"/>
        <v/>
      </c>
      <c r="I260" s="7" t="str">
        <f t="shared" si="24"/>
        <v/>
      </c>
    </row>
    <row r="261" spans="1:9">
      <c r="A261" s="8">
        <f>260</f>
        <v>260</v>
      </c>
      <c r="B261" s="8">
        <f t="shared" si="20"/>
        <v>22</v>
      </c>
      <c r="C261" s="7" t="str">
        <f>IF(A261&gt;Inputs!$B$13*Inputs!$B$14,"",G260)</f>
        <v/>
      </c>
      <c r="D261" s="7" t="str">
        <f>IF(A261&gt;Inputs!$B$13*Inputs!$B$14,"",Inputs!$B$15)</f>
        <v/>
      </c>
      <c r="E261" s="7" t="str">
        <f>IF(C261="","",C261*(Inputs!$B$12/Inputs!$B$14))</f>
        <v/>
      </c>
      <c r="F261" s="7" t="str">
        <f t="shared" si="21"/>
        <v/>
      </c>
      <c r="G261" s="7" t="str">
        <f t="shared" si="22"/>
        <v/>
      </c>
      <c r="H261" s="7" t="str">
        <f t="shared" si="23"/>
        <v/>
      </c>
      <c r="I261" s="7" t="str">
        <f t="shared" si="24"/>
        <v/>
      </c>
    </row>
    <row r="262" spans="1:9">
      <c r="A262" s="8">
        <f>261</f>
        <v>261</v>
      </c>
      <c r="B262" s="8">
        <f t="shared" si="20"/>
        <v>22</v>
      </c>
      <c r="C262" s="7" t="str">
        <f>IF(A262&gt;Inputs!$B$13*Inputs!$B$14,"",G261)</f>
        <v/>
      </c>
      <c r="D262" s="7" t="str">
        <f>IF(A262&gt;Inputs!$B$13*Inputs!$B$14,"",Inputs!$B$15)</f>
        <v/>
      </c>
      <c r="E262" s="7" t="str">
        <f>IF(C262="","",C262*(Inputs!$B$12/Inputs!$B$14))</f>
        <v/>
      </c>
      <c r="F262" s="7" t="str">
        <f t="shared" si="21"/>
        <v/>
      </c>
      <c r="G262" s="7" t="str">
        <f t="shared" si="22"/>
        <v/>
      </c>
      <c r="H262" s="7" t="str">
        <f t="shared" si="23"/>
        <v/>
      </c>
      <c r="I262" s="7" t="str">
        <f t="shared" si="24"/>
        <v/>
      </c>
    </row>
    <row r="263" spans="1:9">
      <c r="A263" s="8">
        <f>262</f>
        <v>262</v>
      </c>
      <c r="B263" s="8">
        <f t="shared" si="20"/>
        <v>22</v>
      </c>
      <c r="C263" s="7" t="str">
        <f>IF(A263&gt;Inputs!$B$13*Inputs!$B$14,"",G262)</f>
        <v/>
      </c>
      <c r="D263" s="7" t="str">
        <f>IF(A263&gt;Inputs!$B$13*Inputs!$B$14,"",Inputs!$B$15)</f>
        <v/>
      </c>
      <c r="E263" s="7" t="str">
        <f>IF(C263="","",C263*(Inputs!$B$12/Inputs!$B$14))</f>
        <v/>
      </c>
      <c r="F263" s="7" t="str">
        <f t="shared" si="21"/>
        <v/>
      </c>
      <c r="G263" s="7" t="str">
        <f t="shared" si="22"/>
        <v/>
      </c>
      <c r="H263" s="7" t="str">
        <f t="shared" si="23"/>
        <v/>
      </c>
      <c r="I263" s="7" t="str">
        <f t="shared" si="24"/>
        <v/>
      </c>
    </row>
    <row r="264" spans="1:9">
      <c r="A264" s="8">
        <f>263</f>
        <v>263</v>
      </c>
      <c r="B264" s="8">
        <f t="shared" si="20"/>
        <v>22</v>
      </c>
      <c r="C264" s="7" t="str">
        <f>IF(A264&gt;Inputs!$B$13*Inputs!$B$14,"",G263)</f>
        <v/>
      </c>
      <c r="D264" s="7" t="str">
        <f>IF(A264&gt;Inputs!$B$13*Inputs!$B$14,"",Inputs!$B$15)</f>
        <v/>
      </c>
      <c r="E264" s="7" t="str">
        <f>IF(C264="","",C264*(Inputs!$B$12/Inputs!$B$14))</f>
        <v/>
      </c>
      <c r="F264" s="7" t="str">
        <f t="shared" si="21"/>
        <v/>
      </c>
      <c r="G264" s="7" t="str">
        <f t="shared" si="22"/>
        <v/>
      </c>
      <c r="H264" s="7" t="str">
        <f t="shared" si="23"/>
        <v/>
      </c>
      <c r="I264" s="7" t="str">
        <f t="shared" si="24"/>
        <v/>
      </c>
    </row>
    <row r="265" spans="1:9">
      <c r="A265" s="8">
        <f>264</f>
        <v>264</v>
      </c>
      <c r="B265" s="8">
        <f t="shared" si="20"/>
        <v>22</v>
      </c>
      <c r="C265" s="7" t="str">
        <f>IF(A265&gt;Inputs!$B$13*Inputs!$B$14,"",G264)</f>
        <v/>
      </c>
      <c r="D265" s="7" t="str">
        <f>IF(A265&gt;Inputs!$B$13*Inputs!$B$14,"",Inputs!$B$15)</f>
        <v/>
      </c>
      <c r="E265" s="7" t="str">
        <f>IF(C265="","",C265*(Inputs!$B$12/Inputs!$B$14))</f>
        <v/>
      </c>
      <c r="F265" s="7" t="str">
        <f t="shared" si="21"/>
        <v/>
      </c>
      <c r="G265" s="7" t="str">
        <f t="shared" si="22"/>
        <v/>
      </c>
      <c r="H265" s="7" t="str">
        <f t="shared" si="23"/>
        <v/>
      </c>
      <c r="I265" s="7" t="str">
        <f t="shared" si="24"/>
        <v/>
      </c>
    </row>
    <row r="266" spans="1:9">
      <c r="A266" s="8">
        <f>265</f>
        <v>265</v>
      </c>
      <c r="B266" s="8">
        <f t="shared" si="20"/>
        <v>23</v>
      </c>
      <c r="C266" s="7" t="str">
        <f>IF(A266&gt;Inputs!$B$13*Inputs!$B$14,"",G265)</f>
        <v/>
      </c>
      <c r="D266" s="7" t="str">
        <f>IF(A266&gt;Inputs!$B$13*Inputs!$B$14,"",Inputs!$B$15)</f>
        <v/>
      </c>
      <c r="E266" s="7" t="str">
        <f>IF(C266="","",C266*(Inputs!$B$12/Inputs!$B$14))</f>
        <v/>
      </c>
      <c r="F266" s="7" t="str">
        <f t="shared" si="21"/>
        <v/>
      </c>
      <c r="G266" s="7" t="str">
        <f t="shared" si="22"/>
        <v/>
      </c>
      <c r="H266" s="7" t="str">
        <f t="shared" si="23"/>
        <v/>
      </c>
      <c r="I266" s="7" t="str">
        <f t="shared" si="24"/>
        <v/>
      </c>
    </row>
    <row r="267" spans="1:9">
      <c r="A267" s="8">
        <f>266</f>
        <v>266</v>
      </c>
      <c r="B267" s="8">
        <f t="shared" si="20"/>
        <v>23</v>
      </c>
      <c r="C267" s="7" t="str">
        <f>IF(A267&gt;Inputs!$B$13*Inputs!$B$14,"",G266)</f>
        <v/>
      </c>
      <c r="D267" s="7" t="str">
        <f>IF(A267&gt;Inputs!$B$13*Inputs!$B$14,"",Inputs!$B$15)</f>
        <v/>
      </c>
      <c r="E267" s="7" t="str">
        <f>IF(C267="","",C267*(Inputs!$B$12/Inputs!$B$14))</f>
        <v/>
      </c>
      <c r="F267" s="7" t="str">
        <f t="shared" si="21"/>
        <v/>
      </c>
      <c r="G267" s="7" t="str">
        <f t="shared" si="22"/>
        <v/>
      </c>
      <c r="H267" s="7" t="str">
        <f t="shared" si="23"/>
        <v/>
      </c>
      <c r="I267" s="7" t="str">
        <f t="shared" si="24"/>
        <v/>
      </c>
    </row>
    <row r="268" spans="1:9">
      <c r="A268" s="8">
        <f>267</f>
        <v>267</v>
      </c>
      <c r="B268" s="8">
        <f t="shared" si="20"/>
        <v>23</v>
      </c>
      <c r="C268" s="7" t="str">
        <f>IF(A268&gt;Inputs!$B$13*Inputs!$B$14,"",G267)</f>
        <v/>
      </c>
      <c r="D268" s="7" t="str">
        <f>IF(A268&gt;Inputs!$B$13*Inputs!$B$14,"",Inputs!$B$15)</f>
        <v/>
      </c>
      <c r="E268" s="7" t="str">
        <f>IF(C268="","",C268*(Inputs!$B$12/Inputs!$B$14))</f>
        <v/>
      </c>
      <c r="F268" s="7" t="str">
        <f t="shared" si="21"/>
        <v/>
      </c>
      <c r="G268" s="7" t="str">
        <f t="shared" si="22"/>
        <v/>
      </c>
      <c r="H268" s="7" t="str">
        <f t="shared" si="23"/>
        <v/>
      </c>
      <c r="I268" s="7" t="str">
        <f t="shared" si="24"/>
        <v/>
      </c>
    </row>
    <row r="269" spans="1:9">
      <c r="A269" s="8">
        <f>268</f>
        <v>268</v>
      </c>
      <c r="B269" s="8">
        <f t="shared" si="20"/>
        <v>23</v>
      </c>
      <c r="C269" s="7" t="str">
        <f>IF(A269&gt;Inputs!$B$13*Inputs!$B$14,"",G268)</f>
        <v/>
      </c>
      <c r="D269" s="7" t="str">
        <f>IF(A269&gt;Inputs!$B$13*Inputs!$B$14,"",Inputs!$B$15)</f>
        <v/>
      </c>
      <c r="E269" s="7" t="str">
        <f>IF(C269="","",C269*(Inputs!$B$12/Inputs!$B$14))</f>
        <v/>
      </c>
      <c r="F269" s="7" t="str">
        <f t="shared" si="21"/>
        <v/>
      </c>
      <c r="G269" s="7" t="str">
        <f t="shared" si="22"/>
        <v/>
      </c>
      <c r="H269" s="7" t="str">
        <f t="shared" si="23"/>
        <v/>
      </c>
      <c r="I269" s="7" t="str">
        <f t="shared" si="24"/>
        <v/>
      </c>
    </row>
    <row r="270" spans="1:9">
      <c r="A270" s="8">
        <f>269</f>
        <v>269</v>
      </c>
      <c r="B270" s="8">
        <f t="shared" si="20"/>
        <v>23</v>
      </c>
      <c r="C270" s="7" t="str">
        <f>IF(A270&gt;Inputs!$B$13*Inputs!$B$14,"",G269)</f>
        <v/>
      </c>
      <c r="D270" s="7" t="str">
        <f>IF(A270&gt;Inputs!$B$13*Inputs!$B$14,"",Inputs!$B$15)</f>
        <v/>
      </c>
      <c r="E270" s="7" t="str">
        <f>IF(C270="","",C270*(Inputs!$B$12/Inputs!$B$14))</f>
        <v/>
      </c>
      <c r="F270" s="7" t="str">
        <f t="shared" si="21"/>
        <v/>
      </c>
      <c r="G270" s="7" t="str">
        <f t="shared" si="22"/>
        <v/>
      </c>
      <c r="H270" s="7" t="str">
        <f t="shared" si="23"/>
        <v/>
      </c>
      <c r="I270" s="7" t="str">
        <f t="shared" si="24"/>
        <v/>
      </c>
    </row>
    <row r="271" spans="1:9">
      <c r="A271" s="8">
        <f>270</f>
        <v>270</v>
      </c>
      <c r="B271" s="8">
        <f t="shared" si="20"/>
        <v>23</v>
      </c>
      <c r="C271" s="7" t="str">
        <f>IF(A271&gt;Inputs!$B$13*Inputs!$B$14,"",G270)</f>
        <v/>
      </c>
      <c r="D271" s="7" t="str">
        <f>IF(A271&gt;Inputs!$B$13*Inputs!$B$14,"",Inputs!$B$15)</f>
        <v/>
      </c>
      <c r="E271" s="7" t="str">
        <f>IF(C271="","",C271*(Inputs!$B$12/Inputs!$B$14))</f>
        <v/>
      </c>
      <c r="F271" s="7" t="str">
        <f t="shared" si="21"/>
        <v/>
      </c>
      <c r="G271" s="7" t="str">
        <f t="shared" si="22"/>
        <v/>
      </c>
      <c r="H271" s="7" t="str">
        <f t="shared" si="23"/>
        <v/>
      </c>
      <c r="I271" s="7" t="str">
        <f t="shared" si="24"/>
        <v/>
      </c>
    </row>
    <row r="272" spans="1:9">
      <c r="A272" s="8">
        <f>271</f>
        <v>271</v>
      </c>
      <c r="B272" s="8">
        <f t="shared" si="20"/>
        <v>23</v>
      </c>
      <c r="C272" s="7" t="str">
        <f>IF(A272&gt;Inputs!$B$13*Inputs!$B$14,"",G271)</f>
        <v/>
      </c>
      <c r="D272" s="7" t="str">
        <f>IF(A272&gt;Inputs!$B$13*Inputs!$B$14,"",Inputs!$B$15)</f>
        <v/>
      </c>
      <c r="E272" s="7" t="str">
        <f>IF(C272="","",C272*(Inputs!$B$12/Inputs!$B$14))</f>
        <v/>
      </c>
      <c r="F272" s="7" t="str">
        <f t="shared" si="21"/>
        <v/>
      </c>
      <c r="G272" s="7" t="str">
        <f t="shared" si="22"/>
        <v/>
      </c>
      <c r="H272" s="7" t="str">
        <f t="shared" si="23"/>
        <v/>
      </c>
      <c r="I272" s="7" t="str">
        <f t="shared" si="24"/>
        <v/>
      </c>
    </row>
    <row r="273" spans="1:9">
      <c r="A273" s="8">
        <f>272</f>
        <v>272</v>
      </c>
      <c r="B273" s="8">
        <f t="shared" si="20"/>
        <v>23</v>
      </c>
      <c r="C273" s="7" t="str">
        <f>IF(A273&gt;Inputs!$B$13*Inputs!$B$14,"",G272)</f>
        <v/>
      </c>
      <c r="D273" s="7" t="str">
        <f>IF(A273&gt;Inputs!$B$13*Inputs!$B$14,"",Inputs!$B$15)</f>
        <v/>
      </c>
      <c r="E273" s="7" t="str">
        <f>IF(C273="","",C273*(Inputs!$B$12/Inputs!$B$14))</f>
        <v/>
      </c>
      <c r="F273" s="7" t="str">
        <f t="shared" si="21"/>
        <v/>
      </c>
      <c r="G273" s="7" t="str">
        <f t="shared" si="22"/>
        <v/>
      </c>
      <c r="H273" s="7" t="str">
        <f t="shared" si="23"/>
        <v/>
      </c>
      <c r="I273" s="7" t="str">
        <f t="shared" si="24"/>
        <v/>
      </c>
    </row>
    <row r="274" spans="1:9">
      <c r="A274" s="8">
        <f>273</f>
        <v>273</v>
      </c>
      <c r="B274" s="8">
        <f t="shared" si="20"/>
        <v>23</v>
      </c>
      <c r="C274" s="7" t="str">
        <f>IF(A274&gt;Inputs!$B$13*Inputs!$B$14,"",G273)</f>
        <v/>
      </c>
      <c r="D274" s="7" t="str">
        <f>IF(A274&gt;Inputs!$B$13*Inputs!$B$14,"",Inputs!$B$15)</f>
        <v/>
      </c>
      <c r="E274" s="7" t="str">
        <f>IF(C274="","",C274*(Inputs!$B$12/Inputs!$B$14))</f>
        <v/>
      </c>
      <c r="F274" s="7" t="str">
        <f t="shared" si="21"/>
        <v/>
      </c>
      <c r="G274" s="7" t="str">
        <f t="shared" si="22"/>
        <v/>
      </c>
      <c r="H274" s="7" t="str">
        <f t="shared" si="23"/>
        <v/>
      </c>
      <c r="I274" s="7" t="str">
        <f t="shared" si="24"/>
        <v/>
      </c>
    </row>
    <row r="275" spans="1:9">
      <c r="A275" s="8">
        <f>274</f>
        <v>274</v>
      </c>
      <c r="B275" s="8">
        <f t="shared" si="20"/>
        <v>23</v>
      </c>
      <c r="C275" s="7" t="str">
        <f>IF(A275&gt;Inputs!$B$13*Inputs!$B$14,"",G274)</f>
        <v/>
      </c>
      <c r="D275" s="7" t="str">
        <f>IF(A275&gt;Inputs!$B$13*Inputs!$B$14,"",Inputs!$B$15)</f>
        <v/>
      </c>
      <c r="E275" s="7" t="str">
        <f>IF(C275="","",C275*(Inputs!$B$12/Inputs!$B$14))</f>
        <v/>
      </c>
      <c r="F275" s="7" t="str">
        <f t="shared" si="21"/>
        <v/>
      </c>
      <c r="G275" s="7" t="str">
        <f t="shared" si="22"/>
        <v/>
      </c>
      <c r="H275" s="7" t="str">
        <f t="shared" si="23"/>
        <v/>
      </c>
      <c r="I275" s="7" t="str">
        <f t="shared" si="24"/>
        <v/>
      </c>
    </row>
    <row r="276" spans="1:9">
      <c r="A276" s="8">
        <f>275</f>
        <v>275</v>
      </c>
      <c r="B276" s="8">
        <f t="shared" si="20"/>
        <v>23</v>
      </c>
      <c r="C276" s="7" t="str">
        <f>IF(A276&gt;Inputs!$B$13*Inputs!$B$14,"",G275)</f>
        <v/>
      </c>
      <c r="D276" s="7" t="str">
        <f>IF(A276&gt;Inputs!$B$13*Inputs!$B$14,"",Inputs!$B$15)</f>
        <v/>
      </c>
      <c r="E276" s="7" t="str">
        <f>IF(C276="","",C276*(Inputs!$B$12/Inputs!$B$14))</f>
        <v/>
      </c>
      <c r="F276" s="7" t="str">
        <f t="shared" si="21"/>
        <v/>
      </c>
      <c r="G276" s="7" t="str">
        <f t="shared" si="22"/>
        <v/>
      </c>
      <c r="H276" s="7" t="str">
        <f t="shared" si="23"/>
        <v/>
      </c>
      <c r="I276" s="7" t="str">
        <f t="shared" si="24"/>
        <v/>
      </c>
    </row>
    <row r="277" spans="1:9">
      <c r="A277" s="8">
        <f>276</f>
        <v>276</v>
      </c>
      <c r="B277" s="8">
        <f t="shared" si="20"/>
        <v>23</v>
      </c>
      <c r="C277" s="7" t="str">
        <f>IF(A277&gt;Inputs!$B$13*Inputs!$B$14,"",G276)</f>
        <v/>
      </c>
      <c r="D277" s="7" t="str">
        <f>IF(A277&gt;Inputs!$B$13*Inputs!$B$14,"",Inputs!$B$15)</f>
        <v/>
      </c>
      <c r="E277" s="7" t="str">
        <f>IF(C277="","",C277*(Inputs!$B$12/Inputs!$B$14))</f>
        <v/>
      </c>
      <c r="F277" s="7" t="str">
        <f t="shared" si="21"/>
        <v/>
      </c>
      <c r="G277" s="7" t="str">
        <f t="shared" si="22"/>
        <v/>
      </c>
      <c r="H277" s="7" t="str">
        <f t="shared" si="23"/>
        <v/>
      </c>
      <c r="I277" s="7" t="str">
        <f t="shared" si="24"/>
        <v/>
      </c>
    </row>
    <row r="278" spans="1:9">
      <c r="A278" s="8">
        <f>277</f>
        <v>277</v>
      </c>
      <c r="B278" s="8">
        <f t="shared" si="20"/>
        <v>24</v>
      </c>
      <c r="C278" s="7" t="str">
        <f>IF(A278&gt;Inputs!$B$13*Inputs!$B$14,"",G277)</f>
        <v/>
      </c>
      <c r="D278" s="7" t="str">
        <f>IF(A278&gt;Inputs!$B$13*Inputs!$B$14,"",Inputs!$B$15)</f>
        <v/>
      </c>
      <c r="E278" s="7" t="str">
        <f>IF(C278="","",C278*(Inputs!$B$12/Inputs!$B$14))</f>
        <v/>
      </c>
      <c r="F278" s="7" t="str">
        <f t="shared" si="21"/>
        <v/>
      </c>
      <c r="G278" s="7" t="str">
        <f t="shared" si="22"/>
        <v/>
      </c>
      <c r="H278" s="7" t="str">
        <f t="shared" si="23"/>
        <v/>
      </c>
      <c r="I278" s="7" t="str">
        <f t="shared" si="24"/>
        <v/>
      </c>
    </row>
    <row r="279" spans="1:9">
      <c r="A279" s="8">
        <f>278</f>
        <v>278</v>
      </c>
      <c r="B279" s="8">
        <f t="shared" si="20"/>
        <v>24</v>
      </c>
      <c r="C279" s="7" t="str">
        <f>IF(A279&gt;Inputs!$B$13*Inputs!$B$14,"",G278)</f>
        <v/>
      </c>
      <c r="D279" s="7" t="str">
        <f>IF(A279&gt;Inputs!$B$13*Inputs!$B$14,"",Inputs!$B$15)</f>
        <v/>
      </c>
      <c r="E279" s="7" t="str">
        <f>IF(C279="","",C279*(Inputs!$B$12/Inputs!$B$14))</f>
        <v/>
      </c>
      <c r="F279" s="7" t="str">
        <f t="shared" si="21"/>
        <v/>
      </c>
      <c r="G279" s="7" t="str">
        <f t="shared" si="22"/>
        <v/>
      </c>
      <c r="H279" s="7" t="str">
        <f t="shared" si="23"/>
        <v/>
      </c>
      <c r="I279" s="7" t="str">
        <f t="shared" si="24"/>
        <v/>
      </c>
    </row>
    <row r="280" spans="1:9">
      <c r="A280" s="8">
        <f>279</f>
        <v>279</v>
      </c>
      <c r="B280" s="8">
        <f t="shared" si="20"/>
        <v>24</v>
      </c>
      <c r="C280" s="7" t="str">
        <f>IF(A280&gt;Inputs!$B$13*Inputs!$B$14,"",G279)</f>
        <v/>
      </c>
      <c r="D280" s="7" t="str">
        <f>IF(A280&gt;Inputs!$B$13*Inputs!$B$14,"",Inputs!$B$15)</f>
        <v/>
      </c>
      <c r="E280" s="7" t="str">
        <f>IF(C280="","",C280*(Inputs!$B$12/Inputs!$B$14))</f>
        <v/>
      </c>
      <c r="F280" s="7" t="str">
        <f t="shared" si="21"/>
        <v/>
      </c>
      <c r="G280" s="7" t="str">
        <f t="shared" si="22"/>
        <v/>
      </c>
      <c r="H280" s="7" t="str">
        <f t="shared" si="23"/>
        <v/>
      </c>
      <c r="I280" s="7" t="str">
        <f t="shared" si="24"/>
        <v/>
      </c>
    </row>
    <row r="281" spans="1:9">
      <c r="A281" s="8">
        <f>280</f>
        <v>280</v>
      </c>
      <c r="B281" s="8">
        <f t="shared" si="20"/>
        <v>24</v>
      </c>
      <c r="C281" s="7" t="str">
        <f>IF(A281&gt;Inputs!$B$13*Inputs!$B$14,"",G280)</f>
        <v/>
      </c>
      <c r="D281" s="7" t="str">
        <f>IF(A281&gt;Inputs!$B$13*Inputs!$B$14,"",Inputs!$B$15)</f>
        <v/>
      </c>
      <c r="E281" s="7" t="str">
        <f>IF(C281="","",C281*(Inputs!$B$12/Inputs!$B$14))</f>
        <v/>
      </c>
      <c r="F281" s="7" t="str">
        <f t="shared" si="21"/>
        <v/>
      </c>
      <c r="G281" s="7" t="str">
        <f t="shared" si="22"/>
        <v/>
      </c>
      <c r="H281" s="7" t="str">
        <f t="shared" si="23"/>
        <v/>
      </c>
      <c r="I281" s="7" t="str">
        <f t="shared" si="24"/>
        <v/>
      </c>
    </row>
    <row r="282" spans="1:9">
      <c r="A282" s="8">
        <f>281</f>
        <v>281</v>
      </c>
      <c r="B282" s="8">
        <f t="shared" si="20"/>
        <v>24</v>
      </c>
      <c r="C282" s="7" t="str">
        <f>IF(A282&gt;Inputs!$B$13*Inputs!$B$14,"",G281)</f>
        <v/>
      </c>
      <c r="D282" s="7" t="str">
        <f>IF(A282&gt;Inputs!$B$13*Inputs!$B$14,"",Inputs!$B$15)</f>
        <v/>
      </c>
      <c r="E282" s="7" t="str">
        <f>IF(C282="","",C282*(Inputs!$B$12/Inputs!$B$14))</f>
        <v/>
      </c>
      <c r="F282" s="7" t="str">
        <f t="shared" si="21"/>
        <v/>
      </c>
      <c r="G282" s="7" t="str">
        <f t="shared" si="22"/>
        <v/>
      </c>
      <c r="H282" s="7" t="str">
        <f t="shared" si="23"/>
        <v/>
      </c>
      <c r="I282" s="7" t="str">
        <f t="shared" si="24"/>
        <v/>
      </c>
    </row>
    <row r="283" spans="1:9">
      <c r="A283" s="8">
        <f>282</f>
        <v>282</v>
      </c>
      <c r="B283" s="8">
        <f t="shared" si="20"/>
        <v>24</v>
      </c>
      <c r="C283" s="7" t="str">
        <f>IF(A283&gt;Inputs!$B$13*Inputs!$B$14,"",G282)</f>
        <v/>
      </c>
      <c r="D283" s="7" t="str">
        <f>IF(A283&gt;Inputs!$B$13*Inputs!$B$14,"",Inputs!$B$15)</f>
        <v/>
      </c>
      <c r="E283" s="7" t="str">
        <f>IF(C283="","",C283*(Inputs!$B$12/Inputs!$B$14))</f>
        <v/>
      </c>
      <c r="F283" s="7" t="str">
        <f t="shared" si="21"/>
        <v/>
      </c>
      <c r="G283" s="7" t="str">
        <f t="shared" si="22"/>
        <v/>
      </c>
      <c r="H283" s="7" t="str">
        <f t="shared" si="23"/>
        <v/>
      </c>
      <c r="I283" s="7" t="str">
        <f t="shared" si="24"/>
        <v/>
      </c>
    </row>
    <row r="284" spans="1:9">
      <c r="A284" s="8">
        <f>283</f>
        <v>283</v>
      </c>
      <c r="B284" s="8">
        <f t="shared" si="20"/>
        <v>24</v>
      </c>
      <c r="C284" s="7" t="str">
        <f>IF(A284&gt;Inputs!$B$13*Inputs!$B$14,"",G283)</f>
        <v/>
      </c>
      <c r="D284" s="7" t="str">
        <f>IF(A284&gt;Inputs!$B$13*Inputs!$B$14,"",Inputs!$B$15)</f>
        <v/>
      </c>
      <c r="E284" s="7" t="str">
        <f>IF(C284="","",C284*(Inputs!$B$12/Inputs!$B$14))</f>
        <v/>
      </c>
      <c r="F284" s="7" t="str">
        <f t="shared" si="21"/>
        <v/>
      </c>
      <c r="G284" s="7" t="str">
        <f t="shared" si="22"/>
        <v/>
      </c>
      <c r="H284" s="7" t="str">
        <f t="shared" si="23"/>
        <v/>
      </c>
      <c r="I284" s="7" t="str">
        <f t="shared" si="24"/>
        <v/>
      </c>
    </row>
    <row r="285" spans="1:9">
      <c r="A285" s="8">
        <f>284</f>
        <v>284</v>
      </c>
      <c r="B285" s="8">
        <f t="shared" si="20"/>
        <v>24</v>
      </c>
      <c r="C285" s="7" t="str">
        <f>IF(A285&gt;Inputs!$B$13*Inputs!$B$14,"",G284)</f>
        <v/>
      </c>
      <c r="D285" s="7" t="str">
        <f>IF(A285&gt;Inputs!$B$13*Inputs!$B$14,"",Inputs!$B$15)</f>
        <v/>
      </c>
      <c r="E285" s="7" t="str">
        <f>IF(C285="","",C285*(Inputs!$B$12/Inputs!$B$14))</f>
        <v/>
      </c>
      <c r="F285" s="7" t="str">
        <f t="shared" si="21"/>
        <v/>
      </c>
      <c r="G285" s="7" t="str">
        <f t="shared" si="22"/>
        <v/>
      </c>
      <c r="H285" s="7" t="str">
        <f t="shared" si="23"/>
        <v/>
      </c>
      <c r="I285" s="7" t="str">
        <f t="shared" si="24"/>
        <v/>
      </c>
    </row>
    <row r="286" spans="1:9">
      <c r="A286" s="8">
        <f>285</f>
        <v>285</v>
      </c>
      <c r="B286" s="8">
        <f t="shared" si="20"/>
        <v>24</v>
      </c>
      <c r="C286" s="7" t="str">
        <f>IF(A286&gt;Inputs!$B$13*Inputs!$B$14,"",G285)</f>
        <v/>
      </c>
      <c r="D286" s="7" t="str">
        <f>IF(A286&gt;Inputs!$B$13*Inputs!$B$14,"",Inputs!$B$15)</f>
        <v/>
      </c>
      <c r="E286" s="7" t="str">
        <f>IF(C286="","",C286*(Inputs!$B$12/Inputs!$B$14))</f>
        <v/>
      </c>
      <c r="F286" s="7" t="str">
        <f t="shared" si="21"/>
        <v/>
      </c>
      <c r="G286" s="7" t="str">
        <f t="shared" si="22"/>
        <v/>
      </c>
      <c r="H286" s="7" t="str">
        <f t="shared" si="23"/>
        <v/>
      </c>
      <c r="I286" s="7" t="str">
        <f t="shared" si="24"/>
        <v/>
      </c>
    </row>
    <row r="287" spans="1:9">
      <c r="A287" s="8">
        <f>286</f>
        <v>286</v>
      </c>
      <c r="B287" s="8">
        <f t="shared" si="20"/>
        <v>24</v>
      </c>
      <c r="C287" s="7" t="str">
        <f>IF(A287&gt;Inputs!$B$13*Inputs!$B$14,"",G286)</f>
        <v/>
      </c>
      <c r="D287" s="7" t="str">
        <f>IF(A287&gt;Inputs!$B$13*Inputs!$B$14,"",Inputs!$B$15)</f>
        <v/>
      </c>
      <c r="E287" s="7" t="str">
        <f>IF(C287="","",C287*(Inputs!$B$12/Inputs!$B$14))</f>
        <v/>
      </c>
      <c r="F287" s="7" t="str">
        <f t="shared" si="21"/>
        <v/>
      </c>
      <c r="G287" s="7" t="str">
        <f t="shared" si="22"/>
        <v/>
      </c>
      <c r="H287" s="7" t="str">
        <f t="shared" si="23"/>
        <v/>
      </c>
      <c r="I287" s="7" t="str">
        <f t="shared" si="24"/>
        <v/>
      </c>
    </row>
    <row r="288" spans="1:9">
      <c r="A288" s="8">
        <f>287</f>
        <v>287</v>
      </c>
      <c r="B288" s="8">
        <f t="shared" si="20"/>
        <v>24</v>
      </c>
      <c r="C288" s="7" t="str">
        <f>IF(A288&gt;Inputs!$B$13*Inputs!$B$14,"",G287)</f>
        <v/>
      </c>
      <c r="D288" s="7" t="str">
        <f>IF(A288&gt;Inputs!$B$13*Inputs!$B$14,"",Inputs!$B$15)</f>
        <v/>
      </c>
      <c r="E288" s="7" t="str">
        <f>IF(C288="","",C288*(Inputs!$B$12/Inputs!$B$14))</f>
        <v/>
      </c>
      <c r="F288" s="7" t="str">
        <f t="shared" si="21"/>
        <v/>
      </c>
      <c r="G288" s="7" t="str">
        <f t="shared" si="22"/>
        <v/>
      </c>
      <c r="H288" s="7" t="str">
        <f t="shared" si="23"/>
        <v/>
      </c>
      <c r="I288" s="7" t="str">
        <f t="shared" si="24"/>
        <v/>
      </c>
    </row>
    <row r="289" spans="1:9">
      <c r="A289" s="8">
        <f>288</f>
        <v>288</v>
      </c>
      <c r="B289" s="8">
        <f t="shared" si="20"/>
        <v>24</v>
      </c>
      <c r="C289" s="7" t="str">
        <f>IF(A289&gt;Inputs!$B$13*Inputs!$B$14,"",G288)</f>
        <v/>
      </c>
      <c r="D289" s="7" t="str">
        <f>IF(A289&gt;Inputs!$B$13*Inputs!$B$14,"",Inputs!$B$15)</f>
        <v/>
      </c>
      <c r="E289" s="7" t="str">
        <f>IF(C289="","",C289*(Inputs!$B$12/Inputs!$B$14))</f>
        <v/>
      </c>
      <c r="F289" s="7" t="str">
        <f t="shared" si="21"/>
        <v/>
      </c>
      <c r="G289" s="7" t="str">
        <f t="shared" si="22"/>
        <v/>
      </c>
      <c r="H289" s="7" t="str">
        <f t="shared" si="23"/>
        <v/>
      </c>
      <c r="I289" s="7" t="str">
        <f t="shared" si="24"/>
        <v/>
      </c>
    </row>
    <row r="290" spans="1:9">
      <c r="A290" s="8">
        <f>289</f>
        <v>289</v>
      </c>
      <c r="B290" s="8">
        <f t="shared" si="20"/>
        <v>25</v>
      </c>
      <c r="C290" s="7" t="str">
        <f>IF(A290&gt;Inputs!$B$13*Inputs!$B$14,"",G289)</f>
        <v/>
      </c>
      <c r="D290" s="7" t="str">
        <f>IF(A290&gt;Inputs!$B$13*Inputs!$B$14,"",Inputs!$B$15)</f>
        <v/>
      </c>
      <c r="E290" s="7" t="str">
        <f>IF(C290="","",C290*(Inputs!$B$12/Inputs!$B$14))</f>
        <v/>
      </c>
      <c r="F290" s="7" t="str">
        <f t="shared" si="21"/>
        <v/>
      </c>
      <c r="G290" s="7" t="str">
        <f t="shared" si="22"/>
        <v/>
      </c>
      <c r="H290" s="7" t="str">
        <f t="shared" si="23"/>
        <v/>
      </c>
      <c r="I290" s="7" t="str">
        <f t="shared" si="24"/>
        <v/>
      </c>
    </row>
    <row r="291" spans="1:9">
      <c r="A291" s="8">
        <f>290</f>
        <v>290</v>
      </c>
      <c r="B291" s="8">
        <f t="shared" si="20"/>
        <v>25</v>
      </c>
      <c r="C291" s="7" t="str">
        <f>IF(A291&gt;Inputs!$B$13*Inputs!$B$14,"",G290)</f>
        <v/>
      </c>
      <c r="D291" s="7" t="str">
        <f>IF(A291&gt;Inputs!$B$13*Inputs!$B$14,"",Inputs!$B$15)</f>
        <v/>
      </c>
      <c r="E291" s="7" t="str">
        <f>IF(C291="","",C291*(Inputs!$B$12/Inputs!$B$14))</f>
        <v/>
      </c>
      <c r="F291" s="7" t="str">
        <f t="shared" si="21"/>
        <v/>
      </c>
      <c r="G291" s="7" t="str">
        <f t="shared" si="22"/>
        <v/>
      </c>
      <c r="H291" s="7" t="str">
        <f t="shared" si="23"/>
        <v/>
      </c>
      <c r="I291" s="7" t="str">
        <f t="shared" si="24"/>
        <v/>
      </c>
    </row>
    <row r="292" spans="1:9">
      <c r="A292" s="8">
        <f>291</f>
        <v>291</v>
      </c>
      <c r="B292" s="8">
        <f t="shared" si="20"/>
        <v>25</v>
      </c>
      <c r="C292" s="7" t="str">
        <f>IF(A292&gt;Inputs!$B$13*Inputs!$B$14,"",G291)</f>
        <v/>
      </c>
      <c r="D292" s="7" t="str">
        <f>IF(A292&gt;Inputs!$B$13*Inputs!$B$14,"",Inputs!$B$15)</f>
        <v/>
      </c>
      <c r="E292" s="7" t="str">
        <f>IF(C292="","",C292*(Inputs!$B$12/Inputs!$B$14))</f>
        <v/>
      </c>
      <c r="F292" s="7" t="str">
        <f t="shared" si="21"/>
        <v/>
      </c>
      <c r="G292" s="7" t="str">
        <f t="shared" si="22"/>
        <v/>
      </c>
      <c r="H292" s="7" t="str">
        <f t="shared" si="23"/>
        <v/>
      </c>
      <c r="I292" s="7" t="str">
        <f t="shared" si="24"/>
        <v/>
      </c>
    </row>
    <row r="293" spans="1:9">
      <c r="A293" s="8">
        <f>292</f>
        <v>292</v>
      </c>
      <c r="B293" s="8">
        <f t="shared" si="20"/>
        <v>25</v>
      </c>
      <c r="C293" s="7" t="str">
        <f>IF(A293&gt;Inputs!$B$13*Inputs!$B$14,"",G292)</f>
        <v/>
      </c>
      <c r="D293" s="7" t="str">
        <f>IF(A293&gt;Inputs!$B$13*Inputs!$B$14,"",Inputs!$B$15)</f>
        <v/>
      </c>
      <c r="E293" s="7" t="str">
        <f>IF(C293="","",C293*(Inputs!$B$12/Inputs!$B$14))</f>
        <v/>
      </c>
      <c r="F293" s="7" t="str">
        <f t="shared" si="21"/>
        <v/>
      </c>
      <c r="G293" s="7" t="str">
        <f t="shared" si="22"/>
        <v/>
      </c>
      <c r="H293" s="7" t="str">
        <f t="shared" si="23"/>
        <v/>
      </c>
      <c r="I293" s="7" t="str">
        <f t="shared" si="24"/>
        <v/>
      </c>
    </row>
    <row r="294" spans="1:9">
      <c r="A294" s="8">
        <f>293</f>
        <v>293</v>
      </c>
      <c r="B294" s="8">
        <f t="shared" si="20"/>
        <v>25</v>
      </c>
      <c r="C294" s="7" t="str">
        <f>IF(A294&gt;Inputs!$B$13*Inputs!$B$14,"",G293)</f>
        <v/>
      </c>
      <c r="D294" s="7" t="str">
        <f>IF(A294&gt;Inputs!$B$13*Inputs!$B$14,"",Inputs!$B$15)</f>
        <v/>
      </c>
      <c r="E294" s="7" t="str">
        <f>IF(C294="","",C294*(Inputs!$B$12/Inputs!$B$14))</f>
        <v/>
      </c>
      <c r="F294" s="7" t="str">
        <f t="shared" si="21"/>
        <v/>
      </c>
      <c r="G294" s="7" t="str">
        <f t="shared" si="22"/>
        <v/>
      </c>
      <c r="H294" s="7" t="str">
        <f t="shared" si="23"/>
        <v/>
      </c>
      <c r="I294" s="7" t="str">
        <f t="shared" si="24"/>
        <v/>
      </c>
    </row>
    <row r="295" spans="1:9">
      <c r="A295" s="8">
        <f>294</f>
        <v>294</v>
      </c>
      <c r="B295" s="8">
        <f t="shared" si="20"/>
        <v>25</v>
      </c>
      <c r="C295" s="7" t="str">
        <f>IF(A295&gt;Inputs!$B$13*Inputs!$B$14,"",G294)</f>
        <v/>
      </c>
      <c r="D295" s="7" t="str">
        <f>IF(A295&gt;Inputs!$B$13*Inputs!$B$14,"",Inputs!$B$15)</f>
        <v/>
      </c>
      <c r="E295" s="7" t="str">
        <f>IF(C295="","",C295*(Inputs!$B$12/Inputs!$B$14))</f>
        <v/>
      </c>
      <c r="F295" s="7" t="str">
        <f t="shared" si="21"/>
        <v/>
      </c>
      <c r="G295" s="7" t="str">
        <f t="shared" si="22"/>
        <v/>
      </c>
      <c r="H295" s="7" t="str">
        <f t="shared" si="23"/>
        <v/>
      </c>
      <c r="I295" s="7" t="str">
        <f t="shared" si="24"/>
        <v/>
      </c>
    </row>
    <row r="296" spans="1:9">
      <c r="A296" s="8">
        <f>295</f>
        <v>295</v>
      </c>
      <c r="B296" s="8">
        <f t="shared" si="20"/>
        <v>25</v>
      </c>
      <c r="C296" s="7" t="str">
        <f>IF(A296&gt;Inputs!$B$13*Inputs!$B$14,"",G295)</f>
        <v/>
      </c>
      <c r="D296" s="7" t="str">
        <f>IF(A296&gt;Inputs!$B$13*Inputs!$B$14,"",Inputs!$B$15)</f>
        <v/>
      </c>
      <c r="E296" s="7" t="str">
        <f>IF(C296="","",C296*(Inputs!$B$12/Inputs!$B$14))</f>
        <v/>
      </c>
      <c r="F296" s="7" t="str">
        <f t="shared" si="21"/>
        <v/>
      </c>
      <c r="G296" s="7" t="str">
        <f t="shared" si="22"/>
        <v/>
      </c>
      <c r="H296" s="7" t="str">
        <f t="shared" si="23"/>
        <v/>
      </c>
      <c r="I296" s="7" t="str">
        <f t="shared" si="24"/>
        <v/>
      </c>
    </row>
    <row r="297" spans="1:9">
      <c r="A297" s="8">
        <f>296</f>
        <v>296</v>
      </c>
      <c r="B297" s="8">
        <f t="shared" si="20"/>
        <v>25</v>
      </c>
      <c r="C297" s="7" t="str">
        <f>IF(A297&gt;Inputs!$B$13*Inputs!$B$14,"",G296)</f>
        <v/>
      </c>
      <c r="D297" s="7" t="str">
        <f>IF(A297&gt;Inputs!$B$13*Inputs!$B$14,"",Inputs!$B$15)</f>
        <v/>
      </c>
      <c r="E297" s="7" t="str">
        <f>IF(C297="","",C297*(Inputs!$B$12/Inputs!$B$14))</f>
        <v/>
      </c>
      <c r="F297" s="7" t="str">
        <f t="shared" si="21"/>
        <v/>
      </c>
      <c r="G297" s="7" t="str">
        <f t="shared" si="22"/>
        <v/>
      </c>
      <c r="H297" s="7" t="str">
        <f t="shared" si="23"/>
        <v/>
      </c>
      <c r="I297" s="7" t="str">
        <f t="shared" si="24"/>
        <v/>
      </c>
    </row>
    <row r="298" spans="1:9">
      <c r="A298" s="8">
        <f>297</f>
        <v>297</v>
      </c>
      <c r="B298" s="8">
        <f t="shared" si="20"/>
        <v>25</v>
      </c>
      <c r="C298" s="7" t="str">
        <f>IF(A298&gt;Inputs!$B$13*Inputs!$B$14,"",G297)</f>
        <v/>
      </c>
      <c r="D298" s="7" t="str">
        <f>IF(A298&gt;Inputs!$B$13*Inputs!$B$14,"",Inputs!$B$15)</f>
        <v/>
      </c>
      <c r="E298" s="7" t="str">
        <f>IF(C298="","",C298*(Inputs!$B$12/Inputs!$B$14))</f>
        <v/>
      </c>
      <c r="F298" s="7" t="str">
        <f t="shared" si="21"/>
        <v/>
      </c>
      <c r="G298" s="7" t="str">
        <f t="shared" si="22"/>
        <v/>
      </c>
      <c r="H298" s="7" t="str">
        <f t="shared" si="23"/>
        <v/>
      </c>
      <c r="I298" s="7" t="str">
        <f t="shared" si="24"/>
        <v/>
      </c>
    </row>
    <row r="299" spans="1:9">
      <c r="A299" s="8">
        <f>298</f>
        <v>298</v>
      </c>
      <c r="B299" s="8">
        <f t="shared" si="20"/>
        <v>25</v>
      </c>
      <c r="C299" s="7" t="str">
        <f>IF(A299&gt;Inputs!$B$13*Inputs!$B$14,"",G298)</f>
        <v/>
      </c>
      <c r="D299" s="7" t="str">
        <f>IF(A299&gt;Inputs!$B$13*Inputs!$B$14,"",Inputs!$B$15)</f>
        <v/>
      </c>
      <c r="E299" s="7" t="str">
        <f>IF(C299="","",C299*(Inputs!$B$12/Inputs!$B$14))</f>
        <v/>
      </c>
      <c r="F299" s="7" t="str">
        <f t="shared" si="21"/>
        <v/>
      </c>
      <c r="G299" s="7" t="str">
        <f t="shared" si="22"/>
        <v/>
      </c>
      <c r="H299" s="7" t="str">
        <f t="shared" si="23"/>
        <v/>
      </c>
      <c r="I299" s="7" t="str">
        <f t="shared" si="24"/>
        <v/>
      </c>
    </row>
    <row r="300" spans="1:9">
      <c r="A300" s="8">
        <f>299</f>
        <v>299</v>
      </c>
      <c r="B300" s="8">
        <f t="shared" si="20"/>
        <v>25</v>
      </c>
      <c r="C300" s="7" t="str">
        <f>IF(A300&gt;Inputs!$B$13*Inputs!$B$14,"",G299)</f>
        <v/>
      </c>
      <c r="D300" s="7" t="str">
        <f>IF(A300&gt;Inputs!$B$13*Inputs!$B$14,"",Inputs!$B$15)</f>
        <v/>
      </c>
      <c r="E300" s="7" t="str">
        <f>IF(C300="","",C300*(Inputs!$B$12/Inputs!$B$14))</f>
        <v/>
      </c>
      <c r="F300" s="7" t="str">
        <f t="shared" si="21"/>
        <v/>
      </c>
      <c r="G300" s="7" t="str">
        <f t="shared" si="22"/>
        <v/>
      </c>
      <c r="H300" s="7" t="str">
        <f t="shared" si="23"/>
        <v/>
      </c>
      <c r="I300" s="7" t="str">
        <f t="shared" si="24"/>
        <v/>
      </c>
    </row>
    <row r="301" spans="1:9">
      <c r="A301" s="8">
        <f>300</f>
        <v>300</v>
      </c>
      <c r="B301" s="8">
        <f t="shared" si="20"/>
        <v>25</v>
      </c>
      <c r="C301" s="7" t="str">
        <f>IF(A301&gt;Inputs!$B$13*Inputs!$B$14,"",G300)</f>
        <v/>
      </c>
      <c r="D301" s="7" t="str">
        <f>IF(A301&gt;Inputs!$B$13*Inputs!$B$14,"",Inputs!$B$15)</f>
        <v/>
      </c>
      <c r="E301" s="7" t="str">
        <f>IF(C301="","",C301*(Inputs!$B$12/Inputs!$B$14))</f>
        <v/>
      </c>
      <c r="F301" s="7" t="str">
        <f t="shared" si="21"/>
        <v/>
      </c>
      <c r="G301" s="7" t="str">
        <f t="shared" si="22"/>
        <v/>
      </c>
      <c r="H301" s="7" t="str">
        <f t="shared" si="23"/>
        <v/>
      </c>
      <c r="I301" s="7" t="str">
        <f t="shared" si="24"/>
        <v/>
      </c>
    </row>
    <row r="302" spans="1:9">
      <c r="A302" s="8">
        <f>301</f>
        <v>301</v>
      </c>
      <c r="B302" s="8">
        <f t="shared" si="20"/>
        <v>26</v>
      </c>
      <c r="C302" s="7" t="str">
        <f>IF(A302&gt;Inputs!$B$13*Inputs!$B$14,"",G301)</f>
        <v/>
      </c>
      <c r="D302" s="7" t="str">
        <f>IF(A302&gt;Inputs!$B$13*Inputs!$B$14,"",Inputs!$B$15)</f>
        <v/>
      </c>
      <c r="E302" s="7" t="str">
        <f>IF(C302="","",C302*(Inputs!$B$12/Inputs!$B$14))</f>
        <v/>
      </c>
      <c r="F302" s="7" t="str">
        <f t="shared" si="21"/>
        <v/>
      </c>
      <c r="G302" s="7" t="str">
        <f t="shared" si="22"/>
        <v/>
      </c>
      <c r="H302" s="7" t="str">
        <f t="shared" si="23"/>
        <v/>
      </c>
      <c r="I302" s="7" t="str">
        <f t="shared" si="24"/>
        <v/>
      </c>
    </row>
    <row r="303" spans="1:9">
      <c r="A303" s="8">
        <f>302</f>
        <v>302</v>
      </c>
      <c r="B303" s="8">
        <f t="shared" si="20"/>
        <v>26</v>
      </c>
      <c r="C303" s="7" t="str">
        <f>IF(A303&gt;Inputs!$B$13*Inputs!$B$14,"",G302)</f>
        <v/>
      </c>
      <c r="D303" s="7" t="str">
        <f>IF(A303&gt;Inputs!$B$13*Inputs!$B$14,"",Inputs!$B$15)</f>
        <v/>
      </c>
      <c r="E303" s="7" t="str">
        <f>IF(C303="","",C303*(Inputs!$B$12/Inputs!$B$14))</f>
        <v/>
      </c>
      <c r="F303" s="7" t="str">
        <f t="shared" si="21"/>
        <v/>
      </c>
      <c r="G303" s="7" t="str">
        <f t="shared" si="22"/>
        <v/>
      </c>
      <c r="H303" s="7" t="str">
        <f t="shared" si="23"/>
        <v/>
      </c>
      <c r="I303" s="7" t="str">
        <f t="shared" si="24"/>
        <v/>
      </c>
    </row>
    <row r="304" spans="1:9">
      <c r="A304" s="8">
        <f>303</f>
        <v>303</v>
      </c>
      <c r="B304" s="8">
        <f t="shared" si="20"/>
        <v>26</v>
      </c>
      <c r="C304" s="7" t="str">
        <f>IF(A304&gt;Inputs!$B$13*Inputs!$B$14,"",G303)</f>
        <v/>
      </c>
      <c r="D304" s="7" t="str">
        <f>IF(A304&gt;Inputs!$B$13*Inputs!$B$14,"",Inputs!$B$15)</f>
        <v/>
      </c>
      <c r="E304" s="7" t="str">
        <f>IF(C304="","",C304*(Inputs!$B$12/Inputs!$B$14))</f>
        <v/>
      </c>
      <c r="F304" s="7" t="str">
        <f t="shared" si="21"/>
        <v/>
      </c>
      <c r="G304" s="7" t="str">
        <f t="shared" si="22"/>
        <v/>
      </c>
      <c r="H304" s="7" t="str">
        <f t="shared" si="23"/>
        <v/>
      </c>
      <c r="I304" s="7" t="str">
        <f t="shared" si="24"/>
        <v/>
      </c>
    </row>
    <row r="305" spans="1:9">
      <c r="A305" s="8">
        <f>304</f>
        <v>304</v>
      </c>
      <c r="B305" s="8">
        <f t="shared" si="20"/>
        <v>26</v>
      </c>
      <c r="C305" s="7" t="str">
        <f>IF(A305&gt;Inputs!$B$13*Inputs!$B$14,"",G304)</f>
        <v/>
      </c>
      <c r="D305" s="7" t="str">
        <f>IF(A305&gt;Inputs!$B$13*Inputs!$B$14,"",Inputs!$B$15)</f>
        <v/>
      </c>
      <c r="E305" s="7" t="str">
        <f>IF(C305="","",C305*(Inputs!$B$12/Inputs!$B$14))</f>
        <v/>
      </c>
      <c r="F305" s="7" t="str">
        <f t="shared" si="21"/>
        <v/>
      </c>
      <c r="G305" s="7" t="str">
        <f t="shared" si="22"/>
        <v/>
      </c>
      <c r="H305" s="7" t="str">
        <f t="shared" si="23"/>
        <v/>
      </c>
      <c r="I305" s="7" t="str">
        <f t="shared" si="24"/>
        <v/>
      </c>
    </row>
    <row r="306" spans="1:9">
      <c r="A306" s="8">
        <f>305</f>
        <v>305</v>
      </c>
      <c r="B306" s="8">
        <f t="shared" si="20"/>
        <v>26</v>
      </c>
      <c r="C306" s="7" t="str">
        <f>IF(A306&gt;Inputs!$B$13*Inputs!$B$14,"",G305)</f>
        <v/>
      </c>
      <c r="D306" s="7" t="str">
        <f>IF(A306&gt;Inputs!$B$13*Inputs!$B$14,"",Inputs!$B$15)</f>
        <v/>
      </c>
      <c r="E306" s="7" t="str">
        <f>IF(C306="","",C306*(Inputs!$B$12/Inputs!$B$14))</f>
        <v/>
      </c>
      <c r="F306" s="7" t="str">
        <f t="shared" si="21"/>
        <v/>
      </c>
      <c r="G306" s="7" t="str">
        <f t="shared" si="22"/>
        <v/>
      </c>
      <c r="H306" s="7" t="str">
        <f t="shared" si="23"/>
        <v/>
      </c>
      <c r="I306" s="7" t="str">
        <f t="shared" si="24"/>
        <v/>
      </c>
    </row>
    <row r="307" spans="1:9">
      <c r="A307" s="8">
        <f>306</f>
        <v>306</v>
      </c>
      <c r="B307" s="8">
        <f t="shared" si="20"/>
        <v>26</v>
      </c>
      <c r="C307" s="7" t="str">
        <f>IF(A307&gt;Inputs!$B$13*Inputs!$B$14,"",G306)</f>
        <v/>
      </c>
      <c r="D307" s="7" t="str">
        <f>IF(A307&gt;Inputs!$B$13*Inputs!$B$14,"",Inputs!$B$15)</f>
        <v/>
      </c>
      <c r="E307" s="7" t="str">
        <f>IF(C307="","",C307*(Inputs!$B$12/Inputs!$B$14))</f>
        <v/>
      </c>
      <c r="F307" s="7" t="str">
        <f t="shared" si="21"/>
        <v/>
      </c>
      <c r="G307" s="7" t="str">
        <f t="shared" si="22"/>
        <v/>
      </c>
      <c r="H307" s="7" t="str">
        <f t="shared" si="23"/>
        <v/>
      </c>
      <c r="I307" s="7" t="str">
        <f t="shared" si="24"/>
        <v/>
      </c>
    </row>
    <row r="308" spans="1:9">
      <c r="A308" s="8">
        <f>307</f>
        <v>307</v>
      </c>
      <c r="B308" s="8">
        <f t="shared" si="20"/>
        <v>26</v>
      </c>
      <c r="C308" s="7" t="str">
        <f>IF(A308&gt;Inputs!$B$13*Inputs!$B$14,"",G307)</f>
        <v/>
      </c>
      <c r="D308" s="7" t="str">
        <f>IF(A308&gt;Inputs!$B$13*Inputs!$B$14,"",Inputs!$B$15)</f>
        <v/>
      </c>
      <c r="E308" s="7" t="str">
        <f>IF(C308="","",C308*(Inputs!$B$12/Inputs!$B$14))</f>
        <v/>
      </c>
      <c r="F308" s="7" t="str">
        <f t="shared" si="21"/>
        <v/>
      </c>
      <c r="G308" s="7" t="str">
        <f t="shared" si="22"/>
        <v/>
      </c>
      <c r="H308" s="7" t="str">
        <f t="shared" si="23"/>
        <v/>
      </c>
      <c r="I308" s="7" t="str">
        <f t="shared" si="24"/>
        <v/>
      </c>
    </row>
    <row r="309" spans="1:9">
      <c r="A309" s="8">
        <f>308</f>
        <v>308</v>
      </c>
      <c r="B309" s="8">
        <f t="shared" si="20"/>
        <v>26</v>
      </c>
      <c r="C309" s="7" t="str">
        <f>IF(A309&gt;Inputs!$B$13*Inputs!$B$14,"",G308)</f>
        <v/>
      </c>
      <c r="D309" s="7" t="str">
        <f>IF(A309&gt;Inputs!$B$13*Inputs!$B$14,"",Inputs!$B$15)</f>
        <v/>
      </c>
      <c r="E309" s="7" t="str">
        <f>IF(C309="","",C309*(Inputs!$B$12/Inputs!$B$14))</f>
        <v/>
      </c>
      <c r="F309" s="7" t="str">
        <f t="shared" si="21"/>
        <v/>
      </c>
      <c r="G309" s="7" t="str">
        <f t="shared" si="22"/>
        <v/>
      </c>
      <c r="H309" s="7" t="str">
        <f t="shared" si="23"/>
        <v/>
      </c>
      <c r="I309" s="7" t="str">
        <f t="shared" si="24"/>
        <v/>
      </c>
    </row>
    <row r="310" spans="1:9">
      <c r="A310" s="8">
        <f>309</f>
        <v>309</v>
      </c>
      <c r="B310" s="8">
        <f t="shared" si="20"/>
        <v>26</v>
      </c>
      <c r="C310" s="7" t="str">
        <f>IF(A310&gt;Inputs!$B$13*Inputs!$B$14,"",G309)</f>
        <v/>
      </c>
      <c r="D310" s="7" t="str">
        <f>IF(A310&gt;Inputs!$B$13*Inputs!$B$14,"",Inputs!$B$15)</f>
        <v/>
      </c>
      <c r="E310" s="7" t="str">
        <f>IF(C310="","",C310*(Inputs!$B$12/Inputs!$B$14))</f>
        <v/>
      </c>
      <c r="F310" s="7" t="str">
        <f t="shared" si="21"/>
        <v/>
      </c>
      <c r="G310" s="7" t="str">
        <f t="shared" si="22"/>
        <v/>
      </c>
      <c r="H310" s="7" t="str">
        <f t="shared" si="23"/>
        <v/>
      </c>
      <c r="I310" s="7" t="str">
        <f t="shared" si="24"/>
        <v/>
      </c>
    </row>
    <row r="311" spans="1:9">
      <c r="A311" s="8">
        <f>310</f>
        <v>310</v>
      </c>
      <c r="B311" s="8">
        <f t="shared" si="20"/>
        <v>26</v>
      </c>
      <c r="C311" s="7" t="str">
        <f>IF(A311&gt;Inputs!$B$13*Inputs!$B$14,"",G310)</f>
        <v/>
      </c>
      <c r="D311" s="7" t="str">
        <f>IF(A311&gt;Inputs!$B$13*Inputs!$B$14,"",Inputs!$B$15)</f>
        <v/>
      </c>
      <c r="E311" s="7" t="str">
        <f>IF(C311="","",C311*(Inputs!$B$12/Inputs!$B$14))</f>
        <v/>
      </c>
      <c r="F311" s="7" t="str">
        <f t="shared" si="21"/>
        <v/>
      </c>
      <c r="G311" s="7" t="str">
        <f t="shared" si="22"/>
        <v/>
      </c>
      <c r="H311" s="7" t="str">
        <f t="shared" si="23"/>
        <v/>
      </c>
      <c r="I311" s="7" t="str">
        <f t="shared" si="24"/>
        <v/>
      </c>
    </row>
    <row r="312" spans="1:9">
      <c r="A312" s="8">
        <f>311</f>
        <v>311</v>
      </c>
      <c r="B312" s="8">
        <f t="shared" si="20"/>
        <v>26</v>
      </c>
      <c r="C312" s="7" t="str">
        <f>IF(A312&gt;Inputs!$B$13*Inputs!$B$14,"",G311)</f>
        <v/>
      </c>
      <c r="D312" s="7" t="str">
        <f>IF(A312&gt;Inputs!$B$13*Inputs!$B$14,"",Inputs!$B$15)</f>
        <v/>
      </c>
      <c r="E312" s="7" t="str">
        <f>IF(C312="","",C312*(Inputs!$B$12/Inputs!$B$14))</f>
        <v/>
      </c>
      <c r="F312" s="7" t="str">
        <f t="shared" si="21"/>
        <v/>
      </c>
      <c r="G312" s="7" t="str">
        <f t="shared" si="22"/>
        <v/>
      </c>
      <c r="H312" s="7" t="str">
        <f t="shared" si="23"/>
        <v/>
      </c>
      <c r="I312" s="7" t="str">
        <f t="shared" si="24"/>
        <v/>
      </c>
    </row>
    <row r="313" spans="1:9">
      <c r="A313" s="8">
        <f>312</f>
        <v>312</v>
      </c>
      <c r="B313" s="8">
        <f t="shared" si="20"/>
        <v>26</v>
      </c>
      <c r="C313" s="7" t="str">
        <f>IF(A313&gt;Inputs!$B$13*Inputs!$B$14,"",G312)</f>
        <v/>
      </c>
      <c r="D313" s="7" t="str">
        <f>IF(A313&gt;Inputs!$B$13*Inputs!$B$14,"",Inputs!$B$15)</f>
        <v/>
      </c>
      <c r="E313" s="7" t="str">
        <f>IF(C313="","",C313*(Inputs!$B$12/Inputs!$B$14))</f>
        <v/>
      </c>
      <c r="F313" s="7" t="str">
        <f t="shared" si="21"/>
        <v/>
      </c>
      <c r="G313" s="7" t="str">
        <f t="shared" si="22"/>
        <v/>
      </c>
      <c r="H313" s="7" t="str">
        <f t="shared" si="23"/>
        <v/>
      </c>
      <c r="I313" s="7" t="str">
        <f t="shared" si="24"/>
        <v/>
      </c>
    </row>
    <row r="314" spans="1:9">
      <c r="A314" s="8">
        <f>313</f>
        <v>313</v>
      </c>
      <c r="B314" s="8">
        <f t="shared" si="20"/>
        <v>27</v>
      </c>
      <c r="C314" s="7" t="str">
        <f>IF(A314&gt;Inputs!$B$13*Inputs!$B$14,"",G313)</f>
        <v/>
      </c>
      <c r="D314" s="7" t="str">
        <f>IF(A314&gt;Inputs!$B$13*Inputs!$B$14,"",Inputs!$B$15)</f>
        <v/>
      </c>
      <c r="E314" s="7" t="str">
        <f>IF(C314="","",C314*(Inputs!$B$12/Inputs!$B$14))</f>
        <v/>
      </c>
      <c r="F314" s="7" t="str">
        <f t="shared" si="21"/>
        <v/>
      </c>
      <c r="G314" s="7" t="str">
        <f t="shared" si="22"/>
        <v/>
      </c>
      <c r="H314" s="7" t="str">
        <f t="shared" si="23"/>
        <v/>
      </c>
      <c r="I314" s="7" t="str">
        <f t="shared" si="24"/>
        <v/>
      </c>
    </row>
    <row r="315" spans="1:9">
      <c r="A315" s="8">
        <f>314</f>
        <v>314</v>
      </c>
      <c r="B315" s="8">
        <f t="shared" si="20"/>
        <v>27</v>
      </c>
      <c r="C315" s="7" t="str">
        <f>IF(A315&gt;Inputs!$B$13*Inputs!$B$14,"",G314)</f>
        <v/>
      </c>
      <c r="D315" s="7" t="str">
        <f>IF(A315&gt;Inputs!$B$13*Inputs!$B$14,"",Inputs!$B$15)</f>
        <v/>
      </c>
      <c r="E315" s="7" t="str">
        <f>IF(C315="","",C315*(Inputs!$B$12/Inputs!$B$14))</f>
        <v/>
      </c>
      <c r="F315" s="7" t="str">
        <f t="shared" si="21"/>
        <v/>
      </c>
      <c r="G315" s="7" t="str">
        <f t="shared" si="22"/>
        <v/>
      </c>
      <c r="H315" s="7" t="str">
        <f t="shared" si="23"/>
        <v/>
      </c>
      <c r="I315" s="7" t="str">
        <f t="shared" si="24"/>
        <v/>
      </c>
    </row>
    <row r="316" spans="1:9">
      <c r="A316" s="8">
        <f>315</f>
        <v>315</v>
      </c>
      <c r="B316" s="8">
        <f t="shared" si="20"/>
        <v>27</v>
      </c>
      <c r="C316" s="7" t="str">
        <f>IF(A316&gt;Inputs!$B$13*Inputs!$B$14,"",G315)</f>
        <v/>
      </c>
      <c r="D316" s="7" t="str">
        <f>IF(A316&gt;Inputs!$B$13*Inputs!$B$14,"",Inputs!$B$15)</f>
        <v/>
      </c>
      <c r="E316" s="7" t="str">
        <f>IF(C316="","",C316*(Inputs!$B$12/Inputs!$B$14))</f>
        <v/>
      </c>
      <c r="F316" s="7" t="str">
        <f t="shared" si="21"/>
        <v/>
      </c>
      <c r="G316" s="7" t="str">
        <f t="shared" si="22"/>
        <v/>
      </c>
      <c r="H316" s="7" t="str">
        <f t="shared" si="23"/>
        <v/>
      </c>
      <c r="I316" s="7" t="str">
        <f t="shared" si="24"/>
        <v/>
      </c>
    </row>
    <row r="317" spans="1:9">
      <c r="A317" s="8">
        <f>316</f>
        <v>316</v>
      </c>
      <c r="B317" s="8">
        <f t="shared" si="20"/>
        <v>27</v>
      </c>
      <c r="C317" s="7" t="str">
        <f>IF(A317&gt;Inputs!$B$13*Inputs!$B$14,"",G316)</f>
        <v/>
      </c>
      <c r="D317" s="7" t="str">
        <f>IF(A317&gt;Inputs!$B$13*Inputs!$B$14,"",Inputs!$B$15)</f>
        <v/>
      </c>
      <c r="E317" s="7" t="str">
        <f>IF(C317="","",C317*(Inputs!$B$12/Inputs!$B$14))</f>
        <v/>
      </c>
      <c r="F317" s="7" t="str">
        <f t="shared" si="21"/>
        <v/>
      </c>
      <c r="G317" s="7" t="str">
        <f t="shared" si="22"/>
        <v/>
      </c>
      <c r="H317" s="7" t="str">
        <f t="shared" si="23"/>
        <v/>
      </c>
      <c r="I317" s="7" t="str">
        <f t="shared" si="24"/>
        <v/>
      </c>
    </row>
    <row r="318" spans="1:9">
      <c r="A318" s="8">
        <f>317</f>
        <v>317</v>
      </c>
      <c r="B318" s="8">
        <f t="shared" si="20"/>
        <v>27</v>
      </c>
      <c r="C318" s="7" t="str">
        <f>IF(A318&gt;Inputs!$B$13*Inputs!$B$14,"",G317)</f>
        <v/>
      </c>
      <c r="D318" s="7" t="str">
        <f>IF(A318&gt;Inputs!$B$13*Inputs!$B$14,"",Inputs!$B$15)</f>
        <v/>
      </c>
      <c r="E318" s="7" t="str">
        <f>IF(C318="","",C318*(Inputs!$B$12/Inputs!$B$14))</f>
        <v/>
      </c>
      <c r="F318" s="7" t="str">
        <f t="shared" si="21"/>
        <v/>
      </c>
      <c r="G318" s="7" t="str">
        <f t="shared" si="22"/>
        <v/>
      </c>
      <c r="H318" s="7" t="str">
        <f t="shared" si="23"/>
        <v/>
      </c>
      <c r="I318" s="7" t="str">
        <f t="shared" si="24"/>
        <v/>
      </c>
    </row>
    <row r="319" spans="1:9">
      <c r="A319" s="8">
        <f>318</f>
        <v>318</v>
      </c>
      <c r="B319" s="8">
        <f t="shared" si="20"/>
        <v>27</v>
      </c>
      <c r="C319" s="7" t="str">
        <f>IF(A319&gt;Inputs!$B$13*Inputs!$B$14,"",G318)</f>
        <v/>
      </c>
      <c r="D319" s="7" t="str">
        <f>IF(A319&gt;Inputs!$B$13*Inputs!$B$14,"",Inputs!$B$15)</f>
        <v/>
      </c>
      <c r="E319" s="7" t="str">
        <f>IF(C319="","",C319*(Inputs!$B$12/Inputs!$B$14))</f>
        <v/>
      </c>
      <c r="F319" s="7" t="str">
        <f t="shared" si="21"/>
        <v/>
      </c>
      <c r="G319" s="7" t="str">
        <f t="shared" si="22"/>
        <v/>
      </c>
      <c r="H319" s="7" t="str">
        <f t="shared" si="23"/>
        <v/>
      </c>
      <c r="I319" s="7" t="str">
        <f t="shared" si="24"/>
        <v/>
      </c>
    </row>
    <row r="320" spans="1:9">
      <c r="A320" s="8">
        <f>319</f>
        <v>319</v>
      </c>
      <c r="B320" s="8">
        <f t="shared" si="20"/>
        <v>27</v>
      </c>
      <c r="C320" s="7" t="str">
        <f>IF(A320&gt;Inputs!$B$13*Inputs!$B$14,"",G319)</f>
        <v/>
      </c>
      <c r="D320" s="7" t="str">
        <f>IF(A320&gt;Inputs!$B$13*Inputs!$B$14,"",Inputs!$B$15)</f>
        <v/>
      </c>
      <c r="E320" s="7" t="str">
        <f>IF(C320="","",C320*(Inputs!$B$12/Inputs!$B$14))</f>
        <v/>
      </c>
      <c r="F320" s="7" t="str">
        <f t="shared" si="21"/>
        <v/>
      </c>
      <c r="G320" s="7" t="str">
        <f t="shared" si="22"/>
        <v/>
      </c>
      <c r="H320" s="7" t="str">
        <f t="shared" si="23"/>
        <v/>
      </c>
      <c r="I320" s="7" t="str">
        <f t="shared" si="24"/>
        <v/>
      </c>
    </row>
    <row r="321" spans="1:9">
      <c r="A321" s="8">
        <f>320</f>
        <v>320</v>
      </c>
      <c r="B321" s="8">
        <f t="shared" si="20"/>
        <v>27</v>
      </c>
      <c r="C321" s="7" t="str">
        <f>IF(A321&gt;Inputs!$B$13*Inputs!$B$14,"",G320)</f>
        <v/>
      </c>
      <c r="D321" s="7" t="str">
        <f>IF(A321&gt;Inputs!$B$13*Inputs!$B$14,"",Inputs!$B$15)</f>
        <v/>
      </c>
      <c r="E321" s="7" t="str">
        <f>IF(C321="","",C321*(Inputs!$B$12/Inputs!$B$14))</f>
        <v/>
      </c>
      <c r="F321" s="7" t="str">
        <f t="shared" si="21"/>
        <v/>
      </c>
      <c r="G321" s="7" t="str">
        <f t="shared" si="22"/>
        <v/>
      </c>
      <c r="H321" s="7" t="str">
        <f t="shared" si="23"/>
        <v/>
      </c>
      <c r="I321" s="7" t="str">
        <f t="shared" si="24"/>
        <v/>
      </c>
    </row>
    <row r="322" spans="1:9">
      <c r="A322" s="8">
        <f>321</f>
        <v>321</v>
      </c>
      <c r="B322" s="8">
        <f t="shared" ref="B322:B385" si="25">IF(A322="","",INT((A322-1)/12)+1)</f>
        <v>27</v>
      </c>
      <c r="C322" s="7" t="str">
        <f>IF(A322&gt;Inputs!$B$13*Inputs!$B$14,"",G321)</f>
        <v/>
      </c>
      <c r="D322" s="7" t="str">
        <f>IF(A322&gt;Inputs!$B$13*Inputs!$B$14,"",Inputs!$B$15)</f>
        <v/>
      </c>
      <c r="E322" s="7" t="str">
        <f>IF(C322="","",C322*(Inputs!$B$12/Inputs!$B$14))</f>
        <v/>
      </c>
      <c r="F322" s="7" t="str">
        <f t="shared" ref="F322:F385" si="26">IF(D322="","",D322-E322)</f>
        <v/>
      </c>
      <c r="G322" s="7" t="str">
        <f t="shared" ref="G322:G385" si="27">IF(C322="","",MAX(C322-F322,0))</f>
        <v/>
      </c>
      <c r="H322" s="7" t="str">
        <f t="shared" si="23"/>
        <v/>
      </c>
      <c r="I322" s="7" t="str">
        <f t="shared" si="24"/>
        <v/>
      </c>
    </row>
    <row r="323" spans="1:9">
      <c r="A323" s="8">
        <f>322</f>
        <v>322</v>
      </c>
      <c r="B323" s="8">
        <f t="shared" si="25"/>
        <v>27</v>
      </c>
      <c r="C323" s="7" t="str">
        <f>IF(A323&gt;Inputs!$B$13*Inputs!$B$14,"",G322)</f>
        <v/>
      </c>
      <c r="D323" s="7" t="str">
        <f>IF(A323&gt;Inputs!$B$13*Inputs!$B$14,"",Inputs!$B$15)</f>
        <v/>
      </c>
      <c r="E323" s="7" t="str">
        <f>IF(C323="","",C323*(Inputs!$B$12/Inputs!$B$14))</f>
        <v/>
      </c>
      <c r="F323" s="7" t="str">
        <f t="shared" si="26"/>
        <v/>
      </c>
      <c r="G323" s="7" t="str">
        <f t="shared" si="27"/>
        <v/>
      </c>
      <c r="H323" s="7" t="str">
        <f t="shared" ref="H323:H386" si="28">IF(E323="","",H322+E323)</f>
        <v/>
      </c>
      <c r="I323" s="7" t="str">
        <f t="shared" ref="I323:I386" si="29">IF(F323="","",I322+F323)</f>
        <v/>
      </c>
    </row>
    <row r="324" spans="1:9">
      <c r="A324" s="8">
        <f>323</f>
        <v>323</v>
      </c>
      <c r="B324" s="8">
        <f t="shared" si="25"/>
        <v>27</v>
      </c>
      <c r="C324" s="7" t="str">
        <f>IF(A324&gt;Inputs!$B$13*Inputs!$B$14,"",G323)</f>
        <v/>
      </c>
      <c r="D324" s="7" t="str">
        <f>IF(A324&gt;Inputs!$B$13*Inputs!$B$14,"",Inputs!$B$15)</f>
        <v/>
      </c>
      <c r="E324" s="7" t="str">
        <f>IF(C324="","",C324*(Inputs!$B$12/Inputs!$B$14))</f>
        <v/>
      </c>
      <c r="F324" s="7" t="str">
        <f t="shared" si="26"/>
        <v/>
      </c>
      <c r="G324" s="7" t="str">
        <f t="shared" si="27"/>
        <v/>
      </c>
      <c r="H324" s="7" t="str">
        <f t="shared" si="28"/>
        <v/>
      </c>
      <c r="I324" s="7" t="str">
        <f t="shared" si="29"/>
        <v/>
      </c>
    </row>
    <row r="325" spans="1:9">
      <c r="A325" s="8">
        <f>324</f>
        <v>324</v>
      </c>
      <c r="B325" s="8">
        <f t="shared" si="25"/>
        <v>27</v>
      </c>
      <c r="C325" s="7" t="str">
        <f>IF(A325&gt;Inputs!$B$13*Inputs!$B$14,"",G324)</f>
        <v/>
      </c>
      <c r="D325" s="7" t="str">
        <f>IF(A325&gt;Inputs!$B$13*Inputs!$B$14,"",Inputs!$B$15)</f>
        <v/>
      </c>
      <c r="E325" s="7" t="str">
        <f>IF(C325="","",C325*(Inputs!$B$12/Inputs!$B$14))</f>
        <v/>
      </c>
      <c r="F325" s="7" t="str">
        <f t="shared" si="26"/>
        <v/>
      </c>
      <c r="G325" s="7" t="str">
        <f t="shared" si="27"/>
        <v/>
      </c>
      <c r="H325" s="7" t="str">
        <f t="shared" si="28"/>
        <v/>
      </c>
      <c r="I325" s="7" t="str">
        <f t="shared" si="29"/>
        <v/>
      </c>
    </row>
    <row r="326" spans="1:9">
      <c r="A326" s="8">
        <f>325</f>
        <v>325</v>
      </c>
      <c r="B326" s="8">
        <f t="shared" si="25"/>
        <v>28</v>
      </c>
      <c r="C326" s="7" t="str">
        <f>IF(A326&gt;Inputs!$B$13*Inputs!$B$14,"",G325)</f>
        <v/>
      </c>
      <c r="D326" s="7" t="str">
        <f>IF(A326&gt;Inputs!$B$13*Inputs!$B$14,"",Inputs!$B$15)</f>
        <v/>
      </c>
      <c r="E326" s="7" t="str">
        <f>IF(C326="","",C326*(Inputs!$B$12/Inputs!$B$14))</f>
        <v/>
      </c>
      <c r="F326" s="7" t="str">
        <f t="shared" si="26"/>
        <v/>
      </c>
      <c r="G326" s="7" t="str">
        <f t="shared" si="27"/>
        <v/>
      </c>
      <c r="H326" s="7" t="str">
        <f t="shared" si="28"/>
        <v/>
      </c>
      <c r="I326" s="7" t="str">
        <f t="shared" si="29"/>
        <v/>
      </c>
    </row>
    <row r="327" spans="1:9">
      <c r="A327" s="8">
        <f>326</f>
        <v>326</v>
      </c>
      <c r="B327" s="8">
        <f t="shared" si="25"/>
        <v>28</v>
      </c>
      <c r="C327" s="7" t="str">
        <f>IF(A327&gt;Inputs!$B$13*Inputs!$B$14,"",G326)</f>
        <v/>
      </c>
      <c r="D327" s="7" t="str">
        <f>IF(A327&gt;Inputs!$B$13*Inputs!$B$14,"",Inputs!$B$15)</f>
        <v/>
      </c>
      <c r="E327" s="7" t="str">
        <f>IF(C327="","",C327*(Inputs!$B$12/Inputs!$B$14))</f>
        <v/>
      </c>
      <c r="F327" s="7" t="str">
        <f t="shared" si="26"/>
        <v/>
      </c>
      <c r="G327" s="7" t="str">
        <f t="shared" si="27"/>
        <v/>
      </c>
      <c r="H327" s="7" t="str">
        <f t="shared" si="28"/>
        <v/>
      </c>
      <c r="I327" s="7" t="str">
        <f t="shared" si="29"/>
        <v/>
      </c>
    </row>
    <row r="328" spans="1:9">
      <c r="A328" s="8">
        <f>327</f>
        <v>327</v>
      </c>
      <c r="B328" s="8">
        <f t="shared" si="25"/>
        <v>28</v>
      </c>
      <c r="C328" s="7" t="str">
        <f>IF(A328&gt;Inputs!$B$13*Inputs!$B$14,"",G327)</f>
        <v/>
      </c>
      <c r="D328" s="7" t="str">
        <f>IF(A328&gt;Inputs!$B$13*Inputs!$B$14,"",Inputs!$B$15)</f>
        <v/>
      </c>
      <c r="E328" s="7" t="str">
        <f>IF(C328="","",C328*(Inputs!$B$12/Inputs!$B$14))</f>
        <v/>
      </c>
      <c r="F328" s="7" t="str">
        <f t="shared" si="26"/>
        <v/>
      </c>
      <c r="G328" s="7" t="str">
        <f t="shared" si="27"/>
        <v/>
      </c>
      <c r="H328" s="7" t="str">
        <f t="shared" si="28"/>
        <v/>
      </c>
      <c r="I328" s="7" t="str">
        <f t="shared" si="29"/>
        <v/>
      </c>
    </row>
    <row r="329" spans="1:9">
      <c r="A329" s="8">
        <f>328</f>
        <v>328</v>
      </c>
      <c r="B329" s="8">
        <f t="shared" si="25"/>
        <v>28</v>
      </c>
      <c r="C329" s="7" t="str">
        <f>IF(A329&gt;Inputs!$B$13*Inputs!$B$14,"",G328)</f>
        <v/>
      </c>
      <c r="D329" s="7" t="str">
        <f>IF(A329&gt;Inputs!$B$13*Inputs!$B$14,"",Inputs!$B$15)</f>
        <v/>
      </c>
      <c r="E329" s="7" t="str">
        <f>IF(C329="","",C329*(Inputs!$B$12/Inputs!$B$14))</f>
        <v/>
      </c>
      <c r="F329" s="7" t="str">
        <f t="shared" si="26"/>
        <v/>
      </c>
      <c r="G329" s="7" t="str">
        <f t="shared" si="27"/>
        <v/>
      </c>
      <c r="H329" s="7" t="str">
        <f t="shared" si="28"/>
        <v/>
      </c>
      <c r="I329" s="7" t="str">
        <f t="shared" si="29"/>
        <v/>
      </c>
    </row>
    <row r="330" spans="1:9">
      <c r="A330" s="8">
        <f>329</f>
        <v>329</v>
      </c>
      <c r="B330" s="8">
        <f t="shared" si="25"/>
        <v>28</v>
      </c>
      <c r="C330" s="7" t="str">
        <f>IF(A330&gt;Inputs!$B$13*Inputs!$B$14,"",G329)</f>
        <v/>
      </c>
      <c r="D330" s="7" t="str">
        <f>IF(A330&gt;Inputs!$B$13*Inputs!$B$14,"",Inputs!$B$15)</f>
        <v/>
      </c>
      <c r="E330" s="7" t="str">
        <f>IF(C330="","",C330*(Inputs!$B$12/Inputs!$B$14))</f>
        <v/>
      </c>
      <c r="F330" s="7" t="str">
        <f t="shared" si="26"/>
        <v/>
      </c>
      <c r="G330" s="7" t="str">
        <f t="shared" si="27"/>
        <v/>
      </c>
      <c r="H330" s="7" t="str">
        <f t="shared" si="28"/>
        <v/>
      </c>
      <c r="I330" s="7" t="str">
        <f t="shared" si="29"/>
        <v/>
      </c>
    </row>
    <row r="331" spans="1:9">
      <c r="A331" s="8">
        <f>330</f>
        <v>330</v>
      </c>
      <c r="B331" s="8">
        <f t="shared" si="25"/>
        <v>28</v>
      </c>
      <c r="C331" s="7" t="str">
        <f>IF(A331&gt;Inputs!$B$13*Inputs!$B$14,"",G330)</f>
        <v/>
      </c>
      <c r="D331" s="7" t="str">
        <f>IF(A331&gt;Inputs!$B$13*Inputs!$B$14,"",Inputs!$B$15)</f>
        <v/>
      </c>
      <c r="E331" s="7" t="str">
        <f>IF(C331="","",C331*(Inputs!$B$12/Inputs!$B$14))</f>
        <v/>
      </c>
      <c r="F331" s="7" t="str">
        <f t="shared" si="26"/>
        <v/>
      </c>
      <c r="G331" s="7" t="str">
        <f t="shared" si="27"/>
        <v/>
      </c>
      <c r="H331" s="7" t="str">
        <f t="shared" si="28"/>
        <v/>
      </c>
      <c r="I331" s="7" t="str">
        <f t="shared" si="29"/>
        <v/>
      </c>
    </row>
    <row r="332" spans="1:9">
      <c r="A332" s="8">
        <f>331</f>
        <v>331</v>
      </c>
      <c r="B332" s="8">
        <f t="shared" si="25"/>
        <v>28</v>
      </c>
      <c r="C332" s="7" t="str">
        <f>IF(A332&gt;Inputs!$B$13*Inputs!$B$14,"",G331)</f>
        <v/>
      </c>
      <c r="D332" s="7" t="str">
        <f>IF(A332&gt;Inputs!$B$13*Inputs!$B$14,"",Inputs!$B$15)</f>
        <v/>
      </c>
      <c r="E332" s="7" t="str">
        <f>IF(C332="","",C332*(Inputs!$B$12/Inputs!$B$14))</f>
        <v/>
      </c>
      <c r="F332" s="7" t="str">
        <f t="shared" si="26"/>
        <v/>
      </c>
      <c r="G332" s="7" t="str">
        <f t="shared" si="27"/>
        <v/>
      </c>
      <c r="H332" s="7" t="str">
        <f t="shared" si="28"/>
        <v/>
      </c>
      <c r="I332" s="7" t="str">
        <f t="shared" si="29"/>
        <v/>
      </c>
    </row>
    <row r="333" spans="1:9">
      <c r="A333" s="8">
        <f>332</f>
        <v>332</v>
      </c>
      <c r="B333" s="8">
        <f t="shared" si="25"/>
        <v>28</v>
      </c>
      <c r="C333" s="7" t="str">
        <f>IF(A333&gt;Inputs!$B$13*Inputs!$B$14,"",G332)</f>
        <v/>
      </c>
      <c r="D333" s="7" t="str">
        <f>IF(A333&gt;Inputs!$B$13*Inputs!$B$14,"",Inputs!$B$15)</f>
        <v/>
      </c>
      <c r="E333" s="7" t="str">
        <f>IF(C333="","",C333*(Inputs!$B$12/Inputs!$B$14))</f>
        <v/>
      </c>
      <c r="F333" s="7" t="str">
        <f t="shared" si="26"/>
        <v/>
      </c>
      <c r="G333" s="7" t="str">
        <f t="shared" si="27"/>
        <v/>
      </c>
      <c r="H333" s="7" t="str">
        <f t="shared" si="28"/>
        <v/>
      </c>
      <c r="I333" s="7" t="str">
        <f t="shared" si="29"/>
        <v/>
      </c>
    </row>
    <row r="334" spans="1:9">
      <c r="A334" s="8">
        <f>333</f>
        <v>333</v>
      </c>
      <c r="B334" s="8">
        <f t="shared" si="25"/>
        <v>28</v>
      </c>
      <c r="C334" s="7" t="str">
        <f>IF(A334&gt;Inputs!$B$13*Inputs!$B$14,"",G333)</f>
        <v/>
      </c>
      <c r="D334" s="7" t="str">
        <f>IF(A334&gt;Inputs!$B$13*Inputs!$B$14,"",Inputs!$B$15)</f>
        <v/>
      </c>
      <c r="E334" s="7" t="str">
        <f>IF(C334="","",C334*(Inputs!$B$12/Inputs!$B$14))</f>
        <v/>
      </c>
      <c r="F334" s="7" t="str">
        <f t="shared" si="26"/>
        <v/>
      </c>
      <c r="G334" s="7" t="str">
        <f t="shared" si="27"/>
        <v/>
      </c>
      <c r="H334" s="7" t="str">
        <f t="shared" si="28"/>
        <v/>
      </c>
      <c r="I334" s="7" t="str">
        <f t="shared" si="29"/>
        <v/>
      </c>
    </row>
    <row r="335" spans="1:9">
      <c r="A335" s="8">
        <f>334</f>
        <v>334</v>
      </c>
      <c r="B335" s="8">
        <f t="shared" si="25"/>
        <v>28</v>
      </c>
      <c r="C335" s="7" t="str">
        <f>IF(A335&gt;Inputs!$B$13*Inputs!$B$14,"",G334)</f>
        <v/>
      </c>
      <c r="D335" s="7" t="str">
        <f>IF(A335&gt;Inputs!$B$13*Inputs!$B$14,"",Inputs!$B$15)</f>
        <v/>
      </c>
      <c r="E335" s="7" t="str">
        <f>IF(C335="","",C335*(Inputs!$B$12/Inputs!$B$14))</f>
        <v/>
      </c>
      <c r="F335" s="7" t="str">
        <f t="shared" si="26"/>
        <v/>
      </c>
      <c r="G335" s="7" t="str">
        <f t="shared" si="27"/>
        <v/>
      </c>
      <c r="H335" s="7" t="str">
        <f t="shared" si="28"/>
        <v/>
      </c>
      <c r="I335" s="7" t="str">
        <f t="shared" si="29"/>
        <v/>
      </c>
    </row>
    <row r="336" spans="1:9">
      <c r="A336" s="8">
        <f>335</f>
        <v>335</v>
      </c>
      <c r="B336" s="8">
        <f t="shared" si="25"/>
        <v>28</v>
      </c>
      <c r="C336" s="7" t="str">
        <f>IF(A336&gt;Inputs!$B$13*Inputs!$B$14,"",G335)</f>
        <v/>
      </c>
      <c r="D336" s="7" t="str">
        <f>IF(A336&gt;Inputs!$B$13*Inputs!$B$14,"",Inputs!$B$15)</f>
        <v/>
      </c>
      <c r="E336" s="7" t="str">
        <f>IF(C336="","",C336*(Inputs!$B$12/Inputs!$B$14))</f>
        <v/>
      </c>
      <c r="F336" s="7" t="str">
        <f t="shared" si="26"/>
        <v/>
      </c>
      <c r="G336" s="7" t="str">
        <f t="shared" si="27"/>
        <v/>
      </c>
      <c r="H336" s="7" t="str">
        <f t="shared" si="28"/>
        <v/>
      </c>
      <c r="I336" s="7" t="str">
        <f t="shared" si="29"/>
        <v/>
      </c>
    </row>
    <row r="337" spans="1:9">
      <c r="A337" s="8">
        <f>336</f>
        <v>336</v>
      </c>
      <c r="B337" s="8">
        <f t="shared" si="25"/>
        <v>28</v>
      </c>
      <c r="C337" s="7" t="str">
        <f>IF(A337&gt;Inputs!$B$13*Inputs!$B$14,"",G336)</f>
        <v/>
      </c>
      <c r="D337" s="7" t="str">
        <f>IF(A337&gt;Inputs!$B$13*Inputs!$B$14,"",Inputs!$B$15)</f>
        <v/>
      </c>
      <c r="E337" s="7" t="str">
        <f>IF(C337="","",C337*(Inputs!$B$12/Inputs!$B$14))</f>
        <v/>
      </c>
      <c r="F337" s="7" t="str">
        <f t="shared" si="26"/>
        <v/>
      </c>
      <c r="G337" s="7" t="str">
        <f t="shared" si="27"/>
        <v/>
      </c>
      <c r="H337" s="7" t="str">
        <f t="shared" si="28"/>
        <v/>
      </c>
      <c r="I337" s="7" t="str">
        <f t="shared" si="29"/>
        <v/>
      </c>
    </row>
    <row r="338" spans="1:9">
      <c r="A338" s="8">
        <f>337</f>
        <v>337</v>
      </c>
      <c r="B338" s="8">
        <f t="shared" si="25"/>
        <v>29</v>
      </c>
      <c r="C338" s="7" t="str">
        <f>IF(A338&gt;Inputs!$B$13*Inputs!$B$14,"",G337)</f>
        <v/>
      </c>
      <c r="D338" s="7" t="str">
        <f>IF(A338&gt;Inputs!$B$13*Inputs!$B$14,"",Inputs!$B$15)</f>
        <v/>
      </c>
      <c r="E338" s="7" t="str">
        <f>IF(C338="","",C338*(Inputs!$B$12/Inputs!$B$14))</f>
        <v/>
      </c>
      <c r="F338" s="7" t="str">
        <f t="shared" si="26"/>
        <v/>
      </c>
      <c r="G338" s="7" t="str">
        <f t="shared" si="27"/>
        <v/>
      </c>
      <c r="H338" s="7" t="str">
        <f t="shared" si="28"/>
        <v/>
      </c>
      <c r="I338" s="7" t="str">
        <f t="shared" si="29"/>
        <v/>
      </c>
    </row>
    <row r="339" spans="1:9">
      <c r="A339" s="8">
        <f>338</f>
        <v>338</v>
      </c>
      <c r="B339" s="8">
        <f t="shared" si="25"/>
        <v>29</v>
      </c>
      <c r="C339" s="7" t="str">
        <f>IF(A339&gt;Inputs!$B$13*Inputs!$B$14,"",G338)</f>
        <v/>
      </c>
      <c r="D339" s="7" t="str">
        <f>IF(A339&gt;Inputs!$B$13*Inputs!$B$14,"",Inputs!$B$15)</f>
        <v/>
      </c>
      <c r="E339" s="7" t="str">
        <f>IF(C339="","",C339*(Inputs!$B$12/Inputs!$B$14))</f>
        <v/>
      </c>
      <c r="F339" s="7" t="str">
        <f t="shared" si="26"/>
        <v/>
      </c>
      <c r="G339" s="7" t="str">
        <f t="shared" si="27"/>
        <v/>
      </c>
      <c r="H339" s="7" t="str">
        <f t="shared" si="28"/>
        <v/>
      </c>
      <c r="I339" s="7" t="str">
        <f t="shared" si="29"/>
        <v/>
      </c>
    </row>
    <row r="340" spans="1:9">
      <c r="A340" s="8">
        <f>339</f>
        <v>339</v>
      </c>
      <c r="B340" s="8">
        <f t="shared" si="25"/>
        <v>29</v>
      </c>
      <c r="C340" s="7" t="str">
        <f>IF(A340&gt;Inputs!$B$13*Inputs!$B$14,"",G339)</f>
        <v/>
      </c>
      <c r="D340" s="7" t="str">
        <f>IF(A340&gt;Inputs!$B$13*Inputs!$B$14,"",Inputs!$B$15)</f>
        <v/>
      </c>
      <c r="E340" s="7" t="str">
        <f>IF(C340="","",C340*(Inputs!$B$12/Inputs!$B$14))</f>
        <v/>
      </c>
      <c r="F340" s="7" t="str">
        <f t="shared" si="26"/>
        <v/>
      </c>
      <c r="G340" s="7" t="str">
        <f t="shared" si="27"/>
        <v/>
      </c>
      <c r="H340" s="7" t="str">
        <f t="shared" si="28"/>
        <v/>
      </c>
      <c r="I340" s="7" t="str">
        <f t="shared" si="29"/>
        <v/>
      </c>
    </row>
    <row r="341" spans="1:9">
      <c r="A341" s="8">
        <f>340</f>
        <v>340</v>
      </c>
      <c r="B341" s="8">
        <f t="shared" si="25"/>
        <v>29</v>
      </c>
      <c r="C341" s="7" t="str">
        <f>IF(A341&gt;Inputs!$B$13*Inputs!$B$14,"",G340)</f>
        <v/>
      </c>
      <c r="D341" s="7" t="str">
        <f>IF(A341&gt;Inputs!$B$13*Inputs!$B$14,"",Inputs!$B$15)</f>
        <v/>
      </c>
      <c r="E341" s="7" t="str">
        <f>IF(C341="","",C341*(Inputs!$B$12/Inputs!$B$14))</f>
        <v/>
      </c>
      <c r="F341" s="7" t="str">
        <f t="shared" si="26"/>
        <v/>
      </c>
      <c r="G341" s="7" t="str">
        <f t="shared" si="27"/>
        <v/>
      </c>
      <c r="H341" s="7" t="str">
        <f t="shared" si="28"/>
        <v/>
      </c>
      <c r="I341" s="7" t="str">
        <f t="shared" si="29"/>
        <v/>
      </c>
    </row>
    <row r="342" spans="1:9">
      <c r="A342" s="8">
        <f>341</f>
        <v>341</v>
      </c>
      <c r="B342" s="8">
        <f t="shared" si="25"/>
        <v>29</v>
      </c>
      <c r="C342" s="7" t="str">
        <f>IF(A342&gt;Inputs!$B$13*Inputs!$B$14,"",G341)</f>
        <v/>
      </c>
      <c r="D342" s="7" t="str">
        <f>IF(A342&gt;Inputs!$B$13*Inputs!$B$14,"",Inputs!$B$15)</f>
        <v/>
      </c>
      <c r="E342" s="7" t="str">
        <f>IF(C342="","",C342*(Inputs!$B$12/Inputs!$B$14))</f>
        <v/>
      </c>
      <c r="F342" s="7" t="str">
        <f t="shared" si="26"/>
        <v/>
      </c>
      <c r="G342" s="7" t="str">
        <f t="shared" si="27"/>
        <v/>
      </c>
      <c r="H342" s="7" t="str">
        <f t="shared" si="28"/>
        <v/>
      </c>
      <c r="I342" s="7" t="str">
        <f t="shared" si="29"/>
        <v/>
      </c>
    </row>
    <row r="343" spans="1:9">
      <c r="A343" s="8">
        <f>342</f>
        <v>342</v>
      </c>
      <c r="B343" s="8">
        <f t="shared" si="25"/>
        <v>29</v>
      </c>
      <c r="C343" s="7" t="str">
        <f>IF(A343&gt;Inputs!$B$13*Inputs!$B$14,"",G342)</f>
        <v/>
      </c>
      <c r="D343" s="7" t="str">
        <f>IF(A343&gt;Inputs!$B$13*Inputs!$B$14,"",Inputs!$B$15)</f>
        <v/>
      </c>
      <c r="E343" s="7" t="str">
        <f>IF(C343="","",C343*(Inputs!$B$12/Inputs!$B$14))</f>
        <v/>
      </c>
      <c r="F343" s="7" t="str">
        <f t="shared" si="26"/>
        <v/>
      </c>
      <c r="G343" s="7" t="str">
        <f t="shared" si="27"/>
        <v/>
      </c>
      <c r="H343" s="7" t="str">
        <f t="shared" si="28"/>
        <v/>
      </c>
      <c r="I343" s="7" t="str">
        <f t="shared" si="29"/>
        <v/>
      </c>
    </row>
    <row r="344" spans="1:9">
      <c r="A344" s="8">
        <f>343</f>
        <v>343</v>
      </c>
      <c r="B344" s="8">
        <f t="shared" si="25"/>
        <v>29</v>
      </c>
      <c r="C344" s="7" t="str">
        <f>IF(A344&gt;Inputs!$B$13*Inputs!$B$14,"",G343)</f>
        <v/>
      </c>
      <c r="D344" s="7" t="str">
        <f>IF(A344&gt;Inputs!$B$13*Inputs!$B$14,"",Inputs!$B$15)</f>
        <v/>
      </c>
      <c r="E344" s="7" t="str">
        <f>IF(C344="","",C344*(Inputs!$B$12/Inputs!$B$14))</f>
        <v/>
      </c>
      <c r="F344" s="7" t="str">
        <f t="shared" si="26"/>
        <v/>
      </c>
      <c r="G344" s="7" t="str">
        <f t="shared" si="27"/>
        <v/>
      </c>
      <c r="H344" s="7" t="str">
        <f t="shared" si="28"/>
        <v/>
      </c>
      <c r="I344" s="7" t="str">
        <f t="shared" si="29"/>
        <v/>
      </c>
    </row>
    <row r="345" spans="1:9">
      <c r="A345" s="8">
        <f>344</f>
        <v>344</v>
      </c>
      <c r="B345" s="8">
        <f t="shared" si="25"/>
        <v>29</v>
      </c>
      <c r="C345" s="7" t="str">
        <f>IF(A345&gt;Inputs!$B$13*Inputs!$B$14,"",G344)</f>
        <v/>
      </c>
      <c r="D345" s="7" t="str">
        <f>IF(A345&gt;Inputs!$B$13*Inputs!$B$14,"",Inputs!$B$15)</f>
        <v/>
      </c>
      <c r="E345" s="7" t="str">
        <f>IF(C345="","",C345*(Inputs!$B$12/Inputs!$B$14))</f>
        <v/>
      </c>
      <c r="F345" s="7" t="str">
        <f t="shared" si="26"/>
        <v/>
      </c>
      <c r="G345" s="7" t="str">
        <f t="shared" si="27"/>
        <v/>
      </c>
      <c r="H345" s="7" t="str">
        <f t="shared" si="28"/>
        <v/>
      </c>
      <c r="I345" s="7" t="str">
        <f t="shared" si="29"/>
        <v/>
      </c>
    </row>
    <row r="346" spans="1:9">
      <c r="A346" s="8">
        <f>345</f>
        <v>345</v>
      </c>
      <c r="B346" s="8">
        <f t="shared" si="25"/>
        <v>29</v>
      </c>
      <c r="C346" s="7" t="str">
        <f>IF(A346&gt;Inputs!$B$13*Inputs!$B$14,"",G345)</f>
        <v/>
      </c>
      <c r="D346" s="7" t="str">
        <f>IF(A346&gt;Inputs!$B$13*Inputs!$B$14,"",Inputs!$B$15)</f>
        <v/>
      </c>
      <c r="E346" s="7" t="str">
        <f>IF(C346="","",C346*(Inputs!$B$12/Inputs!$B$14))</f>
        <v/>
      </c>
      <c r="F346" s="7" t="str">
        <f t="shared" si="26"/>
        <v/>
      </c>
      <c r="G346" s="7" t="str">
        <f t="shared" si="27"/>
        <v/>
      </c>
      <c r="H346" s="7" t="str">
        <f t="shared" si="28"/>
        <v/>
      </c>
      <c r="I346" s="7" t="str">
        <f t="shared" si="29"/>
        <v/>
      </c>
    </row>
    <row r="347" spans="1:9">
      <c r="A347" s="8">
        <f>346</f>
        <v>346</v>
      </c>
      <c r="B347" s="8">
        <f t="shared" si="25"/>
        <v>29</v>
      </c>
      <c r="C347" s="7" t="str">
        <f>IF(A347&gt;Inputs!$B$13*Inputs!$B$14,"",G346)</f>
        <v/>
      </c>
      <c r="D347" s="7" t="str">
        <f>IF(A347&gt;Inputs!$B$13*Inputs!$B$14,"",Inputs!$B$15)</f>
        <v/>
      </c>
      <c r="E347" s="7" t="str">
        <f>IF(C347="","",C347*(Inputs!$B$12/Inputs!$B$14))</f>
        <v/>
      </c>
      <c r="F347" s="7" t="str">
        <f t="shared" si="26"/>
        <v/>
      </c>
      <c r="G347" s="7" t="str">
        <f t="shared" si="27"/>
        <v/>
      </c>
      <c r="H347" s="7" t="str">
        <f t="shared" si="28"/>
        <v/>
      </c>
      <c r="I347" s="7" t="str">
        <f t="shared" si="29"/>
        <v/>
      </c>
    </row>
    <row r="348" spans="1:9">
      <c r="A348" s="8">
        <f>347</f>
        <v>347</v>
      </c>
      <c r="B348" s="8">
        <f t="shared" si="25"/>
        <v>29</v>
      </c>
      <c r="C348" s="7" t="str">
        <f>IF(A348&gt;Inputs!$B$13*Inputs!$B$14,"",G347)</f>
        <v/>
      </c>
      <c r="D348" s="7" t="str">
        <f>IF(A348&gt;Inputs!$B$13*Inputs!$B$14,"",Inputs!$B$15)</f>
        <v/>
      </c>
      <c r="E348" s="7" t="str">
        <f>IF(C348="","",C348*(Inputs!$B$12/Inputs!$B$14))</f>
        <v/>
      </c>
      <c r="F348" s="7" t="str">
        <f t="shared" si="26"/>
        <v/>
      </c>
      <c r="G348" s="7" t="str">
        <f t="shared" si="27"/>
        <v/>
      </c>
      <c r="H348" s="7" t="str">
        <f t="shared" si="28"/>
        <v/>
      </c>
      <c r="I348" s="7" t="str">
        <f t="shared" si="29"/>
        <v/>
      </c>
    </row>
    <row r="349" spans="1:9">
      <c r="A349" s="8">
        <f>348</f>
        <v>348</v>
      </c>
      <c r="B349" s="8">
        <f t="shared" si="25"/>
        <v>29</v>
      </c>
      <c r="C349" s="7" t="str">
        <f>IF(A349&gt;Inputs!$B$13*Inputs!$B$14,"",G348)</f>
        <v/>
      </c>
      <c r="D349" s="7" t="str">
        <f>IF(A349&gt;Inputs!$B$13*Inputs!$B$14,"",Inputs!$B$15)</f>
        <v/>
      </c>
      <c r="E349" s="7" t="str">
        <f>IF(C349="","",C349*(Inputs!$B$12/Inputs!$B$14))</f>
        <v/>
      </c>
      <c r="F349" s="7" t="str">
        <f t="shared" si="26"/>
        <v/>
      </c>
      <c r="G349" s="7" t="str">
        <f t="shared" si="27"/>
        <v/>
      </c>
      <c r="H349" s="7" t="str">
        <f t="shared" si="28"/>
        <v/>
      </c>
      <c r="I349" s="7" t="str">
        <f t="shared" si="29"/>
        <v/>
      </c>
    </row>
    <row r="350" spans="1:9">
      <c r="A350" s="8">
        <f>349</f>
        <v>349</v>
      </c>
      <c r="B350" s="8">
        <f t="shared" si="25"/>
        <v>30</v>
      </c>
      <c r="C350" s="7" t="str">
        <f>IF(A350&gt;Inputs!$B$13*Inputs!$B$14,"",G349)</f>
        <v/>
      </c>
      <c r="D350" s="7" t="str">
        <f>IF(A350&gt;Inputs!$B$13*Inputs!$B$14,"",Inputs!$B$15)</f>
        <v/>
      </c>
      <c r="E350" s="7" t="str">
        <f>IF(C350="","",C350*(Inputs!$B$12/Inputs!$B$14))</f>
        <v/>
      </c>
      <c r="F350" s="7" t="str">
        <f t="shared" si="26"/>
        <v/>
      </c>
      <c r="G350" s="7" t="str">
        <f t="shared" si="27"/>
        <v/>
      </c>
      <c r="H350" s="7" t="str">
        <f t="shared" si="28"/>
        <v/>
      </c>
      <c r="I350" s="7" t="str">
        <f t="shared" si="29"/>
        <v/>
      </c>
    </row>
    <row r="351" spans="1:9">
      <c r="A351" s="8">
        <f>350</f>
        <v>350</v>
      </c>
      <c r="B351" s="8">
        <f t="shared" si="25"/>
        <v>30</v>
      </c>
      <c r="C351" s="7" t="str">
        <f>IF(A351&gt;Inputs!$B$13*Inputs!$B$14,"",G350)</f>
        <v/>
      </c>
      <c r="D351" s="7" t="str">
        <f>IF(A351&gt;Inputs!$B$13*Inputs!$B$14,"",Inputs!$B$15)</f>
        <v/>
      </c>
      <c r="E351" s="7" t="str">
        <f>IF(C351="","",C351*(Inputs!$B$12/Inputs!$B$14))</f>
        <v/>
      </c>
      <c r="F351" s="7" t="str">
        <f t="shared" si="26"/>
        <v/>
      </c>
      <c r="G351" s="7" t="str">
        <f t="shared" si="27"/>
        <v/>
      </c>
      <c r="H351" s="7" t="str">
        <f t="shared" si="28"/>
        <v/>
      </c>
      <c r="I351" s="7" t="str">
        <f t="shared" si="29"/>
        <v/>
      </c>
    </row>
    <row r="352" spans="1:9">
      <c r="A352" s="8">
        <f>351</f>
        <v>351</v>
      </c>
      <c r="B352" s="8">
        <f t="shared" si="25"/>
        <v>30</v>
      </c>
      <c r="C352" s="7" t="str">
        <f>IF(A352&gt;Inputs!$B$13*Inputs!$B$14,"",G351)</f>
        <v/>
      </c>
      <c r="D352" s="7" t="str">
        <f>IF(A352&gt;Inputs!$B$13*Inputs!$B$14,"",Inputs!$B$15)</f>
        <v/>
      </c>
      <c r="E352" s="7" t="str">
        <f>IF(C352="","",C352*(Inputs!$B$12/Inputs!$B$14))</f>
        <v/>
      </c>
      <c r="F352" s="7" t="str">
        <f t="shared" si="26"/>
        <v/>
      </c>
      <c r="G352" s="7" t="str">
        <f t="shared" si="27"/>
        <v/>
      </c>
      <c r="H352" s="7" t="str">
        <f t="shared" si="28"/>
        <v/>
      </c>
      <c r="I352" s="7" t="str">
        <f t="shared" si="29"/>
        <v/>
      </c>
    </row>
    <row r="353" spans="1:9">
      <c r="A353" s="8">
        <f>352</f>
        <v>352</v>
      </c>
      <c r="B353" s="8">
        <f t="shared" si="25"/>
        <v>30</v>
      </c>
      <c r="C353" s="7" t="str">
        <f>IF(A353&gt;Inputs!$B$13*Inputs!$B$14,"",G352)</f>
        <v/>
      </c>
      <c r="D353" s="7" t="str">
        <f>IF(A353&gt;Inputs!$B$13*Inputs!$B$14,"",Inputs!$B$15)</f>
        <v/>
      </c>
      <c r="E353" s="7" t="str">
        <f>IF(C353="","",C353*(Inputs!$B$12/Inputs!$B$14))</f>
        <v/>
      </c>
      <c r="F353" s="7" t="str">
        <f t="shared" si="26"/>
        <v/>
      </c>
      <c r="G353" s="7" t="str">
        <f t="shared" si="27"/>
        <v/>
      </c>
      <c r="H353" s="7" t="str">
        <f t="shared" si="28"/>
        <v/>
      </c>
      <c r="I353" s="7" t="str">
        <f t="shared" si="29"/>
        <v/>
      </c>
    </row>
    <row r="354" spans="1:9">
      <c r="A354" s="8">
        <f>353</f>
        <v>353</v>
      </c>
      <c r="B354" s="8">
        <f t="shared" si="25"/>
        <v>30</v>
      </c>
      <c r="C354" s="7" t="str">
        <f>IF(A354&gt;Inputs!$B$13*Inputs!$B$14,"",G353)</f>
        <v/>
      </c>
      <c r="D354" s="7" t="str">
        <f>IF(A354&gt;Inputs!$B$13*Inputs!$B$14,"",Inputs!$B$15)</f>
        <v/>
      </c>
      <c r="E354" s="7" t="str">
        <f>IF(C354="","",C354*(Inputs!$B$12/Inputs!$B$14))</f>
        <v/>
      </c>
      <c r="F354" s="7" t="str">
        <f t="shared" si="26"/>
        <v/>
      </c>
      <c r="G354" s="7" t="str">
        <f t="shared" si="27"/>
        <v/>
      </c>
      <c r="H354" s="7" t="str">
        <f t="shared" si="28"/>
        <v/>
      </c>
      <c r="I354" s="7" t="str">
        <f t="shared" si="29"/>
        <v/>
      </c>
    </row>
    <row r="355" spans="1:9">
      <c r="A355" s="8">
        <f>354</f>
        <v>354</v>
      </c>
      <c r="B355" s="8">
        <f t="shared" si="25"/>
        <v>30</v>
      </c>
      <c r="C355" s="7" t="str">
        <f>IF(A355&gt;Inputs!$B$13*Inputs!$B$14,"",G354)</f>
        <v/>
      </c>
      <c r="D355" s="7" t="str">
        <f>IF(A355&gt;Inputs!$B$13*Inputs!$B$14,"",Inputs!$B$15)</f>
        <v/>
      </c>
      <c r="E355" s="7" t="str">
        <f>IF(C355="","",C355*(Inputs!$B$12/Inputs!$B$14))</f>
        <v/>
      </c>
      <c r="F355" s="7" t="str">
        <f t="shared" si="26"/>
        <v/>
      </c>
      <c r="G355" s="7" t="str">
        <f t="shared" si="27"/>
        <v/>
      </c>
      <c r="H355" s="7" t="str">
        <f t="shared" si="28"/>
        <v/>
      </c>
      <c r="I355" s="7" t="str">
        <f t="shared" si="29"/>
        <v/>
      </c>
    </row>
    <row r="356" spans="1:9">
      <c r="A356" s="8">
        <f>355</f>
        <v>355</v>
      </c>
      <c r="B356" s="8">
        <f t="shared" si="25"/>
        <v>30</v>
      </c>
      <c r="C356" s="7" t="str">
        <f>IF(A356&gt;Inputs!$B$13*Inputs!$B$14,"",G355)</f>
        <v/>
      </c>
      <c r="D356" s="7" t="str">
        <f>IF(A356&gt;Inputs!$B$13*Inputs!$B$14,"",Inputs!$B$15)</f>
        <v/>
      </c>
      <c r="E356" s="7" t="str">
        <f>IF(C356="","",C356*(Inputs!$B$12/Inputs!$B$14))</f>
        <v/>
      </c>
      <c r="F356" s="7" t="str">
        <f t="shared" si="26"/>
        <v/>
      </c>
      <c r="G356" s="7" t="str">
        <f t="shared" si="27"/>
        <v/>
      </c>
      <c r="H356" s="7" t="str">
        <f t="shared" si="28"/>
        <v/>
      </c>
      <c r="I356" s="7" t="str">
        <f t="shared" si="29"/>
        <v/>
      </c>
    </row>
    <row r="357" spans="1:9">
      <c r="A357" s="8">
        <f>356</f>
        <v>356</v>
      </c>
      <c r="B357" s="8">
        <f t="shared" si="25"/>
        <v>30</v>
      </c>
      <c r="C357" s="7" t="str">
        <f>IF(A357&gt;Inputs!$B$13*Inputs!$B$14,"",G356)</f>
        <v/>
      </c>
      <c r="D357" s="7" t="str">
        <f>IF(A357&gt;Inputs!$B$13*Inputs!$B$14,"",Inputs!$B$15)</f>
        <v/>
      </c>
      <c r="E357" s="7" t="str">
        <f>IF(C357="","",C357*(Inputs!$B$12/Inputs!$B$14))</f>
        <v/>
      </c>
      <c r="F357" s="7" t="str">
        <f t="shared" si="26"/>
        <v/>
      </c>
      <c r="G357" s="7" t="str">
        <f t="shared" si="27"/>
        <v/>
      </c>
      <c r="H357" s="7" t="str">
        <f t="shared" si="28"/>
        <v/>
      </c>
      <c r="I357" s="7" t="str">
        <f t="shared" si="29"/>
        <v/>
      </c>
    </row>
    <row r="358" spans="1:9">
      <c r="A358" s="8">
        <f>357</f>
        <v>357</v>
      </c>
      <c r="B358" s="8">
        <f t="shared" si="25"/>
        <v>30</v>
      </c>
      <c r="C358" s="7" t="str">
        <f>IF(A358&gt;Inputs!$B$13*Inputs!$B$14,"",G357)</f>
        <v/>
      </c>
      <c r="D358" s="7" t="str">
        <f>IF(A358&gt;Inputs!$B$13*Inputs!$B$14,"",Inputs!$B$15)</f>
        <v/>
      </c>
      <c r="E358" s="7" t="str">
        <f>IF(C358="","",C358*(Inputs!$B$12/Inputs!$B$14))</f>
        <v/>
      </c>
      <c r="F358" s="7" t="str">
        <f t="shared" si="26"/>
        <v/>
      </c>
      <c r="G358" s="7" t="str">
        <f t="shared" si="27"/>
        <v/>
      </c>
      <c r="H358" s="7" t="str">
        <f t="shared" si="28"/>
        <v/>
      </c>
      <c r="I358" s="7" t="str">
        <f t="shared" si="29"/>
        <v/>
      </c>
    </row>
    <row r="359" spans="1:9">
      <c r="A359" s="8">
        <f>358</f>
        <v>358</v>
      </c>
      <c r="B359" s="8">
        <f t="shared" si="25"/>
        <v>30</v>
      </c>
      <c r="C359" s="7" t="str">
        <f>IF(A359&gt;Inputs!$B$13*Inputs!$B$14,"",G358)</f>
        <v/>
      </c>
      <c r="D359" s="7" t="str">
        <f>IF(A359&gt;Inputs!$B$13*Inputs!$B$14,"",Inputs!$B$15)</f>
        <v/>
      </c>
      <c r="E359" s="7" t="str">
        <f>IF(C359="","",C359*(Inputs!$B$12/Inputs!$B$14))</f>
        <v/>
      </c>
      <c r="F359" s="7" t="str">
        <f t="shared" si="26"/>
        <v/>
      </c>
      <c r="G359" s="7" t="str">
        <f t="shared" si="27"/>
        <v/>
      </c>
      <c r="H359" s="7" t="str">
        <f t="shared" si="28"/>
        <v/>
      </c>
      <c r="I359" s="7" t="str">
        <f t="shared" si="29"/>
        <v/>
      </c>
    </row>
    <row r="360" spans="1:9">
      <c r="A360" s="8">
        <f>359</f>
        <v>359</v>
      </c>
      <c r="B360" s="8">
        <f t="shared" si="25"/>
        <v>30</v>
      </c>
      <c r="C360" s="7" t="str">
        <f>IF(A360&gt;Inputs!$B$13*Inputs!$B$14,"",G359)</f>
        <v/>
      </c>
      <c r="D360" s="7" t="str">
        <f>IF(A360&gt;Inputs!$B$13*Inputs!$B$14,"",Inputs!$B$15)</f>
        <v/>
      </c>
      <c r="E360" s="7" t="str">
        <f>IF(C360="","",C360*(Inputs!$B$12/Inputs!$B$14))</f>
        <v/>
      </c>
      <c r="F360" s="7" t="str">
        <f t="shared" si="26"/>
        <v/>
      </c>
      <c r="G360" s="7" t="str">
        <f t="shared" si="27"/>
        <v/>
      </c>
      <c r="H360" s="7" t="str">
        <f t="shared" si="28"/>
        <v/>
      </c>
      <c r="I360" s="7" t="str">
        <f t="shared" si="29"/>
        <v/>
      </c>
    </row>
    <row r="361" spans="1:9">
      <c r="A361" s="8">
        <f>360</f>
        <v>360</v>
      </c>
      <c r="B361" s="8">
        <f t="shared" si="25"/>
        <v>30</v>
      </c>
      <c r="C361" s="7" t="str">
        <f>IF(A361&gt;Inputs!$B$13*Inputs!$B$14,"",G360)</f>
        <v/>
      </c>
      <c r="D361" s="7" t="str">
        <f>IF(A361&gt;Inputs!$B$13*Inputs!$B$14,"",Inputs!$B$15)</f>
        <v/>
      </c>
      <c r="E361" s="7" t="str">
        <f>IF(C361="","",C361*(Inputs!$B$12/Inputs!$B$14))</f>
        <v/>
      </c>
      <c r="F361" s="7" t="str">
        <f t="shared" si="26"/>
        <v/>
      </c>
      <c r="G361" s="7" t="str">
        <f t="shared" si="27"/>
        <v/>
      </c>
      <c r="H361" s="7" t="str">
        <f t="shared" si="28"/>
        <v/>
      </c>
      <c r="I361" s="7" t="str">
        <f t="shared" si="29"/>
        <v/>
      </c>
    </row>
    <row r="362" spans="1:9">
      <c r="A362" s="8">
        <f>361</f>
        <v>361</v>
      </c>
      <c r="B362" s="8">
        <f t="shared" si="25"/>
        <v>31</v>
      </c>
      <c r="C362" s="7" t="str">
        <f>IF(A362&gt;Inputs!$B$13*Inputs!$B$14,"",G361)</f>
        <v/>
      </c>
      <c r="D362" s="7" t="str">
        <f>IF(A362&gt;Inputs!$B$13*Inputs!$B$14,"",Inputs!$B$15)</f>
        <v/>
      </c>
      <c r="E362" s="7" t="str">
        <f>IF(C362="","",C362*(Inputs!$B$12/Inputs!$B$14))</f>
        <v/>
      </c>
      <c r="F362" s="7" t="str">
        <f t="shared" si="26"/>
        <v/>
      </c>
      <c r="G362" s="7" t="str">
        <f t="shared" si="27"/>
        <v/>
      </c>
      <c r="H362" s="7" t="str">
        <f t="shared" si="28"/>
        <v/>
      </c>
      <c r="I362" s="7" t="str">
        <f t="shared" si="29"/>
        <v/>
      </c>
    </row>
    <row r="363" spans="1:9">
      <c r="A363" s="8">
        <f>362</f>
        <v>362</v>
      </c>
      <c r="B363" s="8">
        <f t="shared" si="25"/>
        <v>31</v>
      </c>
      <c r="C363" s="7" t="str">
        <f>IF(A363&gt;Inputs!$B$13*Inputs!$B$14,"",G362)</f>
        <v/>
      </c>
      <c r="D363" s="7" t="str">
        <f>IF(A363&gt;Inputs!$B$13*Inputs!$B$14,"",Inputs!$B$15)</f>
        <v/>
      </c>
      <c r="E363" s="7" t="str">
        <f>IF(C363="","",C363*(Inputs!$B$12/Inputs!$B$14))</f>
        <v/>
      </c>
      <c r="F363" s="7" t="str">
        <f t="shared" si="26"/>
        <v/>
      </c>
      <c r="G363" s="7" t="str">
        <f t="shared" si="27"/>
        <v/>
      </c>
      <c r="H363" s="7" t="str">
        <f t="shared" si="28"/>
        <v/>
      </c>
      <c r="I363" s="7" t="str">
        <f t="shared" si="29"/>
        <v/>
      </c>
    </row>
    <row r="364" spans="1:9">
      <c r="A364" s="8">
        <f>363</f>
        <v>363</v>
      </c>
      <c r="B364" s="8">
        <f t="shared" si="25"/>
        <v>31</v>
      </c>
      <c r="C364" s="7" t="str">
        <f>IF(A364&gt;Inputs!$B$13*Inputs!$B$14,"",G363)</f>
        <v/>
      </c>
      <c r="D364" s="7" t="str">
        <f>IF(A364&gt;Inputs!$B$13*Inputs!$B$14,"",Inputs!$B$15)</f>
        <v/>
      </c>
      <c r="E364" s="7" t="str">
        <f>IF(C364="","",C364*(Inputs!$B$12/Inputs!$B$14))</f>
        <v/>
      </c>
      <c r="F364" s="7" t="str">
        <f t="shared" si="26"/>
        <v/>
      </c>
      <c r="G364" s="7" t="str">
        <f t="shared" si="27"/>
        <v/>
      </c>
      <c r="H364" s="7" t="str">
        <f t="shared" si="28"/>
        <v/>
      </c>
      <c r="I364" s="7" t="str">
        <f t="shared" si="29"/>
        <v/>
      </c>
    </row>
    <row r="365" spans="1:9">
      <c r="A365" s="8">
        <f>364</f>
        <v>364</v>
      </c>
      <c r="B365" s="8">
        <f t="shared" si="25"/>
        <v>31</v>
      </c>
      <c r="C365" s="7" t="str">
        <f>IF(A365&gt;Inputs!$B$13*Inputs!$B$14,"",G364)</f>
        <v/>
      </c>
      <c r="D365" s="7" t="str">
        <f>IF(A365&gt;Inputs!$B$13*Inputs!$B$14,"",Inputs!$B$15)</f>
        <v/>
      </c>
      <c r="E365" s="7" t="str">
        <f>IF(C365="","",C365*(Inputs!$B$12/Inputs!$B$14))</f>
        <v/>
      </c>
      <c r="F365" s="7" t="str">
        <f t="shared" si="26"/>
        <v/>
      </c>
      <c r="G365" s="7" t="str">
        <f t="shared" si="27"/>
        <v/>
      </c>
      <c r="H365" s="7" t="str">
        <f t="shared" si="28"/>
        <v/>
      </c>
      <c r="I365" s="7" t="str">
        <f t="shared" si="29"/>
        <v/>
      </c>
    </row>
    <row r="366" spans="1:9">
      <c r="A366" s="8">
        <f>365</f>
        <v>365</v>
      </c>
      <c r="B366" s="8">
        <f t="shared" si="25"/>
        <v>31</v>
      </c>
      <c r="C366" s="7" t="str">
        <f>IF(A366&gt;Inputs!$B$13*Inputs!$B$14,"",G365)</f>
        <v/>
      </c>
      <c r="D366" s="7" t="str">
        <f>IF(A366&gt;Inputs!$B$13*Inputs!$B$14,"",Inputs!$B$15)</f>
        <v/>
      </c>
      <c r="E366" s="7" t="str">
        <f>IF(C366="","",C366*(Inputs!$B$12/Inputs!$B$14))</f>
        <v/>
      </c>
      <c r="F366" s="7" t="str">
        <f t="shared" si="26"/>
        <v/>
      </c>
      <c r="G366" s="7" t="str">
        <f t="shared" si="27"/>
        <v/>
      </c>
      <c r="H366" s="7" t="str">
        <f t="shared" si="28"/>
        <v/>
      </c>
      <c r="I366" s="7" t="str">
        <f t="shared" si="29"/>
        <v/>
      </c>
    </row>
    <row r="367" spans="1:9">
      <c r="A367" s="8">
        <f>366</f>
        <v>366</v>
      </c>
      <c r="B367" s="8">
        <f t="shared" si="25"/>
        <v>31</v>
      </c>
      <c r="C367" s="7" t="str">
        <f>IF(A367&gt;Inputs!$B$13*Inputs!$B$14,"",G366)</f>
        <v/>
      </c>
      <c r="D367" s="7" t="str">
        <f>IF(A367&gt;Inputs!$B$13*Inputs!$B$14,"",Inputs!$B$15)</f>
        <v/>
      </c>
      <c r="E367" s="7" t="str">
        <f>IF(C367="","",C367*(Inputs!$B$12/Inputs!$B$14))</f>
        <v/>
      </c>
      <c r="F367" s="7" t="str">
        <f t="shared" si="26"/>
        <v/>
      </c>
      <c r="G367" s="7" t="str">
        <f t="shared" si="27"/>
        <v/>
      </c>
      <c r="H367" s="7" t="str">
        <f t="shared" si="28"/>
        <v/>
      </c>
      <c r="I367" s="7" t="str">
        <f t="shared" si="29"/>
        <v/>
      </c>
    </row>
    <row r="368" spans="1:9">
      <c r="A368" s="8">
        <f>367</f>
        <v>367</v>
      </c>
      <c r="B368" s="8">
        <f t="shared" si="25"/>
        <v>31</v>
      </c>
      <c r="C368" s="7" t="str">
        <f>IF(A368&gt;Inputs!$B$13*Inputs!$B$14,"",G367)</f>
        <v/>
      </c>
      <c r="D368" s="7" t="str">
        <f>IF(A368&gt;Inputs!$B$13*Inputs!$B$14,"",Inputs!$B$15)</f>
        <v/>
      </c>
      <c r="E368" s="7" t="str">
        <f>IF(C368="","",C368*(Inputs!$B$12/Inputs!$B$14))</f>
        <v/>
      </c>
      <c r="F368" s="7" t="str">
        <f t="shared" si="26"/>
        <v/>
      </c>
      <c r="G368" s="7" t="str">
        <f t="shared" si="27"/>
        <v/>
      </c>
      <c r="H368" s="7" t="str">
        <f t="shared" si="28"/>
        <v/>
      </c>
      <c r="I368" s="7" t="str">
        <f t="shared" si="29"/>
        <v/>
      </c>
    </row>
    <row r="369" spans="1:9">
      <c r="A369" s="8">
        <f>368</f>
        <v>368</v>
      </c>
      <c r="B369" s="8">
        <f t="shared" si="25"/>
        <v>31</v>
      </c>
      <c r="C369" s="7" t="str">
        <f>IF(A369&gt;Inputs!$B$13*Inputs!$B$14,"",G368)</f>
        <v/>
      </c>
      <c r="D369" s="7" t="str">
        <f>IF(A369&gt;Inputs!$B$13*Inputs!$B$14,"",Inputs!$B$15)</f>
        <v/>
      </c>
      <c r="E369" s="7" t="str">
        <f>IF(C369="","",C369*(Inputs!$B$12/Inputs!$B$14))</f>
        <v/>
      </c>
      <c r="F369" s="7" t="str">
        <f t="shared" si="26"/>
        <v/>
      </c>
      <c r="G369" s="7" t="str">
        <f t="shared" si="27"/>
        <v/>
      </c>
      <c r="H369" s="7" t="str">
        <f t="shared" si="28"/>
        <v/>
      </c>
      <c r="I369" s="7" t="str">
        <f t="shared" si="29"/>
        <v/>
      </c>
    </row>
    <row r="370" spans="1:9">
      <c r="A370" s="8">
        <f>369</f>
        <v>369</v>
      </c>
      <c r="B370" s="8">
        <f t="shared" si="25"/>
        <v>31</v>
      </c>
      <c r="C370" s="7" t="str">
        <f>IF(A370&gt;Inputs!$B$13*Inputs!$B$14,"",G369)</f>
        <v/>
      </c>
      <c r="D370" s="7" t="str">
        <f>IF(A370&gt;Inputs!$B$13*Inputs!$B$14,"",Inputs!$B$15)</f>
        <v/>
      </c>
      <c r="E370" s="7" t="str">
        <f>IF(C370="","",C370*(Inputs!$B$12/Inputs!$B$14))</f>
        <v/>
      </c>
      <c r="F370" s="7" t="str">
        <f t="shared" si="26"/>
        <v/>
      </c>
      <c r="G370" s="7" t="str">
        <f t="shared" si="27"/>
        <v/>
      </c>
      <c r="H370" s="7" t="str">
        <f t="shared" si="28"/>
        <v/>
      </c>
      <c r="I370" s="7" t="str">
        <f t="shared" si="29"/>
        <v/>
      </c>
    </row>
    <row r="371" spans="1:9">
      <c r="A371" s="8">
        <f>370</f>
        <v>370</v>
      </c>
      <c r="B371" s="8">
        <f t="shared" si="25"/>
        <v>31</v>
      </c>
      <c r="C371" s="7" t="str">
        <f>IF(A371&gt;Inputs!$B$13*Inputs!$B$14,"",G370)</f>
        <v/>
      </c>
      <c r="D371" s="7" t="str">
        <f>IF(A371&gt;Inputs!$B$13*Inputs!$B$14,"",Inputs!$B$15)</f>
        <v/>
      </c>
      <c r="E371" s="7" t="str">
        <f>IF(C371="","",C371*(Inputs!$B$12/Inputs!$B$14))</f>
        <v/>
      </c>
      <c r="F371" s="7" t="str">
        <f t="shared" si="26"/>
        <v/>
      </c>
      <c r="G371" s="7" t="str">
        <f t="shared" si="27"/>
        <v/>
      </c>
      <c r="H371" s="7" t="str">
        <f t="shared" si="28"/>
        <v/>
      </c>
      <c r="I371" s="7" t="str">
        <f t="shared" si="29"/>
        <v/>
      </c>
    </row>
    <row r="372" spans="1:9">
      <c r="A372" s="8">
        <f>371</f>
        <v>371</v>
      </c>
      <c r="B372" s="8">
        <f t="shared" si="25"/>
        <v>31</v>
      </c>
      <c r="C372" s="7" t="str">
        <f>IF(A372&gt;Inputs!$B$13*Inputs!$B$14,"",G371)</f>
        <v/>
      </c>
      <c r="D372" s="7" t="str">
        <f>IF(A372&gt;Inputs!$B$13*Inputs!$B$14,"",Inputs!$B$15)</f>
        <v/>
      </c>
      <c r="E372" s="7" t="str">
        <f>IF(C372="","",C372*(Inputs!$B$12/Inputs!$B$14))</f>
        <v/>
      </c>
      <c r="F372" s="7" t="str">
        <f t="shared" si="26"/>
        <v/>
      </c>
      <c r="G372" s="7" t="str">
        <f t="shared" si="27"/>
        <v/>
      </c>
      <c r="H372" s="7" t="str">
        <f t="shared" si="28"/>
        <v/>
      </c>
      <c r="I372" s="7" t="str">
        <f t="shared" si="29"/>
        <v/>
      </c>
    </row>
    <row r="373" spans="1:9">
      <c r="A373" s="8">
        <f>372</f>
        <v>372</v>
      </c>
      <c r="B373" s="8">
        <f t="shared" si="25"/>
        <v>31</v>
      </c>
      <c r="C373" s="7" t="str">
        <f>IF(A373&gt;Inputs!$B$13*Inputs!$B$14,"",G372)</f>
        <v/>
      </c>
      <c r="D373" s="7" t="str">
        <f>IF(A373&gt;Inputs!$B$13*Inputs!$B$14,"",Inputs!$B$15)</f>
        <v/>
      </c>
      <c r="E373" s="7" t="str">
        <f>IF(C373="","",C373*(Inputs!$B$12/Inputs!$B$14))</f>
        <v/>
      </c>
      <c r="F373" s="7" t="str">
        <f t="shared" si="26"/>
        <v/>
      </c>
      <c r="G373" s="7" t="str">
        <f t="shared" si="27"/>
        <v/>
      </c>
      <c r="H373" s="7" t="str">
        <f t="shared" si="28"/>
        <v/>
      </c>
      <c r="I373" s="7" t="str">
        <f t="shared" si="29"/>
        <v/>
      </c>
    </row>
    <row r="374" spans="1:9">
      <c r="A374" s="8">
        <f>373</f>
        <v>373</v>
      </c>
      <c r="B374" s="8">
        <f t="shared" si="25"/>
        <v>32</v>
      </c>
      <c r="C374" s="7" t="str">
        <f>IF(A374&gt;Inputs!$B$13*Inputs!$B$14,"",G373)</f>
        <v/>
      </c>
      <c r="D374" s="7" t="str">
        <f>IF(A374&gt;Inputs!$B$13*Inputs!$B$14,"",Inputs!$B$15)</f>
        <v/>
      </c>
      <c r="E374" s="7" t="str">
        <f>IF(C374="","",C374*(Inputs!$B$12/Inputs!$B$14))</f>
        <v/>
      </c>
      <c r="F374" s="7" t="str">
        <f t="shared" si="26"/>
        <v/>
      </c>
      <c r="G374" s="7" t="str">
        <f t="shared" si="27"/>
        <v/>
      </c>
      <c r="H374" s="7" t="str">
        <f t="shared" si="28"/>
        <v/>
      </c>
      <c r="I374" s="7" t="str">
        <f t="shared" si="29"/>
        <v/>
      </c>
    </row>
    <row r="375" spans="1:9">
      <c r="A375" s="8">
        <f>374</f>
        <v>374</v>
      </c>
      <c r="B375" s="8">
        <f t="shared" si="25"/>
        <v>32</v>
      </c>
      <c r="C375" s="7" t="str">
        <f>IF(A375&gt;Inputs!$B$13*Inputs!$B$14,"",G374)</f>
        <v/>
      </c>
      <c r="D375" s="7" t="str">
        <f>IF(A375&gt;Inputs!$B$13*Inputs!$B$14,"",Inputs!$B$15)</f>
        <v/>
      </c>
      <c r="E375" s="7" t="str">
        <f>IF(C375="","",C375*(Inputs!$B$12/Inputs!$B$14))</f>
        <v/>
      </c>
      <c r="F375" s="7" t="str">
        <f t="shared" si="26"/>
        <v/>
      </c>
      <c r="G375" s="7" t="str">
        <f t="shared" si="27"/>
        <v/>
      </c>
      <c r="H375" s="7" t="str">
        <f t="shared" si="28"/>
        <v/>
      </c>
      <c r="I375" s="7" t="str">
        <f t="shared" si="29"/>
        <v/>
      </c>
    </row>
    <row r="376" spans="1:9">
      <c r="A376" s="8">
        <f>375</f>
        <v>375</v>
      </c>
      <c r="B376" s="8">
        <f t="shared" si="25"/>
        <v>32</v>
      </c>
      <c r="C376" s="7" t="str">
        <f>IF(A376&gt;Inputs!$B$13*Inputs!$B$14,"",G375)</f>
        <v/>
      </c>
      <c r="D376" s="7" t="str">
        <f>IF(A376&gt;Inputs!$B$13*Inputs!$B$14,"",Inputs!$B$15)</f>
        <v/>
      </c>
      <c r="E376" s="7" t="str">
        <f>IF(C376="","",C376*(Inputs!$B$12/Inputs!$B$14))</f>
        <v/>
      </c>
      <c r="F376" s="7" t="str">
        <f t="shared" si="26"/>
        <v/>
      </c>
      <c r="G376" s="7" t="str">
        <f t="shared" si="27"/>
        <v/>
      </c>
      <c r="H376" s="7" t="str">
        <f t="shared" si="28"/>
        <v/>
      </c>
      <c r="I376" s="7" t="str">
        <f t="shared" si="29"/>
        <v/>
      </c>
    </row>
    <row r="377" spans="1:9">
      <c r="A377" s="8">
        <f>376</f>
        <v>376</v>
      </c>
      <c r="B377" s="8">
        <f t="shared" si="25"/>
        <v>32</v>
      </c>
      <c r="C377" s="7" t="str">
        <f>IF(A377&gt;Inputs!$B$13*Inputs!$B$14,"",G376)</f>
        <v/>
      </c>
      <c r="D377" s="7" t="str">
        <f>IF(A377&gt;Inputs!$B$13*Inputs!$B$14,"",Inputs!$B$15)</f>
        <v/>
      </c>
      <c r="E377" s="7" t="str">
        <f>IF(C377="","",C377*(Inputs!$B$12/Inputs!$B$14))</f>
        <v/>
      </c>
      <c r="F377" s="7" t="str">
        <f t="shared" si="26"/>
        <v/>
      </c>
      <c r="G377" s="7" t="str">
        <f t="shared" si="27"/>
        <v/>
      </c>
      <c r="H377" s="7" t="str">
        <f t="shared" si="28"/>
        <v/>
      </c>
      <c r="I377" s="7" t="str">
        <f t="shared" si="29"/>
        <v/>
      </c>
    </row>
    <row r="378" spans="1:9">
      <c r="A378" s="8">
        <f>377</f>
        <v>377</v>
      </c>
      <c r="B378" s="8">
        <f t="shared" si="25"/>
        <v>32</v>
      </c>
      <c r="C378" s="7" t="str">
        <f>IF(A378&gt;Inputs!$B$13*Inputs!$B$14,"",G377)</f>
        <v/>
      </c>
      <c r="D378" s="7" t="str">
        <f>IF(A378&gt;Inputs!$B$13*Inputs!$B$14,"",Inputs!$B$15)</f>
        <v/>
      </c>
      <c r="E378" s="7" t="str">
        <f>IF(C378="","",C378*(Inputs!$B$12/Inputs!$B$14))</f>
        <v/>
      </c>
      <c r="F378" s="7" t="str">
        <f t="shared" si="26"/>
        <v/>
      </c>
      <c r="G378" s="7" t="str">
        <f t="shared" si="27"/>
        <v/>
      </c>
      <c r="H378" s="7" t="str">
        <f t="shared" si="28"/>
        <v/>
      </c>
      <c r="I378" s="7" t="str">
        <f t="shared" si="29"/>
        <v/>
      </c>
    </row>
    <row r="379" spans="1:9">
      <c r="A379" s="8">
        <f>378</f>
        <v>378</v>
      </c>
      <c r="B379" s="8">
        <f t="shared" si="25"/>
        <v>32</v>
      </c>
      <c r="C379" s="7" t="str">
        <f>IF(A379&gt;Inputs!$B$13*Inputs!$B$14,"",G378)</f>
        <v/>
      </c>
      <c r="D379" s="7" t="str">
        <f>IF(A379&gt;Inputs!$B$13*Inputs!$B$14,"",Inputs!$B$15)</f>
        <v/>
      </c>
      <c r="E379" s="7" t="str">
        <f>IF(C379="","",C379*(Inputs!$B$12/Inputs!$B$14))</f>
        <v/>
      </c>
      <c r="F379" s="7" t="str">
        <f t="shared" si="26"/>
        <v/>
      </c>
      <c r="G379" s="7" t="str">
        <f t="shared" si="27"/>
        <v/>
      </c>
      <c r="H379" s="7" t="str">
        <f t="shared" si="28"/>
        <v/>
      </c>
      <c r="I379" s="7" t="str">
        <f t="shared" si="29"/>
        <v/>
      </c>
    </row>
    <row r="380" spans="1:9">
      <c r="A380" s="8">
        <f>379</f>
        <v>379</v>
      </c>
      <c r="B380" s="8">
        <f t="shared" si="25"/>
        <v>32</v>
      </c>
      <c r="C380" s="7" t="str">
        <f>IF(A380&gt;Inputs!$B$13*Inputs!$B$14,"",G379)</f>
        <v/>
      </c>
      <c r="D380" s="7" t="str">
        <f>IF(A380&gt;Inputs!$B$13*Inputs!$B$14,"",Inputs!$B$15)</f>
        <v/>
      </c>
      <c r="E380" s="7" t="str">
        <f>IF(C380="","",C380*(Inputs!$B$12/Inputs!$B$14))</f>
        <v/>
      </c>
      <c r="F380" s="7" t="str">
        <f t="shared" si="26"/>
        <v/>
      </c>
      <c r="G380" s="7" t="str">
        <f t="shared" si="27"/>
        <v/>
      </c>
      <c r="H380" s="7" t="str">
        <f t="shared" si="28"/>
        <v/>
      </c>
      <c r="I380" s="7" t="str">
        <f t="shared" si="29"/>
        <v/>
      </c>
    </row>
    <row r="381" spans="1:9">
      <c r="A381" s="8">
        <f>380</f>
        <v>380</v>
      </c>
      <c r="B381" s="8">
        <f t="shared" si="25"/>
        <v>32</v>
      </c>
      <c r="C381" s="7" t="str">
        <f>IF(A381&gt;Inputs!$B$13*Inputs!$B$14,"",G380)</f>
        <v/>
      </c>
      <c r="D381" s="7" t="str">
        <f>IF(A381&gt;Inputs!$B$13*Inputs!$B$14,"",Inputs!$B$15)</f>
        <v/>
      </c>
      <c r="E381" s="7" t="str">
        <f>IF(C381="","",C381*(Inputs!$B$12/Inputs!$B$14))</f>
        <v/>
      </c>
      <c r="F381" s="7" t="str">
        <f t="shared" si="26"/>
        <v/>
      </c>
      <c r="G381" s="7" t="str">
        <f t="shared" si="27"/>
        <v/>
      </c>
      <c r="H381" s="7" t="str">
        <f t="shared" si="28"/>
        <v/>
      </c>
      <c r="I381" s="7" t="str">
        <f t="shared" si="29"/>
        <v/>
      </c>
    </row>
    <row r="382" spans="1:9">
      <c r="A382" s="8">
        <f>381</f>
        <v>381</v>
      </c>
      <c r="B382" s="8">
        <f t="shared" si="25"/>
        <v>32</v>
      </c>
      <c r="C382" s="7" t="str">
        <f>IF(A382&gt;Inputs!$B$13*Inputs!$B$14,"",G381)</f>
        <v/>
      </c>
      <c r="D382" s="7" t="str">
        <f>IF(A382&gt;Inputs!$B$13*Inputs!$B$14,"",Inputs!$B$15)</f>
        <v/>
      </c>
      <c r="E382" s="7" t="str">
        <f>IF(C382="","",C382*(Inputs!$B$12/Inputs!$B$14))</f>
        <v/>
      </c>
      <c r="F382" s="7" t="str">
        <f t="shared" si="26"/>
        <v/>
      </c>
      <c r="G382" s="7" t="str">
        <f t="shared" si="27"/>
        <v/>
      </c>
      <c r="H382" s="7" t="str">
        <f t="shared" si="28"/>
        <v/>
      </c>
      <c r="I382" s="7" t="str">
        <f t="shared" si="29"/>
        <v/>
      </c>
    </row>
    <row r="383" spans="1:9">
      <c r="A383" s="8">
        <f>382</f>
        <v>382</v>
      </c>
      <c r="B383" s="8">
        <f t="shared" si="25"/>
        <v>32</v>
      </c>
      <c r="C383" s="7" t="str">
        <f>IF(A383&gt;Inputs!$B$13*Inputs!$B$14,"",G382)</f>
        <v/>
      </c>
      <c r="D383" s="7" t="str">
        <f>IF(A383&gt;Inputs!$B$13*Inputs!$B$14,"",Inputs!$B$15)</f>
        <v/>
      </c>
      <c r="E383" s="7" t="str">
        <f>IF(C383="","",C383*(Inputs!$B$12/Inputs!$B$14))</f>
        <v/>
      </c>
      <c r="F383" s="7" t="str">
        <f t="shared" si="26"/>
        <v/>
      </c>
      <c r="G383" s="7" t="str">
        <f t="shared" si="27"/>
        <v/>
      </c>
      <c r="H383" s="7" t="str">
        <f t="shared" si="28"/>
        <v/>
      </c>
      <c r="I383" s="7" t="str">
        <f t="shared" si="29"/>
        <v/>
      </c>
    </row>
    <row r="384" spans="1:9">
      <c r="A384" s="8">
        <f>383</f>
        <v>383</v>
      </c>
      <c r="B384" s="8">
        <f t="shared" si="25"/>
        <v>32</v>
      </c>
      <c r="C384" s="7" t="str">
        <f>IF(A384&gt;Inputs!$B$13*Inputs!$B$14,"",G383)</f>
        <v/>
      </c>
      <c r="D384" s="7" t="str">
        <f>IF(A384&gt;Inputs!$B$13*Inputs!$B$14,"",Inputs!$B$15)</f>
        <v/>
      </c>
      <c r="E384" s="7" t="str">
        <f>IF(C384="","",C384*(Inputs!$B$12/Inputs!$B$14))</f>
        <v/>
      </c>
      <c r="F384" s="7" t="str">
        <f t="shared" si="26"/>
        <v/>
      </c>
      <c r="G384" s="7" t="str">
        <f t="shared" si="27"/>
        <v/>
      </c>
      <c r="H384" s="7" t="str">
        <f t="shared" si="28"/>
        <v/>
      </c>
      <c r="I384" s="7" t="str">
        <f t="shared" si="29"/>
        <v/>
      </c>
    </row>
    <row r="385" spans="1:9">
      <c r="A385" s="8">
        <f>384</f>
        <v>384</v>
      </c>
      <c r="B385" s="8">
        <f t="shared" si="25"/>
        <v>32</v>
      </c>
      <c r="C385" s="7" t="str">
        <f>IF(A385&gt;Inputs!$B$13*Inputs!$B$14,"",G384)</f>
        <v/>
      </c>
      <c r="D385" s="7" t="str">
        <f>IF(A385&gt;Inputs!$B$13*Inputs!$B$14,"",Inputs!$B$15)</f>
        <v/>
      </c>
      <c r="E385" s="7" t="str">
        <f>IF(C385="","",C385*(Inputs!$B$12/Inputs!$B$14))</f>
        <v/>
      </c>
      <c r="F385" s="7" t="str">
        <f t="shared" si="26"/>
        <v/>
      </c>
      <c r="G385" s="7" t="str">
        <f t="shared" si="27"/>
        <v/>
      </c>
      <c r="H385" s="7" t="str">
        <f t="shared" si="28"/>
        <v/>
      </c>
      <c r="I385" s="7" t="str">
        <f t="shared" si="29"/>
        <v/>
      </c>
    </row>
    <row r="386" spans="1:9">
      <c r="A386" s="8">
        <f>385</f>
        <v>385</v>
      </c>
      <c r="B386" s="8">
        <f t="shared" ref="B386:B449" si="30">IF(A386="","",INT((A386-1)/12)+1)</f>
        <v>33</v>
      </c>
      <c r="C386" s="7" t="str">
        <f>IF(A386&gt;Inputs!$B$13*Inputs!$B$14,"",G385)</f>
        <v/>
      </c>
      <c r="D386" s="7" t="str">
        <f>IF(A386&gt;Inputs!$B$13*Inputs!$B$14,"",Inputs!$B$15)</f>
        <v/>
      </c>
      <c r="E386" s="7" t="str">
        <f>IF(C386="","",C386*(Inputs!$B$12/Inputs!$B$14))</f>
        <v/>
      </c>
      <c r="F386" s="7" t="str">
        <f t="shared" ref="F386:F449" si="31">IF(D386="","",D386-E386)</f>
        <v/>
      </c>
      <c r="G386" s="7" t="str">
        <f t="shared" ref="G386:G449" si="32">IF(C386="","",MAX(C386-F386,0))</f>
        <v/>
      </c>
      <c r="H386" s="7" t="str">
        <f t="shared" si="28"/>
        <v/>
      </c>
      <c r="I386" s="7" t="str">
        <f t="shared" si="29"/>
        <v/>
      </c>
    </row>
    <row r="387" spans="1:9">
      <c r="A387" s="8">
        <f>386</f>
        <v>386</v>
      </c>
      <c r="B387" s="8">
        <f t="shared" si="30"/>
        <v>33</v>
      </c>
      <c r="C387" s="7" t="str">
        <f>IF(A387&gt;Inputs!$B$13*Inputs!$B$14,"",G386)</f>
        <v/>
      </c>
      <c r="D387" s="7" t="str">
        <f>IF(A387&gt;Inputs!$B$13*Inputs!$B$14,"",Inputs!$B$15)</f>
        <v/>
      </c>
      <c r="E387" s="7" t="str">
        <f>IF(C387="","",C387*(Inputs!$B$12/Inputs!$B$14))</f>
        <v/>
      </c>
      <c r="F387" s="7" t="str">
        <f t="shared" si="31"/>
        <v/>
      </c>
      <c r="G387" s="7" t="str">
        <f t="shared" si="32"/>
        <v/>
      </c>
      <c r="H387" s="7" t="str">
        <f t="shared" ref="H387:H450" si="33">IF(E387="","",H386+E387)</f>
        <v/>
      </c>
      <c r="I387" s="7" t="str">
        <f t="shared" ref="I387:I450" si="34">IF(F387="","",I386+F387)</f>
        <v/>
      </c>
    </row>
    <row r="388" spans="1:9">
      <c r="A388" s="8">
        <f>387</f>
        <v>387</v>
      </c>
      <c r="B388" s="8">
        <f t="shared" si="30"/>
        <v>33</v>
      </c>
      <c r="C388" s="7" t="str">
        <f>IF(A388&gt;Inputs!$B$13*Inputs!$B$14,"",G387)</f>
        <v/>
      </c>
      <c r="D388" s="7" t="str">
        <f>IF(A388&gt;Inputs!$B$13*Inputs!$B$14,"",Inputs!$B$15)</f>
        <v/>
      </c>
      <c r="E388" s="7" t="str">
        <f>IF(C388="","",C388*(Inputs!$B$12/Inputs!$B$14))</f>
        <v/>
      </c>
      <c r="F388" s="7" t="str">
        <f t="shared" si="31"/>
        <v/>
      </c>
      <c r="G388" s="7" t="str">
        <f t="shared" si="32"/>
        <v/>
      </c>
      <c r="H388" s="7" t="str">
        <f t="shared" si="33"/>
        <v/>
      </c>
      <c r="I388" s="7" t="str">
        <f t="shared" si="34"/>
        <v/>
      </c>
    </row>
    <row r="389" spans="1:9">
      <c r="A389" s="8">
        <f>388</f>
        <v>388</v>
      </c>
      <c r="B389" s="8">
        <f t="shared" si="30"/>
        <v>33</v>
      </c>
      <c r="C389" s="7" t="str">
        <f>IF(A389&gt;Inputs!$B$13*Inputs!$B$14,"",G388)</f>
        <v/>
      </c>
      <c r="D389" s="7" t="str">
        <f>IF(A389&gt;Inputs!$B$13*Inputs!$B$14,"",Inputs!$B$15)</f>
        <v/>
      </c>
      <c r="E389" s="7" t="str">
        <f>IF(C389="","",C389*(Inputs!$B$12/Inputs!$B$14))</f>
        <v/>
      </c>
      <c r="F389" s="7" t="str">
        <f t="shared" si="31"/>
        <v/>
      </c>
      <c r="G389" s="7" t="str">
        <f t="shared" si="32"/>
        <v/>
      </c>
      <c r="H389" s="7" t="str">
        <f t="shared" si="33"/>
        <v/>
      </c>
      <c r="I389" s="7" t="str">
        <f t="shared" si="34"/>
        <v/>
      </c>
    </row>
    <row r="390" spans="1:9">
      <c r="A390" s="8">
        <f>389</f>
        <v>389</v>
      </c>
      <c r="B390" s="8">
        <f t="shared" si="30"/>
        <v>33</v>
      </c>
      <c r="C390" s="7" t="str">
        <f>IF(A390&gt;Inputs!$B$13*Inputs!$B$14,"",G389)</f>
        <v/>
      </c>
      <c r="D390" s="7" t="str">
        <f>IF(A390&gt;Inputs!$B$13*Inputs!$B$14,"",Inputs!$B$15)</f>
        <v/>
      </c>
      <c r="E390" s="7" t="str">
        <f>IF(C390="","",C390*(Inputs!$B$12/Inputs!$B$14))</f>
        <v/>
      </c>
      <c r="F390" s="7" t="str">
        <f t="shared" si="31"/>
        <v/>
      </c>
      <c r="G390" s="7" t="str">
        <f t="shared" si="32"/>
        <v/>
      </c>
      <c r="H390" s="7" t="str">
        <f t="shared" si="33"/>
        <v/>
      </c>
      <c r="I390" s="7" t="str">
        <f t="shared" si="34"/>
        <v/>
      </c>
    </row>
    <row r="391" spans="1:9">
      <c r="A391" s="8">
        <f>390</f>
        <v>390</v>
      </c>
      <c r="B391" s="8">
        <f t="shared" si="30"/>
        <v>33</v>
      </c>
      <c r="C391" s="7" t="str">
        <f>IF(A391&gt;Inputs!$B$13*Inputs!$B$14,"",G390)</f>
        <v/>
      </c>
      <c r="D391" s="7" t="str">
        <f>IF(A391&gt;Inputs!$B$13*Inputs!$B$14,"",Inputs!$B$15)</f>
        <v/>
      </c>
      <c r="E391" s="7" t="str">
        <f>IF(C391="","",C391*(Inputs!$B$12/Inputs!$B$14))</f>
        <v/>
      </c>
      <c r="F391" s="7" t="str">
        <f t="shared" si="31"/>
        <v/>
      </c>
      <c r="G391" s="7" t="str">
        <f t="shared" si="32"/>
        <v/>
      </c>
      <c r="H391" s="7" t="str">
        <f t="shared" si="33"/>
        <v/>
      </c>
      <c r="I391" s="7" t="str">
        <f t="shared" si="34"/>
        <v/>
      </c>
    </row>
    <row r="392" spans="1:9">
      <c r="A392" s="8">
        <f>391</f>
        <v>391</v>
      </c>
      <c r="B392" s="8">
        <f t="shared" si="30"/>
        <v>33</v>
      </c>
      <c r="C392" s="7" t="str">
        <f>IF(A392&gt;Inputs!$B$13*Inputs!$B$14,"",G391)</f>
        <v/>
      </c>
      <c r="D392" s="7" t="str">
        <f>IF(A392&gt;Inputs!$B$13*Inputs!$B$14,"",Inputs!$B$15)</f>
        <v/>
      </c>
      <c r="E392" s="7" t="str">
        <f>IF(C392="","",C392*(Inputs!$B$12/Inputs!$B$14))</f>
        <v/>
      </c>
      <c r="F392" s="7" t="str">
        <f t="shared" si="31"/>
        <v/>
      </c>
      <c r="G392" s="7" t="str">
        <f t="shared" si="32"/>
        <v/>
      </c>
      <c r="H392" s="7" t="str">
        <f t="shared" si="33"/>
        <v/>
      </c>
      <c r="I392" s="7" t="str">
        <f t="shared" si="34"/>
        <v/>
      </c>
    </row>
    <row r="393" spans="1:9">
      <c r="A393" s="8">
        <f>392</f>
        <v>392</v>
      </c>
      <c r="B393" s="8">
        <f t="shared" si="30"/>
        <v>33</v>
      </c>
      <c r="C393" s="7" t="str">
        <f>IF(A393&gt;Inputs!$B$13*Inputs!$B$14,"",G392)</f>
        <v/>
      </c>
      <c r="D393" s="7" t="str">
        <f>IF(A393&gt;Inputs!$B$13*Inputs!$B$14,"",Inputs!$B$15)</f>
        <v/>
      </c>
      <c r="E393" s="7" t="str">
        <f>IF(C393="","",C393*(Inputs!$B$12/Inputs!$B$14))</f>
        <v/>
      </c>
      <c r="F393" s="7" t="str">
        <f t="shared" si="31"/>
        <v/>
      </c>
      <c r="G393" s="7" t="str">
        <f t="shared" si="32"/>
        <v/>
      </c>
      <c r="H393" s="7" t="str">
        <f t="shared" si="33"/>
        <v/>
      </c>
      <c r="I393" s="7" t="str">
        <f t="shared" si="34"/>
        <v/>
      </c>
    </row>
    <row r="394" spans="1:9">
      <c r="A394" s="8">
        <f>393</f>
        <v>393</v>
      </c>
      <c r="B394" s="8">
        <f t="shared" si="30"/>
        <v>33</v>
      </c>
      <c r="C394" s="7" t="str">
        <f>IF(A394&gt;Inputs!$B$13*Inputs!$B$14,"",G393)</f>
        <v/>
      </c>
      <c r="D394" s="7" t="str">
        <f>IF(A394&gt;Inputs!$B$13*Inputs!$B$14,"",Inputs!$B$15)</f>
        <v/>
      </c>
      <c r="E394" s="7" t="str">
        <f>IF(C394="","",C394*(Inputs!$B$12/Inputs!$B$14))</f>
        <v/>
      </c>
      <c r="F394" s="7" t="str">
        <f t="shared" si="31"/>
        <v/>
      </c>
      <c r="G394" s="7" t="str">
        <f t="shared" si="32"/>
        <v/>
      </c>
      <c r="H394" s="7" t="str">
        <f t="shared" si="33"/>
        <v/>
      </c>
      <c r="I394" s="7" t="str">
        <f t="shared" si="34"/>
        <v/>
      </c>
    </row>
    <row r="395" spans="1:9">
      <c r="A395" s="8">
        <f>394</f>
        <v>394</v>
      </c>
      <c r="B395" s="8">
        <f t="shared" si="30"/>
        <v>33</v>
      </c>
      <c r="C395" s="7" t="str">
        <f>IF(A395&gt;Inputs!$B$13*Inputs!$B$14,"",G394)</f>
        <v/>
      </c>
      <c r="D395" s="7" t="str">
        <f>IF(A395&gt;Inputs!$B$13*Inputs!$B$14,"",Inputs!$B$15)</f>
        <v/>
      </c>
      <c r="E395" s="7" t="str">
        <f>IF(C395="","",C395*(Inputs!$B$12/Inputs!$B$14))</f>
        <v/>
      </c>
      <c r="F395" s="7" t="str">
        <f t="shared" si="31"/>
        <v/>
      </c>
      <c r="G395" s="7" t="str">
        <f t="shared" si="32"/>
        <v/>
      </c>
      <c r="H395" s="7" t="str">
        <f t="shared" si="33"/>
        <v/>
      </c>
      <c r="I395" s="7" t="str">
        <f t="shared" si="34"/>
        <v/>
      </c>
    </row>
    <row r="396" spans="1:9">
      <c r="A396" s="8">
        <f>395</f>
        <v>395</v>
      </c>
      <c r="B396" s="8">
        <f t="shared" si="30"/>
        <v>33</v>
      </c>
      <c r="C396" s="7" t="str">
        <f>IF(A396&gt;Inputs!$B$13*Inputs!$B$14,"",G395)</f>
        <v/>
      </c>
      <c r="D396" s="7" t="str">
        <f>IF(A396&gt;Inputs!$B$13*Inputs!$B$14,"",Inputs!$B$15)</f>
        <v/>
      </c>
      <c r="E396" s="7" t="str">
        <f>IF(C396="","",C396*(Inputs!$B$12/Inputs!$B$14))</f>
        <v/>
      </c>
      <c r="F396" s="7" t="str">
        <f t="shared" si="31"/>
        <v/>
      </c>
      <c r="G396" s="7" t="str">
        <f t="shared" si="32"/>
        <v/>
      </c>
      <c r="H396" s="7" t="str">
        <f t="shared" si="33"/>
        <v/>
      </c>
      <c r="I396" s="7" t="str">
        <f t="shared" si="34"/>
        <v/>
      </c>
    </row>
    <row r="397" spans="1:9">
      <c r="A397" s="8">
        <f>396</f>
        <v>396</v>
      </c>
      <c r="B397" s="8">
        <f t="shared" si="30"/>
        <v>33</v>
      </c>
      <c r="C397" s="7" t="str">
        <f>IF(A397&gt;Inputs!$B$13*Inputs!$B$14,"",G396)</f>
        <v/>
      </c>
      <c r="D397" s="7" t="str">
        <f>IF(A397&gt;Inputs!$B$13*Inputs!$B$14,"",Inputs!$B$15)</f>
        <v/>
      </c>
      <c r="E397" s="7" t="str">
        <f>IF(C397="","",C397*(Inputs!$B$12/Inputs!$B$14))</f>
        <v/>
      </c>
      <c r="F397" s="7" t="str">
        <f t="shared" si="31"/>
        <v/>
      </c>
      <c r="G397" s="7" t="str">
        <f t="shared" si="32"/>
        <v/>
      </c>
      <c r="H397" s="7" t="str">
        <f t="shared" si="33"/>
        <v/>
      </c>
      <c r="I397" s="7" t="str">
        <f t="shared" si="34"/>
        <v/>
      </c>
    </row>
    <row r="398" spans="1:9">
      <c r="A398" s="8">
        <f>397</f>
        <v>397</v>
      </c>
      <c r="B398" s="8">
        <f t="shared" si="30"/>
        <v>34</v>
      </c>
      <c r="C398" s="7" t="str">
        <f>IF(A398&gt;Inputs!$B$13*Inputs!$B$14,"",G397)</f>
        <v/>
      </c>
      <c r="D398" s="7" t="str">
        <f>IF(A398&gt;Inputs!$B$13*Inputs!$B$14,"",Inputs!$B$15)</f>
        <v/>
      </c>
      <c r="E398" s="7" t="str">
        <f>IF(C398="","",C398*(Inputs!$B$12/Inputs!$B$14))</f>
        <v/>
      </c>
      <c r="F398" s="7" t="str">
        <f t="shared" si="31"/>
        <v/>
      </c>
      <c r="G398" s="7" t="str">
        <f t="shared" si="32"/>
        <v/>
      </c>
      <c r="H398" s="7" t="str">
        <f t="shared" si="33"/>
        <v/>
      </c>
      <c r="I398" s="7" t="str">
        <f t="shared" si="34"/>
        <v/>
      </c>
    </row>
    <row r="399" spans="1:9">
      <c r="A399" s="8">
        <f>398</f>
        <v>398</v>
      </c>
      <c r="B399" s="8">
        <f t="shared" si="30"/>
        <v>34</v>
      </c>
      <c r="C399" s="7" t="str">
        <f>IF(A399&gt;Inputs!$B$13*Inputs!$B$14,"",G398)</f>
        <v/>
      </c>
      <c r="D399" s="7" t="str">
        <f>IF(A399&gt;Inputs!$B$13*Inputs!$B$14,"",Inputs!$B$15)</f>
        <v/>
      </c>
      <c r="E399" s="7" t="str">
        <f>IF(C399="","",C399*(Inputs!$B$12/Inputs!$B$14))</f>
        <v/>
      </c>
      <c r="F399" s="7" t="str">
        <f t="shared" si="31"/>
        <v/>
      </c>
      <c r="G399" s="7" t="str">
        <f t="shared" si="32"/>
        <v/>
      </c>
      <c r="H399" s="7" t="str">
        <f t="shared" si="33"/>
        <v/>
      </c>
      <c r="I399" s="7" t="str">
        <f t="shared" si="34"/>
        <v/>
      </c>
    </row>
    <row r="400" spans="1:9">
      <c r="A400" s="8">
        <f>399</f>
        <v>399</v>
      </c>
      <c r="B400" s="8">
        <f t="shared" si="30"/>
        <v>34</v>
      </c>
      <c r="C400" s="7" t="str">
        <f>IF(A400&gt;Inputs!$B$13*Inputs!$B$14,"",G399)</f>
        <v/>
      </c>
      <c r="D400" s="7" t="str">
        <f>IF(A400&gt;Inputs!$B$13*Inputs!$B$14,"",Inputs!$B$15)</f>
        <v/>
      </c>
      <c r="E400" s="7" t="str">
        <f>IF(C400="","",C400*(Inputs!$B$12/Inputs!$B$14))</f>
        <v/>
      </c>
      <c r="F400" s="7" t="str">
        <f t="shared" si="31"/>
        <v/>
      </c>
      <c r="G400" s="7" t="str">
        <f t="shared" si="32"/>
        <v/>
      </c>
      <c r="H400" s="7" t="str">
        <f t="shared" si="33"/>
        <v/>
      </c>
      <c r="I400" s="7" t="str">
        <f t="shared" si="34"/>
        <v/>
      </c>
    </row>
    <row r="401" spans="1:9">
      <c r="A401" s="8">
        <f>400</f>
        <v>400</v>
      </c>
      <c r="B401" s="8">
        <f t="shared" si="30"/>
        <v>34</v>
      </c>
      <c r="C401" s="7" t="str">
        <f>IF(A401&gt;Inputs!$B$13*Inputs!$B$14,"",G400)</f>
        <v/>
      </c>
      <c r="D401" s="7" t="str">
        <f>IF(A401&gt;Inputs!$B$13*Inputs!$B$14,"",Inputs!$B$15)</f>
        <v/>
      </c>
      <c r="E401" s="7" t="str">
        <f>IF(C401="","",C401*(Inputs!$B$12/Inputs!$B$14))</f>
        <v/>
      </c>
      <c r="F401" s="7" t="str">
        <f t="shared" si="31"/>
        <v/>
      </c>
      <c r="G401" s="7" t="str">
        <f t="shared" si="32"/>
        <v/>
      </c>
      <c r="H401" s="7" t="str">
        <f t="shared" si="33"/>
        <v/>
      </c>
      <c r="I401" s="7" t="str">
        <f t="shared" si="34"/>
        <v/>
      </c>
    </row>
    <row r="402" spans="1:9">
      <c r="A402" s="8">
        <f>401</f>
        <v>401</v>
      </c>
      <c r="B402" s="8">
        <f t="shared" si="30"/>
        <v>34</v>
      </c>
      <c r="C402" s="7" t="str">
        <f>IF(A402&gt;Inputs!$B$13*Inputs!$B$14,"",G401)</f>
        <v/>
      </c>
      <c r="D402" s="7" t="str">
        <f>IF(A402&gt;Inputs!$B$13*Inputs!$B$14,"",Inputs!$B$15)</f>
        <v/>
      </c>
      <c r="E402" s="7" t="str">
        <f>IF(C402="","",C402*(Inputs!$B$12/Inputs!$B$14))</f>
        <v/>
      </c>
      <c r="F402" s="7" t="str">
        <f t="shared" si="31"/>
        <v/>
      </c>
      <c r="G402" s="7" t="str">
        <f t="shared" si="32"/>
        <v/>
      </c>
      <c r="H402" s="7" t="str">
        <f t="shared" si="33"/>
        <v/>
      </c>
      <c r="I402" s="7" t="str">
        <f t="shared" si="34"/>
        <v/>
      </c>
    </row>
    <row r="403" spans="1:9">
      <c r="A403" s="8">
        <f>402</f>
        <v>402</v>
      </c>
      <c r="B403" s="8">
        <f t="shared" si="30"/>
        <v>34</v>
      </c>
      <c r="C403" s="7" t="str">
        <f>IF(A403&gt;Inputs!$B$13*Inputs!$B$14,"",G402)</f>
        <v/>
      </c>
      <c r="D403" s="7" t="str">
        <f>IF(A403&gt;Inputs!$B$13*Inputs!$B$14,"",Inputs!$B$15)</f>
        <v/>
      </c>
      <c r="E403" s="7" t="str">
        <f>IF(C403="","",C403*(Inputs!$B$12/Inputs!$B$14))</f>
        <v/>
      </c>
      <c r="F403" s="7" t="str">
        <f t="shared" si="31"/>
        <v/>
      </c>
      <c r="G403" s="7" t="str">
        <f t="shared" si="32"/>
        <v/>
      </c>
      <c r="H403" s="7" t="str">
        <f t="shared" si="33"/>
        <v/>
      </c>
      <c r="I403" s="7" t="str">
        <f t="shared" si="34"/>
        <v/>
      </c>
    </row>
    <row r="404" spans="1:9">
      <c r="A404" s="8">
        <f>403</f>
        <v>403</v>
      </c>
      <c r="B404" s="8">
        <f t="shared" si="30"/>
        <v>34</v>
      </c>
      <c r="C404" s="7" t="str">
        <f>IF(A404&gt;Inputs!$B$13*Inputs!$B$14,"",G403)</f>
        <v/>
      </c>
      <c r="D404" s="7" t="str">
        <f>IF(A404&gt;Inputs!$B$13*Inputs!$B$14,"",Inputs!$B$15)</f>
        <v/>
      </c>
      <c r="E404" s="7" t="str">
        <f>IF(C404="","",C404*(Inputs!$B$12/Inputs!$B$14))</f>
        <v/>
      </c>
      <c r="F404" s="7" t="str">
        <f t="shared" si="31"/>
        <v/>
      </c>
      <c r="G404" s="7" t="str">
        <f t="shared" si="32"/>
        <v/>
      </c>
      <c r="H404" s="7" t="str">
        <f t="shared" si="33"/>
        <v/>
      </c>
      <c r="I404" s="7" t="str">
        <f t="shared" si="34"/>
        <v/>
      </c>
    </row>
    <row r="405" spans="1:9">
      <c r="A405" s="8">
        <f>404</f>
        <v>404</v>
      </c>
      <c r="B405" s="8">
        <f t="shared" si="30"/>
        <v>34</v>
      </c>
      <c r="C405" s="7" t="str">
        <f>IF(A405&gt;Inputs!$B$13*Inputs!$B$14,"",G404)</f>
        <v/>
      </c>
      <c r="D405" s="7" t="str">
        <f>IF(A405&gt;Inputs!$B$13*Inputs!$B$14,"",Inputs!$B$15)</f>
        <v/>
      </c>
      <c r="E405" s="7" t="str">
        <f>IF(C405="","",C405*(Inputs!$B$12/Inputs!$B$14))</f>
        <v/>
      </c>
      <c r="F405" s="7" t="str">
        <f t="shared" si="31"/>
        <v/>
      </c>
      <c r="G405" s="7" t="str">
        <f t="shared" si="32"/>
        <v/>
      </c>
      <c r="H405" s="7" t="str">
        <f t="shared" si="33"/>
        <v/>
      </c>
      <c r="I405" s="7" t="str">
        <f t="shared" si="34"/>
        <v/>
      </c>
    </row>
    <row r="406" spans="1:9">
      <c r="A406" s="8">
        <f>405</f>
        <v>405</v>
      </c>
      <c r="B406" s="8">
        <f t="shared" si="30"/>
        <v>34</v>
      </c>
      <c r="C406" s="7" t="str">
        <f>IF(A406&gt;Inputs!$B$13*Inputs!$B$14,"",G405)</f>
        <v/>
      </c>
      <c r="D406" s="7" t="str">
        <f>IF(A406&gt;Inputs!$B$13*Inputs!$B$14,"",Inputs!$B$15)</f>
        <v/>
      </c>
      <c r="E406" s="7" t="str">
        <f>IF(C406="","",C406*(Inputs!$B$12/Inputs!$B$14))</f>
        <v/>
      </c>
      <c r="F406" s="7" t="str">
        <f t="shared" si="31"/>
        <v/>
      </c>
      <c r="G406" s="7" t="str">
        <f t="shared" si="32"/>
        <v/>
      </c>
      <c r="H406" s="7" t="str">
        <f t="shared" si="33"/>
        <v/>
      </c>
      <c r="I406" s="7" t="str">
        <f t="shared" si="34"/>
        <v/>
      </c>
    </row>
    <row r="407" spans="1:9">
      <c r="A407" s="8">
        <f>406</f>
        <v>406</v>
      </c>
      <c r="B407" s="8">
        <f t="shared" si="30"/>
        <v>34</v>
      </c>
      <c r="C407" s="7" t="str">
        <f>IF(A407&gt;Inputs!$B$13*Inputs!$B$14,"",G406)</f>
        <v/>
      </c>
      <c r="D407" s="7" t="str">
        <f>IF(A407&gt;Inputs!$B$13*Inputs!$B$14,"",Inputs!$B$15)</f>
        <v/>
      </c>
      <c r="E407" s="7" t="str">
        <f>IF(C407="","",C407*(Inputs!$B$12/Inputs!$B$14))</f>
        <v/>
      </c>
      <c r="F407" s="7" t="str">
        <f t="shared" si="31"/>
        <v/>
      </c>
      <c r="G407" s="7" t="str">
        <f t="shared" si="32"/>
        <v/>
      </c>
      <c r="H407" s="7" t="str">
        <f t="shared" si="33"/>
        <v/>
      </c>
      <c r="I407" s="7" t="str">
        <f t="shared" si="34"/>
        <v/>
      </c>
    </row>
    <row r="408" spans="1:9">
      <c r="A408" s="8">
        <f>407</f>
        <v>407</v>
      </c>
      <c r="B408" s="8">
        <f t="shared" si="30"/>
        <v>34</v>
      </c>
      <c r="C408" s="7" t="str">
        <f>IF(A408&gt;Inputs!$B$13*Inputs!$B$14,"",G407)</f>
        <v/>
      </c>
      <c r="D408" s="7" t="str">
        <f>IF(A408&gt;Inputs!$B$13*Inputs!$B$14,"",Inputs!$B$15)</f>
        <v/>
      </c>
      <c r="E408" s="7" t="str">
        <f>IF(C408="","",C408*(Inputs!$B$12/Inputs!$B$14))</f>
        <v/>
      </c>
      <c r="F408" s="7" t="str">
        <f t="shared" si="31"/>
        <v/>
      </c>
      <c r="G408" s="7" t="str">
        <f t="shared" si="32"/>
        <v/>
      </c>
      <c r="H408" s="7" t="str">
        <f t="shared" si="33"/>
        <v/>
      </c>
      <c r="I408" s="7" t="str">
        <f t="shared" si="34"/>
        <v/>
      </c>
    </row>
    <row r="409" spans="1:9">
      <c r="A409" s="8">
        <f>408</f>
        <v>408</v>
      </c>
      <c r="B409" s="8">
        <f t="shared" si="30"/>
        <v>34</v>
      </c>
      <c r="C409" s="7" t="str">
        <f>IF(A409&gt;Inputs!$B$13*Inputs!$B$14,"",G408)</f>
        <v/>
      </c>
      <c r="D409" s="7" t="str">
        <f>IF(A409&gt;Inputs!$B$13*Inputs!$B$14,"",Inputs!$B$15)</f>
        <v/>
      </c>
      <c r="E409" s="7" t="str">
        <f>IF(C409="","",C409*(Inputs!$B$12/Inputs!$B$14))</f>
        <v/>
      </c>
      <c r="F409" s="7" t="str">
        <f t="shared" si="31"/>
        <v/>
      </c>
      <c r="G409" s="7" t="str">
        <f t="shared" si="32"/>
        <v/>
      </c>
      <c r="H409" s="7" t="str">
        <f t="shared" si="33"/>
        <v/>
      </c>
      <c r="I409" s="7" t="str">
        <f t="shared" si="34"/>
        <v/>
      </c>
    </row>
    <row r="410" spans="1:9">
      <c r="A410" s="8">
        <f>409</f>
        <v>409</v>
      </c>
      <c r="B410" s="8">
        <f t="shared" si="30"/>
        <v>35</v>
      </c>
      <c r="C410" s="7" t="str">
        <f>IF(A410&gt;Inputs!$B$13*Inputs!$B$14,"",G409)</f>
        <v/>
      </c>
      <c r="D410" s="7" t="str">
        <f>IF(A410&gt;Inputs!$B$13*Inputs!$B$14,"",Inputs!$B$15)</f>
        <v/>
      </c>
      <c r="E410" s="7" t="str">
        <f>IF(C410="","",C410*(Inputs!$B$12/Inputs!$B$14))</f>
        <v/>
      </c>
      <c r="F410" s="7" t="str">
        <f t="shared" si="31"/>
        <v/>
      </c>
      <c r="G410" s="7" t="str">
        <f t="shared" si="32"/>
        <v/>
      </c>
      <c r="H410" s="7" t="str">
        <f t="shared" si="33"/>
        <v/>
      </c>
      <c r="I410" s="7" t="str">
        <f t="shared" si="34"/>
        <v/>
      </c>
    </row>
    <row r="411" spans="1:9">
      <c r="A411" s="8">
        <f>410</f>
        <v>410</v>
      </c>
      <c r="B411" s="8">
        <f t="shared" si="30"/>
        <v>35</v>
      </c>
      <c r="C411" s="7" t="str">
        <f>IF(A411&gt;Inputs!$B$13*Inputs!$B$14,"",G410)</f>
        <v/>
      </c>
      <c r="D411" s="7" t="str">
        <f>IF(A411&gt;Inputs!$B$13*Inputs!$B$14,"",Inputs!$B$15)</f>
        <v/>
      </c>
      <c r="E411" s="7" t="str">
        <f>IF(C411="","",C411*(Inputs!$B$12/Inputs!$B$14))</f>
        <v/>
      </c>
      <c r="F411" s="7" t="str">
        <f t="shared" si="31"/>
        <v/>
      </c>
      <c r="G411" s="7" t="str">
        <f t="shared" si="32"/>
        <v/>
      </c>
      <c r="H411" s="7" t="str">
        <f t="shared" si="33"/>
        <v/>
      </c>
      <c r="I411" s="7" t="str">
        <f t="shared" si="34"/>
        <v/>
      </c>
    </row>
    <row r="412" spans="1:9">
      <c r="A412" s="8">
        <f>411</f>
        <v>411</v>
      </c>
      <c r="B412" s="8">
        <f t="shared" si="30"/>
        <v>35</v>
      </c>
      <c r="C412" s="7" t="str">
        <f>IF(A412&gt;Inputs!$B$13*Inputs!$B$14,"",G411)</f>
        <v/>
      </c>
      <c r="D412" s="7" t="str">
        <f>IF(A412&gt;Inputs!$B$13*Inputs!$B$14,"",Inputs!$B$15)</f>
        <v/>
      </c>
      <c r="E412" s="7" t="str">
        <f>IF(C412="","",C412*(Inputs!$B$12/Inputs!$B$14))</f>
        <v/>
      </c>
      <c r="F412" s="7" t="str">
        <f t="shared" si="31"/>
        <v/>
      </c>
      <c r="G412" s="7" t="str">
        <f t="shared" si="32"/>
        <v/>
      </c>
      <c r="H412" s="7" t="str">
        <f t="shared" si="33"/>
        <v/>
      </c>
      <c r="I412" s="7" t="str">
        <f t="shared" si="34"/>
        <v/>
      </c>
    </row>
    <row r="413" spans="1:9">
      <c r="A413" s="8">
        <f>412</f>
        <v>412</v>
      </c>
      <c r="B413" s="8">
        <f t="shared" si="30"/>
        <v>35</v>
      </c>
      <c r="C413" s="7" t="str">
        <f>IF(A413&gt;Inputs!$B$13*Inputs!$B$14,"",G412)</f>
        <v/>
      </c>
      <c r="D413" s="7" t="str">
        <f>IF(A413&gt;Inputs!$B$13*Inputs!$B$14,"",Inputs!$B$15)</f>
        <v/>
      </c>
      <c r="E413" s="7" t="str">
        <f>IF(C413="","",C413*(Inputs!$B$12/Inputs!$B$14))</f>
        <v/>
      </c>
      <c r="F413" s="7" t="str">
        <f t="shared" si="31"/>
        <v/>
      </c>
      <c r="G413" s="7" t="str">
        <f t="shared" si="32"/>
        <v/>
      </c>
      <c r="H413" s="7" t="str">
        <f t="shared" si="33"/>
        <v/>
      </c>
      <c r="I413" s="7" t="str">
        <f t="shared" si="34"/>
        <v/>
      </c>
    </row>
    <row r="414" spans="1:9">
      <c r="A414" s="8">
        <f>413</f>
        <v>413</v>
      </c>
      <c r="B414" s="8">
        <f t="shared" si="30"/>
        <v>35</v>
      </c>
      <c r="C414" s="7" t="str">
        <f>IF(A414&gt;Inputs!$B$13*Inputs!$B$14,"",G413)</f>
        <v/>
      </c>
      <c r="D414" s="7" t="str">
        <f>IF(A414&gt;Inputs!$B$13*Inputs!$B$14,"",Inputs!$B$15)</f>
        <v/>
      </c>
      <c r="E414" s="7" t="str">
        <f>IF(C414="","",C414*(Inputs!$B$12/Inputs!$B$14))</f>
        <v/>
      </c>
      <c r="F414" s="7" t="str">
        <f t="shared" si="31"/>
        <v/>
      </c>
      <c r="G414" s="7" t="str">
        <f t="shared" si="32"/>
        <v/>
      </c>
      <c r="H414" s="7" t="str">
        <f t="shared" si="33"/>
        <v/>
      </c>
      <c r="I414" s="7" t="str">
        <f t="shared" si="34"/>
        <v/>
      </c>
    </row>
    <row r="415" spans="1:9">
      <c r="A415" s="8">
        <f>414</f>
        <v>414</v>
      </c>
      <c r="B415" s="8">
        <f t="shared" si="30"/>
        <v>35</v>
      </c>
      <c r="C415" s="7" t="str">
        <f>IF(A415&gt;Inputs!$B$13*Inputs!$B$14,"",G414)</f>
        <v/>
      </c>
      <c r="D415" s="7" t="str">
        <f>IF(A415&gt;Inputs!$B$13*Inputs!$B$14,"",Inputs!$B$15)</f>
        <v/>
      </c>
      <c r="E415" s="7" t="str">
        <f>IF(C415="","",C415*(Inputs!$B$12/Inputs!$B$14))</f>
        <v/>
      </c>
      <c r="F415" s="7" t="str">
        <f t="shared" si="31"/>
        <v/>
      </c>
      <c r="G415" s="7" t="str">
        <f t="shared" si="32"/>
        <v/>
      </c>
      <c r="H415" s="7" t="str">
        <f t="shared" si="33"/>
        <v/>
      </c>
      <c r="I415" s="7" t="str">
        <f t="shared" si="34"/>
        <v/>
      </c>
    </row>
    <row r="416" spans="1:9">
      <c r="A416" s="8">
        <f>415</f>
        <v>415</v>
      </c>
      <c r="B416" s="8">
        <f t="shared" si="30"/>
        <v>35</v>
      </c>
      <c r="C416" s="7" t="str">
        <f>IF(A416&gt;Inputs!$B$13*Inputs!$B$14,"",G415)</f>
        <v/>
      </c>
      <c r="D416" s="7" t="str">
        <f>IF(A416&gt;Inputs!$B$13*Inputs!$B$14,"",Inputs!$B$15)</f>
        <v/>
      </c>
      <c r="E416" s="7" t="str">
        <f>IF(C416="","",C416*(Inputs!$B$12/Inputs!$B$14))</f>
        <v/>
      </c>
      <c r="F416" s="7" t="str">
        <f t="shared" si="31"/>
        <v/>
      </c>
      <c r="G416" s="7" t="str">
        <f t="shared" si="32"/>
        <v/>
      </c>
      <c r="H416" s="7" t="str">
        <f t="shared" si="33"/>
        <v/>
      </c>
      <c r="I416" s="7" t="str">
        <f t="shared" si="34"/>
        <v/>
      </c>
    </row>
    <row r="417" spans="1:9">
      <c r="A417" s="8">
        <f>416</f>
        <v>416</v>
      </c>
      <c r="B417" s="8">
        <f t="shared" si="30"/>
        <v>35</v>
      </c>
      <c r="C417" s="7" t="str">
        <f>IF(A417&gt;Inputs!$B$13*Inputs!$B$14,"",G416)</f>
        <v/>
      </c>
      <c r="D417" s="7" t="str">
        <f>IF(A417&gt;Inputs!$B$13*Inputs!$B$14,"",Inputs!$B$15)</f>
        <v/>
      </c>
      <c r="E417" s="7" t="str">
        <f>IF(C417="","",C417*(Inputs!$B$12/Inputs!$B$14))</f>
        <v/>
      </c>
      <c r="F417" s="7" t="str">
        <f t="shared" si="31"/>
        <v/>
      </c>
      <c r="G417" s="7" t="str">
        <f t="shared" si="32"/>
        <v/>
      </c>
      <c r="H417" s="7" t="str">
        <f t="shared" si="33"/>
        <v/>
      </c>
      <c r="I417" s="7" t="str">
        <f t="shared" si="34"/>
        <v/>
      </c>
    </row>
    <row r="418" spans="1:9">
      <c r="A418" s="8">
        <f>417</f>
        <v>417</v>
      </c>
      <c r="B418" s="8">
        <f t="shared" si="30"/>
        <v>35</v>
      </c>
      <c r="C418" s="7" t="str">
        <f>IF(A418&gt;Inputs!$B$13*Inputs!$B$14,"",G417)</f>
        <v/>
      </c>
      <c r="D418" s="7" t="str">
        <f>IF(A418&gt;Inputs!$B$13*Inputs!$B$14,"",Inputs!$B$15)</f>
        <v/>
      </c>
      <c r="E418" s="7" t="str">
        <f>IF(C418="","",C418*(Inputs!$B$12/Inputs!$B$14))</f>
        <v/>
      </c>
      <c r="F418" s="7" t="str">
        <f t="shared" si="31"/>
        <v/>
      </c>
      <c r="G418" s="7" t="str">
        <f t="shared" si="32"/>
        <v/>
      </c>
      <c r="H418" s="7" t="str">
        <f t="shared" si="33"/>
        <v/>
      </c>
      <c r="I418" s="7" t="str">
        <f t="shared" si="34"/>
        <v/>
      </c>
    </row>
    <row r="419" spans="1:9">
      <c r="A419" s="8">
        <f>418</f>
        <v>418</v>
      </c>
      <c r="B419" s="8">
        <f t="shared" si="30"/>
        <v>35</v>
      </c>
      <c r="C419" s="7" t="str">
        <f>IF(A419&gt;Inputs!$B$13*Inputs!$B$14,"",G418)</f>
        <v/>
      </c>
      <c r="D419" s="7" t="str">
        <f>IF(A419&gt;Inputs!$B$13*Inputs!$B$14,"",Inputs!$B$15)</f>
        <v/>
      </c>
      <c r="E419" s="7" t="str">
        <f>IF(C419="","",C419*(Inputs!$B$12/Inputs!$B$14))</f>
        <v/>
      </c>
      <c r="F419" s="7" t="str">
        <f t="shared" si="31"/>
        <v/>
      </c>
      <c r="G419" s="7" t="str">
        <f t="shared" si="32"/>
        <v/>
      </c>
      <c r="H419" s="7" t="str">
        <f t="shared" si="33"/>
        <v/>
      </c>
      <c r="I419" s="7" t="str">
        <f t="shared" si="34"/>
        <v/>
      </c>
    </row>
    <row r="420" spans="1:9">
      <c r="A420" s="8">
        <f>419</f>
        <v>419</v>
      </c>
      <c r="B420" s="8">
        <f t="shared" si="30"/>
        <v>35</v>
      </c>
      <c r="C420" s="7" t="str">
        <f>IF(A420&gt;Inputs!$B$13*Inputs!$B$14,"",G419)</f>
        <v/>
      </c>
      <c r="D420" s="7" t="str">
        <f>IF(A420&gt;Inputs!$B$13*Inputs!$B$14,"",Inputs!$B$15)</f>
        <v/>
      </c>
      <c r="E420" s="7" t="str">
        <f>IF(C420="","",C420*(Inputs!$B$12/Inputs!$B$14))</f>
        <v/>
      </c>
      <c r="F420" s="7" t="str">
        <f t="shared" si="31"/>
        <v/>
      </c>
      <c r="G420" s="7" t="str">
        <f t="shared" si="32"/>
        <v/>
      </c>
      <c r="H420" s="7" t="str">
        <f t="shared" si="33"/>
        <v/>
      </c>
      <c r="I420" s="7" t="str">
        <f t="shared" si="34"/>
        <v/>
      </c>
    </row>
    <row r="421" spans="1:9">
      <c r="A421" s="8">
        <f>420</f>
        <v>420</v>
      </c>
      <c r="B421" s="8">
        <f t="shared" si="30"/>
        <v>35</v>
      </c>
      <c r="C421" s="7" t="str">
        <f>IF(A421&gt;Inputs!$B$13*Inputs!$B$14,"",G420)</f>
        <v/>
      </c>
      <c r="D421" s="7" t="str">
        <f>IF(A421&gt;Inputs!$B$13*Inputs!$B$14,"",Inputs!$B$15)</f>
        <v/>
      </c>
      <c r="E421" s="7" t="str">
        <f>IF(C421="","",C421*(Inputs!$B$12/Inputs!$B$14))</f>
        <v/>
      </c>
      <c r="F421" s="7" t="str">
        <f t="shared" si="31"/>
        <v/>
      </c>
      <c r="G421" s="7" t="str">
        <f t="shared" si="32"/>
        <v/>
      </c>
      <c r="H421" s="7" t="str">
        <f t="shared" si="33"/>
        <v/>
      </c>
      <c r="I421" s="7" t="str">
        <f t="shared" si="34"/>
        <v/>
      </c>
    </row>
    <row r="422" spans="1:9">
      <c r="A422" s="8">
        <f>421</f>
        <v>421</v>
      </c>
      <c r="B422" s="8">
        <f t="shared" si="30"/>
        <v>36</v>
      </c>
      <c r="C422" s="7" t="str">
        <f>IF(A422&gt;Inputs!$B$13*Inputs!$B$14,"",G421)</f>
        <v/>
      </c>
      <c r="D422" s="7" t="str">
        <f>IF(A422&gt;Inputs!$B$13*Inputs!$B$14,"",Inputs!$B$15)</f>
        <v/>
      </c>
      <c r="E422" s="7" t="str">
        <f>IF(C422="","",C422*(Inputs!$B$12/Inputs!$B$14))</f>
        <v/>
      </c>
      <c r="F422" s="7" t="str">
        <f t="shared" si="31"/>
        <v/>
      </c>
      <c r="G422" s="7" t="str">
        <f t="shared" si="32"/>
        <v/>
      </c>
      <c r="H422" s="7" t="str">
        <f t="shared" si="33"/>
        <v/>
      </c>
      <c r="I422" s="7" t="str">
        <f t="shared" si="34"/>
        <v/>
      </c>
    </row>
    <row r="423" spans="1:9">
      <c r="A423" s="8">
        <f>422</f>
        <v>422</v>
      </c>
      <c r="B423" s="8">
        <f t="shared" si="30"/>
        <v>36</v>
      </c>
      <c r="C423" s="7" t="str">
        <f>IF(A423&gt;Inputs!$B$13*Inputs!$B$14,"",G422)</f>
        <v/>
      </c>
      <c r="D423" s="7" t="str">
        <f>IF(A423&gt;Inputs!$B$13*Inputs!$B$14,"",Inputs!$B$15)</f>
        <v/>
      </c>
      <c r="E423" s="7" t="str">
        <f>IF(C423="","",C423*(Inputs!$B$12/Inputs!$B$14))</f>
        <v/>
      </c>
      <c r="F423" s="7" t="str">
        <f t="shared" si="31"/>
        <v/>
      </c>
      <c r="G423" s="7" t="str">
        <f t="shared" si="32"/>
        <v/>
      </c>
      <c r="H423" s="7" t="str">
        <f t="shared" si="33"/>
        <v/>
      </c>
      <c r="I423" s="7" t="str">
        <f t="shared" si="34"/>
        <v/>
      </c>
    </row>
    <row r="424" spans="1:9">
      <c r="A424" s="8">
        <f>423</f>
        <v>423</v>
      </c>
      <c r="B424" s="8">
        <f t="shared" si="30"/>
        <v>36</v>
      </c>
      <c r="C424" s="7" t="str">
        <f>IF(A424&gt;Inputs!$B$13*Inputs!$B$14,"",G423)</f>
        <v/>
      </c>
      <c r="D424" s="7" t="str">
        <f>IF(A424&gt;Inputs!$B$13*Inputs!$B$14,"",Inputs!$B$15)</f>
        <v/>
      </c>
      <c r="E424" s="7" t="str">
        <f>IF(C424="","",C424*(Inputs!$B$12/Inputs!$B$14))</f>
        <v/>
      </c>
      <c r="F424" s="7" t="str">
        <f t="shared" si="31"/>
        <v/>
      </c>
      <c r="G424" s="7" t="str">
        <f t="shared" si="32"/>
        <v/>
      </c>
      <c r="H424" s="7" t="str">
        <f t="shared" si="33"/>
        <v/>
      </c>
      <c r="I424" s="7" t="str">
        <f t="shared" si="34"/>
        <v/>
      </c>
    </row>
    <row r="425" spans="1:9">
      <c r="A425" s="8">
        <f>424</f>
        <v>424</v>
      </c>
      <c r="B425" s="8">
        <f t="shared" si="30"/>
        <v>36</v>
      </c>
      <c r="C425" s="7" t="str">
        <f>IF(A425&gt;Inputs!$B$13*Inputs!$B$14,"",G424)</f>
        <v/>
      </c>
      <c r="D425" s="7" t="str">
        <f>IF(A425&gt;Inputs!$B$13*Inputs!$B$14,"",Inputs!$B$15)</f>
        <v/>
      </c>
      <c r="E425" s="7" t="str">
        <f>IF(C425="","",C425*(Inputs!$B$12/Inputs!$B$14))</f>
        <v/>
      </c>
      <c r="F425" s="7" t="str">
        <f t="shared" si="31"/>
        <v/>
      </c>
      <c r="G425" s="7" t="str">
        <f t="shared" si="32"/>
        <v/>
      </c>
      <c r="H425" s="7" t="str">
        <f t="shared" si="33"/>
        <v/>
      </c>
      <c r="I425" s="7" t="str">
        <f t="shared" si="34"/>
        <v/>
      </c>
    </row>
    <row r="426" spans="1:9">
      <c r="A426" s="8">
        <f>425</f>
        <v>425</v>
      </c>
      <c r="B426" s="8">
        <f t="shared" si="30"/>
        <v>36</v>
      </c>
      <c r="C426" s="7" t="str">
        <f>IF(A426&gt;Inputs!$B$13*Inputs!$B$14,"",G425)</f>
        <v/>
      </c>
      <c r="D426" s="7" t="str">
        <f>IF(A426&gt;Inputs!$B$13*Inputs!$B$14,"",Inputs!$B$15)</f>
        <v/>
      </c>
      <c r="E426" s="7" t="str">
        <f>IF(C426="","",C426*(Inputs!$B$12/Inputs!$B$14))</f>
        <v/>
      </c>
      <c r="F426" s="7" t="str">
        <f t="shared" si="31"/>
        <v/>
      </c>
      <c r="G426" s="7" t="str">
        <f t="shared" si="32"/>
        <v/>
      </c>
      <c r="H426" s="7" t="str">
        <f t="shared" si="33"/>
        <v/>
      </c>
      <c r="I426" s="7" t="str">
        <f t="shared" si="34"/>
        <v/>
      </c>
    </row>
    <row r="427" spans="1:9">
      <c r="A427" s="8">
        <f>426</f>
        <v>426</v>
      </c>
      <c r="B427" s="8">
        <f t="shared" si="30"/>
        <v>36</v>
      </c>
      <c r="C427" s="7" t="str">
        <f>IF(A427&gt;Inputs!$B$13*Inputs!$B$14,"",G426)</f>
        <v/>
      </c>
      <c r="D427" s="7" t="str">
        <f>IF(A427&gt;Inputs!$B$13*Inputs!$B$14,"",Inputs!$B$15)</f>
        <v/>
      </c>
      <c r="E427" s="7" t="str">
        <f>IF(C427="","",C427*(Inputs!$B$12/Inputs!$B$14))</f>
        <v/>
      </c>
      <c r="F427" s="7" t="str">
        <f t="shared" si="31"/>
        <v/>
      </c>
      <c r="G427" s="7" t="str">
        <f t="shared" si="32"/>
        <v/>
      </c>
      <c r="H427" s="7" t="str">
        <f t="shared" si="33"/>
        <v/>
      </c>
      <c r="I427" s="7" t="str">
        <f t="shared" si="34"/>
        <v/>
      </c>
    </row>
    <row r="428" spans="1:9">
      <c r="A428" s="8">
        <f>427</f>
        <v>427</v>
      </c>
      <c r="B428" s="8">
        <f t="shared" si="30"/>
        <v>36</v>
      </c>
      <c r="C428" s="7" t="str">
        <f>IF(A428&gt;Inputs!$B$13*Inputs!$B$14,"",G427)</f>
        <v/>
      </c>
      <c r="D428" s="7" t="str">
        <f>IF(A428&gt;Inputs!$B$13*Inputs!$B$14,"",Inputs!$B$15)</f>
        <v/>
      </c>
      <c r="E428" s="7" t="str">
        <f>IF(C428="","",C428*(Inputs!$B$12/Inputs!$B$14))</f>
        <v/>
      </c>
      <c r="F428" s="7" t="str">
        <f t="shared" si="31"/>
        <v/>
      </c>
      <c r="G428" s="7" t="str">
        <f t="shared" si="32"/>
        <v/>
      </c>
      <c r="H428" s="7" t="str">
        <f t="shared" si="33"/>
        <v/>
      </c>
      <c r="I428" s="7" t="str">
        <f t="shared" si="34"/>
        <v/>
      </c>
    </row>
    <row r="429" spans="1:9">
      <c r="A429" s="8">
        <f>428</f>
        <v>428</v>
      </c>
      <c r="B429" s="8">
        <f t="shared" si="30"/>
        <v>36</v>
      </c>
      <c r="C429" s="7" t="str">
        <f>IF(A429&gt;Inputs!$B$13*Inputs!$B$14,"",G428)</f>
        <v/>
      </c>
      <c r="D429" s="7" t="str">
        <f>IF(A429&gt;Inputs!$B$13*Inputs!$B$14,"",Inputs!$B$15)</f>
        <v/>
      </c>
      <c r="E429" s="7" t="str">
        <f>IF(C429="","",C429*(Inputs!$B$12/Inputs!$B$14))</f>
        <v/>
      </c>
      <c r="F429" s="7" t="str">
        <f t="shared" si="31"/>
        <v/>
      </c>
      <c r="G429" s="7" t="str">
        <f t="shared" si="32"/>
        <v/>
      </c>
      <c r="H429" s="7" t="str">
        <f t="shared" si="33"/>
        <v/>
      </c>
      <c r="I429" s="7" t="str">
        <f t="shared" si="34"/>
        <v/>
      </c>
    </row>
    <row r="430" spans="1:9">
      <c r="A430" s="8">
        <f>429</f>
        <v>429</v>
      </c>
      <c r="B430" s="8">
        <f t="shared" si="30"/>
        <v>36</v>
      </c>
      <c r="C430" s="7" t="str">
        <f>IF(A430&gt;Inputs!$B$13*Inputs!$B$14,"",G429)</f>
        <v/>
      </c>
      <c r="D430" s="7" t="str">
        <f>IF(A430&gt;Inputs!$B$13*Inputs!$B$14,"",Inputs!$B$15)</f>
        <v/>
      </c>
      <c r="E430" s="7" t="str">
        <f>IF(C430="","",C430*(Inputs!$B$12/Inputs!$B$14))</f>
        <v/>
      </c>
      <c r="F430" s="7" t="str">
        <f t="shared" si="31"/>
        <v/>
      </c>
      <c r="G430" s="7" t="str">
        <f t="shared" si="32"/>
        <v/>
      </c>
      <c r="H430" s="7" t="str">
        <f t="shared" si="33"/>
        <v/>
      </c>
      <c r="I430" s="7" t="str">
        <f t="shared" si="34"/>
        <v/>
      </c>
    </row>
    <row r="431" spans="1:9">
      <c r="A431" s="8">
        <f>430</f>
        <v>430</v>
      </c>
      <c r="B431" s="8">
        <f t="shared" si="30"/>
        <v>36</v>
      </c>
      <c r="C431" s="7" t="str">
        <f>IF(A431&gt;Inputs!$B$13*Inputs!$B$14,"",G430)</f>
        <v/>
      </c>
      <c r="D431" s="7" t="str">
        <f>IF(A431&gt;Inputs!$B$13*Inputs!$B$14,"",Inputs!$B$15)</f>
        <v/>
      </c>
      <c r="E431" s="7" t="str">
        <f>IF(C431="","",C431*(Inputs!$B$12/Inputs!$B$14))</f>
        <v/>
      </c>
      <c r="F431" s="7" t="str">
        <f t="shared" si="31"/>
        <v/>
      </c>
      <c r="G431" s="7" t="str">
        <f t="shared" si="32"/>
        <v/>
      </c>
      <c r="H431" s="7" t="str">
        <f t="shared" si="33"/>
        <v/>
      </c>
      <c r="I431" s="7" t="str">
        <f t="shared" si="34"/>
        <v/>
      </c>
    </row>
    <row r="432" spans="1:9">
      <c r="A432" s="8">
        <f>431</f>
        <v>431</v>
      </c>
      <c r="B432" s="8">
        <f t="shared" si="30"/>
        <v>36</v>
      </c>
      <c r="C432" s="7" t="str">
        <f>IF(A432&gt;Inputs!$B$13*Inputs!$B$14,"",G431)</f>
        <v/>
      </c>
      <c r="D432" s="7" t="str">
        <f>IF(A432&gt;Inputs!$B$13*Inputs!$B$14,"",Inputs!$B$15)</f>
        <v/>
      </c>
      <c r="E432" s="7" t="str">
        <f>IF(C432="","",C432*(Inputs!$B$12/Inputs!$B$14))</f>
        <v/>
      </c>
      <c r="F432" s="7" t="str">
        <f t="shared" si="31"/>
        <v/>
      </c>
      <c r="G432" s="7" t="str">
        <f t="shared" si="32"/>
        <v/>
      </c>
      <c r="H432" s="7" t="str">
        <f t="shared" si="33"/>
        <v/>
      </c>
      <c r="I432" s="7" t="str">
        <f t="shared" si="34"/>
        <v/>
      </c>
    </row>
    <row r="433" spans="1:9">
      <c r="A433" s="8">
        <f>432</f>
        <v>432</v>
      </c>
      <c r="B433" s="8">
        <f t="shared" si="30"/>
        <v>36</v>
      </c>
      <c r="C433" s="7" t="str">
        <f>IF(A433&gt;Inputs!$B$13*Inputs!$B$14,"",G432)</f>
        <v/>
      </c>
      <c r="D433" s="7" t="str">
        <f>IF(A433&gt;Inputs!$B$13*Inputs!$B$14,"",Inputs!$B$15)</f>
        <v/>
      </c>
      <c r="E433" s="7" t="str">
        <f>IF(C433="","",C433*(Inputs!$B$12/Inputs!$B$14))</f>
        <v/>
      </c>
      <c r="F433" s="7" t="str">
        <f t="shared" si="31"/>
        <v/>
      </c>
      <c r="G433" s="7" t="str">
        <f t="shared" si="32"/>
        <v/>
      </c>
      <c r="H433" s="7" t="str">
        <f t="shared" si="33"/>
        <v/>
      </c>
      <c r="I433" s="7" t="str">
        <f t="shared" si="34"/>
        <v/>
      </c>
    </row>
    <row r="434" spans="1:9">
      <c r="A434" s="8">
        <f>433</f>
        <v>433</v>
      </c>
      <c r="B434" s="8">
        <f t="shared" si="30"/>
        <v>37</v>
      </c>
      <c r="C434" s="7" t="str">
        <f>IF(A434&gt;Inputs!$B$13*Inputs!$B$14,"",G433)</f>
        <v/>
      </c>
      <c r="D434" s="7" t="str">
        <f>IF(A434&gt;Inputs!$B$13*Inputs!$B$14,"",Inputs!$B$15)</f>
        <v/>
      </c>
      <c r="E434" s="7" t="str">
        <f>IF(C434="","",C434*(Inputs!$B$12/Inputs!$B$14))</f>
        <v/>
      </c>
      <c r="F434" s="7" t="str">
        <f t="shared" si="31"/>
        <v/>
      </c>
      <c r="G434" s="7" t="str">
        <f t="shared" si="32"/>
        <v/>
      </c>
      <c r="H434" s="7" t="str">
        <f t="shared" si="33"/>
        <v/>
      </c>
      <c r="I434" s="7" t="str">
        <f t="shared" si="34"/>
        <v/>
      </c>
    </row>
    <row r="435" spans="1:9">
      <c r="A435" s="8">
        <f>434</f>
        <v>434</v>
      </c>
      <c r="B435" s="8">
        <f t="shared" si="30"/>
        <v>37</v>
      </c>
      <c r="C435" s="7" t="str">
        <f>IF(A435&gt;Inputs!$B$13*Inputs!$B$14,"",G434)</f>
        <v/>
      </c>
      <c r="D435" s="7" t="str">
        <f>IF(A435&gt;Inputs!$B$13*Inputs!$B$14,"",Inputs!$B$15)</f>
        <v/>
      </c>
      <c r="E435" s="7" t="str">
        <f>IF(C435="","",C435*(Inputs!$B$12/Inputs!$B$14))</f>
        <v/>
      </c>
      <c r="F435" s="7" t="str">
        <f t="shared" si="31"/>
        <v/>
      </c>
      <c r="G435" s="7" t="str">
        <f t="shared" si="32"/>
        <v/>
      </c>
      <c r="H435" s="7" t="str">
        <f t="shared" si="33"/>
        <v/>
      </c>
      <c r="I435" s="7" t="str">
        <f t="shared" si="34"/>
        <v/>
      </c>
    </row>
    <row r="436" spans="1:9">
      <c r="A436" s="8">
        <f>435</f>
        <v>435</v>
      </c>
      <c r="B436" s="8">
        <f t="shared" si="30"/>
        <v>37</v>
      </c>
      <c r="C436" s="7" t="str">
        <f>IF(A436&gt;Inputs!$B$13*Inputs!$B$14,"",G435)</f>
        <v/>
      </c>
      <c r="D436" s="7" t="str">
        <f>IF(A436&gt;Inputs!$B$13*Inputs!$B$14,"",Inputs!$B$15)</f>
        <v/>
      </c>
      <c r="E436" s="7" t="str">
        <f>IF(C436="","",C436*(Inputs!$B$12/Inputs!$B$14))</f>
        <v/>
      </c>
      <c r="F436" s="7" t="str">
        <f t="shared" si="31"/>
        <v/>
      </c>
      <c r="G436" s="7" t="str">
        <f t="shared" si="32"/>
        <v/>
      </c>
      <c r="H436" s="7" t="str">
        <f t="shared" si="33"/>
        <v/>
      </c>
      <c r="I436" s="7" t="str">
        <f t="shared" si="34"/>
        <v/>
      </c>
    </row>
    <row r="437" spans="1:9">
      <c r="A437" s="8">
        <f>436</f>
        <v>436</v>
      </c>
      <c r="B437" s="8">
        <f t="shared" si="30"/>
        <v>37</v>
      </c>
      <c r="C437" s="7" t="str">
        <f>IF(A437&gt;Inputs!$B$13*Inputs!$B$14,"",G436)</f>
        <v/>
      </c>
      <c r="D437" s="7" t="str">
        <f>IF(A437&gt;Inputs!$B$13*Inputs!$B$14,"",Inputs!$B$15)</f>
        <v/>
      </c>
      <c r="E437" s="7" t="str">
        <f>IF(C437="","",C437*(Inputs!$B$12/Inputs!$B$14))</f>
        <v/>
      </c>
      <c r="F437" s="7" t="str">
        <f t="shared" si="31"/>
        <v/>
      </c>
      <c r="G437" s="7" t="str">
        <f t="shared" si="32"/>
        <v/>
      </c>
      <c r="H437" s="7" t="str">
        <f t="shared" si="33"/>
        <v/>
      </c>
      <c r="I437" s="7" t="str">
        <f t="shared" si="34"/>
        <v/>
      </c>
    </row>
    <row r="438" spans="1:9">
      <c r="A438" s="8">
        <f>437</f>
        <v>437</v>
      </c>
      <c r="B438" s="8">
        <f t="shared" si="30"/>
        <v>37</v>
      </c>
      <c r="C438" s="7" t="str">
        <f>IF(A438&gt;Inputs!$B$13*Inputs!$B$14,"",G437)</f>
        <v/>
      </c>
      <c r="D438" s="7" t="str">
        <f>IF(A438&gt;Inputs!$B$13*Inputs!$B$14,"",Inputs!$B$15)</f>
        <v/>
      </c>
      <c r="E438" s="7" t="str">
        <f>IF(C438="","",C438*(Inputs!$B$12/Inputs!$B$14))</f>
        <v/>
      </c>
      <c r="F438" s="7" t="str">
        <f t="shared" si="31"/>
        <v/>
      </c>
      <c r="G438" s="7" t="str">
        <f t="shared" si="32"/>
        <v/>
      </c>
      <c r="H438" s="7" t="str">
        <f t="shared" si="33"/>
        <v/>
      </c>
      <c r="I438" s="7" t="str">
        <f t="shared" si="34"/>
        <v/>
      </c>
    </row>
    <row r="439" spans="1:9">
      <c r="A439" s="8">
        <f>438</f>
        <v>438</v>
      </c>
      <c r="B439" s="8">
        <f t="shared" si="30"/>
        <v>37</v>
      </c>
      <c r="C439" s="7" t="str">
        <f>IF(A439&gt;Inputs!$B$13*Inputs!$B$14,"",G438)</f>
        <v/>
      </c>
      <c r="D439" s="7" t="str">
        <f>IF(A439&gt;Inputs!$B$13*Inputs!$B$14,"",Inputs!$B$15)</f>
        <v/>
      </c>
      <c r="E439" s="7" t="str">
        <f>IF(C439="","",C439*(Inputs!$B$12/Inputs!$B$14))</f>
        <v/>
      </c>
      <c r="F439" s="7" t="str">
        <f t="shared" si="31"/>
        <v/>
      </c>
      <c r="G439" s="7" t="str">
        <f t="shared" si="32"/>
        <v/>
      </c>
      <c r="H439" s="7" t="str">
        <f t="shared" si="33"/>
        <v/>
      </c>
      <c r="I439" s="7" t="str">
        <f t="shared" si="34"/>
        <v/>
      </c>
    </row>
    <row r="440" spans="1:9">
      <c r="A440" s="8">
        <f>439</f>
        <v>439</v>
      </c>
      <c r="B440" s="8">
        <f t="shared" si="30"/>
        <v>37</v>
      </c>
      <c r="C440" s="7" t="str">
        <f>IF(A440&gt;Inputs!$B$13*Inputs!$B$14,"",G439)</f>
        <v/>
      </c>
      <c r="D440" s="7" t="str">
        <f>IF(A440&gt;Inputs!$B$13*Inputs!$B$14,"",Inputs!$B$15)</f>
        <v/>
      </c>
      <c r="E440" s="7" t="str">
        <f>IF(C440="","",C440*(Inputs!$B$12/Inputs!$B$14))</f>
        <v/>
      </c>
      <c r="F440" s="7" t="str">
        <f t="shared" si="31"/>
        <v/>
      </c>
      <c r="G440" s="7" t="str">
        <f t="shared" si="32"/>
        <v/>
      </c>
      <c r="H440" s="7" t="str">
        <f t="shared" si="33"/>
        <v/>
      </c>
      <c r="I440" s="7" t="str">
        <f t="shared" si="34"/>
        <v/>
      </c>
    </row>
    <row r="441" spans="1:9">
      <c r="A441" s="8">
        <f>440</f>
        <v>440</v>
      </c>
      <c r="B441" s="8">
        <f t="shared" si="30"/>
        <v>37</v>
      </c>
      <c r="C441" s="7" t="str">
        <f>IF(A441&gt;Inputs!$B$13*Inputs!$B$14,"",G440)</f>
        <v/>
      </c>
      <c r="D441" s="7" t="str">
        <f>IF(A441&gt;Inputs!$B$13*Inputs!$B$14,"",Inputs!$B$15)</f>
        <v/>
      </c>
      <c r="E441" s="7" t="str">
        <f>IF(C441="","",C441*(Inputs!$B$12/Inputs!$B$14))</f>
        <v/>
      </c>
      <c r="F441" s="7" t="str">
        <f t="shared" si="31"/>
        <v/>
      </c>
      <c r="G441" s="7" t="str">
        <f t="shared" si="32"/>
        <v/>
      </c>
      <c r="H441" s="7" t="str">
        <f t="shared" si="33"/>
        <v/>
      </c>
      <c r="I441" s="7" t="str">
        <f t="shared" si="34"/>
        <v/>
      </c>
    </row>
    <row r="442" spans="1:9">
      <c r="A442" s="8">
        <f>441</f>
        <v>441</v>
      </c>
      <c r="B442" s="8">
        <f t="shared" si="30"/>
        <v>37</v>
      </c>
      <c r="C442" s="7" t="str">
        <f>IF(A442&gt;Inputs!$B$13*Inputs!$B$14,"",G441)</f>
        <v/>
      </c>
      <c r="D442" s="7" t="str">
        <f>IF(A442&gt;Inputs!$B$13*Inputs!$B$14,"",Inputs!$B$15)</f>
        <v/>
      </c>
      <c r="E442" s="7" t="str">
        <f>IF(C442="","",C442*(Inputs!$B$12/Inputs!$B$14))</f>
        <v/>
      </c>
      <c r="F442" s="7" t="str">
        <f t="shared" si="31"/>
        <v/>
      </c>
      <c r="G442" s="7" t="str">
        <f t="shared" si="32"/>
        <v/>
      </c>
      <c r="H442" s="7" t="str">
        <f t="shared" si="33"/>
        <v/>
      </c>
      <c r="I442" s="7" t="str">
        <f t="shared" si="34"/>
        <v/>
      </c>
    </row>
    <row r="443" spans="1:9">
      <c r="A443" s="8">
        <f>442</f>
        <v>442</v>
      </c>
      <c r="B443" s="8">
        <f t="shared" si="30"/>
        <v>37</v>
      </c>
      <c r="C443" s="7" t="str">
        <f>IF(A443&gt;Inputs!$B$13*Inputs!$B$14,"",G442)</f>
        <v/>
      </c>
      <c r="D443" s="7" t="str">
        <f>IF(A443&gt;Inputs!$B$13*Inputs!$B$14,"",Inputs!$B$15)</f>
        <v/>
      </c>
      <c r="E443" s="7" t="str">
        <f>IF(C443="","",C443*(Inputs!$B$12/Inputs!$B$14))</f>
        <v/>
      </c>
      <c r="F443" s="7" t="str">
        <f t="shared" si="31"/>
        <v/>
      </c>
      <c r="G443" s="7" t="str">
        <f t="shared" si="32"/>
        <v/>
      </c>
      <c r="H443" s="7" t="str">
        <f t="shared" si="33"/>
        <v/>
      </c>
      <c r="I443" s="7" t="str">
        <f t="shared" si="34"/>
        <v/>
      </c>
    </row>
    <row r="444" spans="1:9">
      <c r="A444" s="8">
        <f>443</f>
        <v>443</v>
      </c>
      <c r="B444" s="8">
        <f t="shared" si="30"/>
        <v>37</v>
      </c>
      <c r="C444" s="7" t="str">
        <f>IF(A444&gt;Inputs!$B$13*Inputs!$B$14,"",G443)</f>
        <v/>
      </c>
      <c r="D444" s="7" t="str">
        <f>IF(A444&gt;Inputs!$B$13*Inputs!$B$14,"",Inputs!$B$15)</f>
        <v/>
      </c>
      <c r="E444" s="7" t="str">
        <f>IF(C444="","",C444*(Inputs!$B$12/Inputs!$B$14))</f>
        <v/>
      </c>
      <c r="F444" s="7" t="str">
        <f t="shared" si="31"/>
        <v/>
      </c>
      <c r="G444" s="7" t="str">
        <f t="shared" si="32"/>
        <v/>
      </c>
      <c r="H444" s="7" t="str">
        <f t="shared" si="33"/>
        <v/>
      </c>
      <c r="I444" s="7" t="str">
        <f t="shared" si="34"/>
        <v/>
      </c>
    </row>
    <row r="445" spans="1:9">
      <c r="A445" s="8">
        <f>444</f>
        <v>444</v>
      </c>
      <c r="B445" s="8">
        <f t="shared" si="30"/>
        <v>37</v>
      </c>
      <c r="C445" s="7" t="str">
        <f>IF(A445&gt;Inputs!$B$13*Inputs!$B$14,"",G444)</f>
        <v/>
      </c>
      <c r="D445" s="7" t="str">
        <f>IF(A445&gt;Inputs!$B$13*Inputs!$B$14,"",Inputs!$B$15)</f>
        <v/>
      </c>
      <c r="E445" s="7" t="str">
        <f>IF(C445="","",C445*(Inputs!$B$12/Inputs!$B$14))</f>
        <v/>
      </c>
      <c r="F445" s="7" t="str">
        <f t="shared" si="31"/>
        <v/>
      </c>
      <c r="G445" s="7" t="str">
        <f t="shared" si="32"/>
        <v/>
      </c>
      <c r="H445" s="7" t="str">
        <f t="shared" si="33"/>
        <v/>
      </c>
      <c r="I445" s="7" t="str">
        <f t="shared" si="34"/>
        <v/>
      </c>
    </row>
    <row r="446" spans="1:9">
      <c r="A446" s="8">
        <f>445</f>
        <v>445</v>
      </c>
      <c r="B446" s="8">
        <f t="shared" si="30"/>
        <v>38</v>
      </c>
      <c r="C446" s="7" t="str">
        <f>IF(A446&gt;Inputs!$B$13*Inputs!$B$14,"",G445)</f>
        <v/>
      </c>
      <c r="D446" s="7" t="str">
        <f>IF(A446&gt;Inputs!$B$13*Inputs!$B$14,"",Inputs!$B$15)</f>
        <v/>
      </c>
      <c r="E446" s="7" t="str">
        <f>IF(C446="","",C446*(Inputs!$B$12/Inputs!$B$14))</f>
        <v/>
      </c>
      <c r="F446" s="7" t="str">
        <f t="shared" si="31"/>
        <v/>
      </c>
      <c r="G446" s="7" t="str">
        <f t="shared" si="32"/>
        <v/>
      </c>
      <c r="H446" s="7" t="str">
        <f t="shared" si="33"/>
        <v/>
      </c>
      <c r="I446" s="7" t="str">
        <f t="shared" si="34"/>
        <v/>
      </c>
    </row>
    <row r="447" spans="1:9">
      <c r="A447" s="8">
        <f>446</f>
        <v>446</v>
      </c>
      <c r="B447" s="8">
        <f t="shared" si="30"/>
        <v>38</v>
      </c>
      <c r="C447" s="7" t="str">
        <f>IF(A447&gt;Inputs!$B$13*Inputs!$B$14,"",G446)</f>
        <v/>
      </c>
      <c r="D447" s="7" t="str">
        <f>IF(A447&gt;Inputs!$B$13*Inputs!$B$14,"",Inputs!$B$15)</f>
        <v/>
      </c>
      <c r="E447" s="7" t="str">
        <f>IF(C447="","",C447*(Inputs!$B$12/Inputs!$B$14))</f>
        <v/>
      </c>
      <c r="F447" s="7" t="str">
        <f t="shared" si="31"/>
        <v/>
      </c>
      <c r="G447" s="7" t="str">
        <f t="shared" si="32"/>
        <v/>
      </c>
      <c r="H447" s="7" t="str">
        <f t="shared" si="33"/>
        <v/>
      </c>
      <c r="I447" s="7" t="str">
        <f t="shared" si="34"/>
        <v/>
      </c>
    </row>
    <row r="448" spans="1:9">
      <c r="A448" s="8">
        <f>447</f>
        <v>447</v>
      </c>
      <c r="B448" s="8">
        <f t="shared" si="30"/>
        <v>38</v>
      </c>
      <c r="C448" s="7" t="str">
        <f>IF(A448&gt;Inputs!$B$13*Inputs!$B$14,"",G447)</f>
        <v/>
      </c>
      <c r="D448" s="7" t="str">
        <f>IF(A448&gt;Inputs!$B$13*Inputs!$B$14,"",Inputs!$B$15)</f>
        <v/>
      </c>
      <c r="E448" s="7" t="str">
        <f>IF(C448="","",C448*(Inputs!$B$12/Inputs!$B$14))</f>
        <v/>
      </c>
      <c r="F448" s="7" t="str">
        <f t="shared" si="31"/>
        <v/>
      </c>
      <c r="G448" s="7" t="str">
        <f t="shared" si="32"/>
        <v/>
      </c>
      <c r="H448" s="7" t="str">
        <f t="shared" si="33"/>
        <v/>
      </c>
      <c r="I448" s="7" t="str">
        <f t="shared" si="34"/>
        <v/>
      </c>
    </row>
    <row r="449" spans="1:9">
      <c r="A449" s="8">
        <f>448</f>
        <v>448</v>
      </c>
      <c r="B449" s="8">
        <f t="shared" si="30"/>
        <v>38</v>
      </c>
      <c r="C449" s="7" t="str">
        <f>IF(A449&gt;Inputs!$B$13*Inputs!$B$14,"",G448)</f>
        <v/>
      </c>
      <c r="D449" s="7" t="str">
        <f>IF(A449&gt;Inputs!$B$13*Inputs!$B$14,"",Inputs!$B$15)</f>
        <v/>
      </c>
      <c r="E449" s="7" t="str">
        <f>IF(C449="","",C449*(Inputs!$B$12/Inputs!$B$14))</f>
        <v/>
      </c>
      <c r="F449" s="7" t="str">
        <f t="shared" si="31"/>
        <v/>
      </c>
      <c r="G449" s="7" t="str">
        <f t="shared" si="32"/>
        <v/>
      </c>
      <c r="H449" s="7" t="str">
        <f t="shared" si="33"/>
        <v/>
      </c>
      <c r="I449" s="7" t="str">
        <f t="shared" si="34"/>
        <v/>
      </c>
    </row>
    <row r="450" spans="1:9">
      <c r="A450" s="8">
        <f>449</f>
        <v>449</v>
      </c>
      <c r="B450" s="8">
        <f t="shared" ref="B450:B481" si="35">IF(A450="","",INT((A450-1)/12)+1)</f>
        <v>38</v>
      </c>
      <c r="C450" s="7" t="str">
        <f>IF(A450&gt;Inputs!$B$13*Inputs!$B$14,"",G449)</f>
        <v/>
      </c>
      <c r="D450" s="7" t="str">
        <f>IF(A450&gt;Inputs!$B$13*Inputs!$B$14,"",Inputs!$B$15)</f>
        <v/>
      </c>
      <c r="E450" s="7" t="str">
        <f>IF(C450="","",C450*(Inputs!$B$12/Inputs!$B$14))</f>
        <v/>
      </c>
      <c r="F450" s="7" t="str">
        <f t="shared" ref="F450:F481" si="36">IF(D450="","",D450-E450)</f>
        <v/>
      </c>
      <c r="G450" s="7" t="str">
        <f t="shared" ref="G450:G481" si="37">IF(C450="","",MAX(C450-F450,0))</f>
        <v/>
      </c>
      <c r="H450" s="7" t="str">
        <f t="shared" si="33"/>
        <v/>
      </c>
      <c r="I450" s="7" t="str">
        <f t="shared" si="34"/>
        <v/>
      </c>
    </row>
    <row r="451" spans="1:9">
      <c r="A451" s="8">
        <f>450</f>
        <v>450</v>
      </c>
      <c r="B451" s="8">
        <f t="shared" si="35"/>
        <v>38</v>
      </c>
      <c r="C451" s="7" t="str">
        <f>IF(A451&gt;Inputs!$B$13*Inputs!$B$14,"",G450)</f>
        <v/>
      </c>
      <c r="D451" s="7" t="str">
        <f>IF(A451&gt;Inputs!$B$13*Inputs!$B$14,"",Inputs!$B$15)</f>
        <v/>
      </c>
      <c r="E451" s="7" t="str">
        <f>IF(C451="","",C451*(Inputs!$B$12/Inputs!$B$14))</f>
        <v/>
      </c>
      <c r="F451" s="7" t="str">
        <f t="shared" si="36"/>
        <v/>
      </c>
      <c r="G451" s="7" t="str">
        <f t="shared" si="37"/>
        <v/>
      </c>
      <c r="H451" s="7" t="str">
        <f t="shared" ref="H451:H481" si="38">IF(E451="","",H450+E451)</f>
        <v/>
      </c>
      <c r="I451" s="7" t="str">
        <f t="shared" ref="I451:I481" si="39">IF(F451="","",I450+F451)</f>
        <v/>
      </c>
    </row>
    <row r="452" spans="1:9">
      <c r="A452" s="8">
        <f>451</f>
        <v>451</v>
      </c>
      <c r="B452" s="8">
        <f t="shared" si="35"/>
        <v>38</v>
      </c>
      <c r="C452" s="7" t="str">
        <f>IF(A452&gt;Inputs!$B$13*Inputs!$B$14,"",G451)</f>
        <v/>
      </c>
      <c r="D452" s="7" t="str">
        <f>IF(A452&gt;Inputs!$B$13*Inputs!$B$14,"",Inputs!$B$15)</f>
        <v/>
      </c>
      <c r="E452" s="7" t="str">
        <f>IF(C452="","",C452*(Inputs!$B$12/Inputs!$B$14))</f>
        <v/>
      </c>
      <c r="F452" s="7" t="str">
        <f t="shared" si="36"/>
        <v/>
      </c>
      <c r="G452" s="7" t="str">
        <f t="shared" si="37"/>
        <v/>
      </c>
      <c r="H452" s="7" t="str">
        <f t="shared" si="38"/>
        <v/>
      </c>
      <c r="I452" s="7" t="str">
        <f t="shared" si="39"/>
        <v/>
      </c>
    </row>
    <row r="453" spans="1:9">
      <c r="A453" s="8">
        <f>452</f>
        <v>452</v>
      </c>
      <c r="B453" s="8">
        <f t="shared" si="35"/>
        <v>38</v>
      </c>
      <c r="C453" s="7" t="str">
        <f>IF(A453&gt;Inputs!$B$13*Inputs!$B$14,"",G452)</f>
        <v/>
      </c>
      <c r="D453" s="7" t="str">
        <f>IF(A453&gt;Inputs!$B$13*Inputs!$B$14,"",Inputs!$B$15)</f>
        <v/>
      </c>
      <c r="E453" s="7" t="str">
        <f>IF(C453="","",C453*(Inputs!$B$12/Inputs!$B$14))</f>
        <v/>
      </c>
      <c r="F453" s="7" t="str">
        <f t="shared" si="36"/>
        <v/>
      </c>
      <c r="G453" s="7" t="str">
        <f t="shared" si="37"/>
        <v/>
      </c>
      <c r="H453" s="7" t="str">
        <f t="shared" si="38"/>
        <v/>
      </c>
      <c r="I453" s="7" t="str">
        <f t="shared" si="39"/>
        <v/>
      </c>
    </row>
    <row r="454" spans="1:9">
      <c r="A454" s="8">
        <f>453</f>
        <v>453</v>
      </c>
      <c r="B454" s="8">
        <f t="shared" si="35"/>
        <v>38</v>
      </c>
      <c r="C454" s="7" t="str">
        <f>IF(A454&gt;Inputs!$B$13*Inputs!$B$14,"",G453)</f>
        <v/>
      </c>
      <c r="D454" s="7" t="str">
        <f>IF(A454&gt;Inputs!$B$13*Inputs!$B$14,"",Inputs!$B$15)</f>
        <v/>
      </c>
      <c r="E454" s="7" t="str">
        <f>IF(C454="","",C454*(Inputs!$B$12/Inputs!$B$14))</f>
        <v/>
      </c>
      <c r="F454" s="7" t="str">
        <f t="shared" si="36"/>
        <v/>
      </c>
      <c r="G454" s="7" t="str">
        <f t="shared" si="37"/>
        <v/>
      </c>
      <c r="H454" s="7" t="str">
        <f t="shared" si="38"/>
        <v/>
      </c>
      <c r="I454" s="7" t="str">
        <f t="shared" si="39"/>
        <v/>
      </c>
    </row>
    <row r="455" spans="1:9">
      <c r="A455" s="8">
        <f>454</f>
        <v>454</v>
      </c>
      <c r="B455" s="8">
        <f t="shared" si="35"/>
        <v>38</v>
      </c>
      <c r="C455" s="7" t="str">
        <f>IF(A455&gt;Inputs!$B$13*Inputs!$B$14,"",G454)</f>
        <v/>
      </c>
      <c r="D455" s="7" t="str">
        <f>IF(A455&gt;Inputs!$B$13*Inputs!$B$14,"",Inputs!$B$15)</f>
        <v/>
      </c>
      <c r="E455" s="7" t="str">
        <f>IF(C455="","",C455*(Inputs!$B$12/Inputs!$B$14))</f>
        <v/>
      </c>
      <c r="F455" s="7" t="str">
        <f t="shared" si="36"/>
        <v/>
      </c>
      <c r="G455" s="7" t="str">
        <f t="shared" si="37"/>
        <v/>
      </c>
      <c r="H455" s="7" t="str">
        <f t="shared" si="38"/>
        <v/>
      </c>
      <c r="I455" s="7" t="str">
        <f t="shared" si="39"/>
        <v/>
      </c>
    </row>
    <row r="456" spans="1:9">
      <c r="A456" s="8">
        <f>455</f>
        <v>455</v>
      </c>
      <c r="B456" s="8">
        <f t="shared" si="35"/>
        <v>38</v>
      </c>
      <c r="C456" s="7" t="str">
        <f>IF(A456&gt;Inputs!$B$13*Inputs!$B$14,"",G455)</f>
        <v/>
      </c>
      <c r="D456" s="7" t="str">
        <f>IF(A456&gt;Inputs!$B$13*Inputs!$B$14,"",Inputs!$B$15)</f>
        <v/>
      </c>
      <c r="E456" s="7" t="str">
        <f>IF(C456="","",C456*(Inputs!$B$12/Inputs!$B$14))</f>
        <v/>
      </c>
      <c r="F456" s="7" t="str">
        <f t="shared" si="36"/>
        <v/>
      </c>
      <c r="G456" s="7" t="str">
        <f t="shared" si="37"/>
        <v/>
      </c>
      <c r="H456" s="7" t="str">
        <f t="shared" si="38"/>
        <v/>
      </c>
      <c r="I456" s="7" t="str">
        <f t="shared" si="39"/>
        <v/>
      </c>
    </row>
    <row r="457" spans="1:9">
      <c r="A457" s="8">
        <f>456</f>
        <v>456</v>
      </c>
      <c r="B457" s="8">
        <f t="shared" si="35"/>
        <v>38</v>
      </c>
      <c r="C457" s="7" t="str">
        <f>IF(A457&gt;Inputs!$B$13*Inputs!$B$14,"",G456)</f>
        <v/>
      </c>
      <c r="D457" s="7" t="str">
        <f>IF(A457&gt;Inputs!$B$13*Inputs!$B$14,"",Inputs!$B$15)</f>
        <v/>
      </c>
      <c r="E457" s="7" t="str">
        <f>IF(C457="","",C457*(Inputs!$B$12/Inputs!$B$14))</f>
        <v/>
      </c>
      <c r="F457" s="7" t="str">
        <f t="shared" si="36"/>
        <v/>
      </c>
      <c r="G457" s="7" t="str">
        <f t="shared" si="37"/>
        <v/>
      </c>
      <c r="H457" s="7" t="str">
        <f t="shared" si="38"/>
        <v/>
      </c>
      <c r="I457" s="7" t="str">
        <f t="shared" si="39"/>
        <v/>
      </c>
    </row>
    <row r="458" spans="1:9">
      <c r="A458" s="8">
        <f>457</f>
        <v>457</v>
      </c>
      <c r="B458" s="8">
        <f t="shared" si="35"/>
        <v>39</v>
      </c>
      <c r="C458" s="7" t="str">
        <f>IF(A458&gt;Inputs!$B$13*Inputs!$B$14,"",G457)</f>
        <v/>
      </c>
      <c r="D458" s="7" t="str">
        <f>IF(A458&gt;Inputs!$B$13*Inputs!$B$14,"",Inputs!$B$15)</f>
        <v/>
      </c>
      <c r="E458" s="7" t="str">
        <f>IF(C458="","",C458*(Inputs!$B$12/Inputs!$B$14))</f>
        <v/>
      </c>
      <c r="F458" s="7" t="str">
        <f t="shared" si="36"/>
        <v/>
      </c>
      <c r="G458" s="7" t="str">
        <f t="shared" si="37"/>
        <v/>
      </c>
      <c r="H458" s="7" t="str">
        <f t="shared" si="38"/>
        <v/>
      </c>
      <c r="I458" s="7" t="str">
        <f t="shared" si="39"/>
        <v/>
      </c>
    </row>
    <row r="459" spans="1:9">
      <c r="A459" s="8">
        <f>458</f>
        <v>458</v>
      </c>
      <c r="B459" s="8">
        <f t="shared" si="35"/>
        <v>39</v>
      </c>
      <c r="C459" s="7" t="str">
        <f>IF(A459&gt;Inputs!$B$13*Inputs!$B$14,"",G458)</f>
        <v/>
      </c>
      <c r="D459" s="7" t="str">
        <f>IF(A459&gt;Inputs!$B$13*Inputs!$B$14,"",Inputs!$B$15)</f>
        <v/>
      </c>
      <c r="E459" s="7" t="str">
        <f>IF(C459="","",C459*(Inputs!$B$12/Inputs!$B$14))</f>
        <v/>
      </c>
      <c r="F459" s="7" t="str">
        <f t="shared" si="36"/>
        <v/>
      </c>
      <c r="G459" s="7" t="str">
        <f t="shared" si="37"/>
        <v/>
      </c>
      <c r="H459" s="7" t="str">
        <f t="shared" si="38"/>
        <v/>
      </c>
      <c r="I459" s="7" t="str">
        <f t="shared" si="39"/>
        <v/>
      </c>
    </row>
    <row r="460" spans="1:9">
      <c r="A460" s="8">
        <f>459</f>
        <v>459</v>
      </c>
      <c r="B460" s="8">
        <f t="shared" si="35"/>
        <v>39</v>
      </c>
      <c r="C460" s="7" t="str">
        <f>IF(A460&gt;Inputs!$B$13*Inputs!$B$14,"",G459)</f>
        <v/>
      </c>
      <c r="D460" s="7" t="str">
        <f>IF(A460&gt;Inputs!$B$13*Inputs!$B$14,"",Inputs!$B$15)</f>
        <v/>
      </c>
      <c r="E460" s="7" t="str">
        <f>IF(C460="","",C460*(Inputs!$B$12/Inputs!$B$14))</f>
        <v/>
      </c>
      <c r="F460" s="7" t="str">
        <f t="shared" si="36"/>
        <v/>
      </c>
      <c r="G460" s="7" t="str">
        <f t="shared" si="37"/>
        <v/>
      </c>
      <c r="H460" s="7" t="str">
        <f t="shared" si="38"/>
        <v/>
      </c>
      <c r="I460" s="7" t="str">
        <f t="shared" si="39"/>
        <v/>
      </c>
    </row>
    <row r="461" spans="1:9">
      <c r="A461" s="8">
        <f>460</f>
        <v>460</v>
      </c>
      <c r="B461" s="8">
        <f t="shared" si="35"/>
        <v>39</v>
      </c>
      <c r="C461" s="7" t="str">
        <f>IF(A461&gt;Inputs!$B$13*Inputs!$B$14,"",G460)</f>
        <v/>
      </c>
      <c r="D461" s="7" t="str">
        <f>IF(A461&gt;Inputs!$B$13*Inputs!$B$14,"",Inputs!$B$15)</f>
        <v/>
      </c>
      <c r="E461" s="7" t="str">
        <f>IF(C461="","",C461*(Inputs!$B$12/Inputs!$B$14))</f>
        <v/>
      </c>
      <c r="F461" s="7" t="str">
        <f t="shared" si="36"/>
        <v/>
      </c>
      <c r="G461" s="7" t="str">
        <f t="shared" si="37"/>
        <v/>
      </c>
      <c r="H461" s="7" t="str">
        <f t="shared" si="38"/>
        <v/>
      </c>
      <c r="I461" s="7" t="str">
        <f t="shared" si="39"/>
        <v/>
      </c>
    </row>
    <row r="462" spans="1:9">
      <c r="A462" s="8">
        <f>461</f>
        <v>461</v>
      </c>
      <c r="B462" s="8">
        <f t="shared" si="35"/>
        <v>39</v>
      </c>
      <c r="C462" s="7" t="str">
        <f>IF(A462&gt;Inputs!$B$13*Inputs!$B$14,"",G461)</f>
        <v/>
      </c>
      <c r="D462" s="7" t="str">
        <f>IF(A462&gt;Inputs!$B$13*Inputs!$B$14,"",Inputs!$B$15)</f>
        <v/>
      </c>
      <c r="E462" s="7" t="str">
        <f>IF(C462="","",C462*(Inputs!$B$12/Inputs!$B$14))</f>
        <v/>
      </c>
      <c r="F462" s="7" t="str">
        <f t="shared" si="36"/>
        <v/>
      </c>
      <c r="G462" s="7" t="str">
        <f t="shared" si="37"/>
        <v/>
      </c>
      <c r="H462" s="7" t="str">
        <f t="shared" si="38"/>
        <v/>
      </c>
      <c r="I462" s="7" t="str">
        <f t="shared" si="39"/>
        <v/>
      </c>
    </row>
    <row r="463" spans="1:9">
      <c r="A463" s="8">
        <f>462</f>
        <v>462</v>
      </c>
      <c r="B463" s="8">
        <f t="shared" si="35"/>
        <v>39</v>
      </c>
      <c r="C463" s="7" t="str">
        <f>IF(A463&gt;Inputs!$B$13*Inputs!$B$14,"",G462)</f>
        <v/>
      </c>
      <c r="D463" s="7" t="str">
        <f>IF(A463&gt;Inputs!$B$13*Inputs!$B$14,"",Inputs!$B$15)</f>
        <v/>
      </c>
      <c r="E463" s="7" t="str">
        <f>IF(C463="","",C463*(Inputs!$B$12/Inputs!$B$14))</f>
        <v/>
      </c>
      <c r="F463" s="7" t="str">
        <f t="shared" si="36"/>
        <v/>
      </c>
      <c r="G463" s="7" t="str">
        <f t="shared" si="37"/>
        <v/>
      </c>
      <c r="H463" s="7" t="str">
        <f t="shared" si="38"/>
        <v/>
      </c>
      <c r="I463" s="7" t="str">
        <f t="shared" si="39"/>
        <v/>
      </c>
    </row>
    <row r="464" spans="1:9">
      <c r="A464" s="8">
        <f>463</f>
        <v>463</v>
      </c>
      <c r="B464" s="8">
        <f t="shared" si="35"/>
        <v>39</v>
      </c>
      <c r="C464" s="7" t="str">
        <f>IF(A464&gt;Inputs!$B$13*Inputs!$B$14,"",G463)</f>
        <v/>
      </c>
      <c r="D464" s="7" t="str">
        <f>IF(A464&gt;Inputs!$B$13*Inputs!$B$14,"",Inputs!$B$15)</f>
        <v/>
      </c>
      <c r="E464" s="7" t="str">
        <f>IF(C464="","",C464*(Inputs!$B$12/Inputs!$B$14))</f>
        <v/>
      </c>
      <c r="F464" s="7" t="str">
        <f t="shared" si="36"/>
        <v/>
      </c>
      <c r="G464" s="7" t="str">
        <f t="shared" si="37"/>
        <v/>
      </c>
      <c r="H464" s="7" t="str">
        <f t="shared" si="38"/>
        <v/>
      </c>
      <c r="I464" s="7" t="str">
        <f t="shared" si="39"/>
        <v/>
      </c>
    </row>
    <row r="465" spans="1:9">
      <c r="A465" s="8">
        <f>464</f>
        <v>464</v>
      </c>
      <c r="B465" s="8">
        <f t="shared" si="35"/>
        <v>39</v>
      </c>
      <c r="C465" s="7" t="str">
        <f>IF(A465&gt;Inputs!$B$13*Inputs!$B$14,"",G464)</f>
        <v/>
      </c>
      <c r="D465" s="7" t="str">
        <f>IF(A465&gt;Inputs!$B$13*Inputs!$B$14,"",Inputs!$B$15)</f>
        <v/>
      </c>
      <c r="E465" s="7" t="str">
        <f>IF(C465="","",C465*(Inputs!$B$12/Inputs!$B$14))</f>
        <v/>
      </c>
      <c r="F465" s="7" t="str">
        <f t="shared" si="36"/>
        <v/>
      </c>
      <c r="G465" s="7" t="str">
        <f t="shared" si="37"/>
        <v/>
      </c>
      <c r="H465" s="7" t="str">
        <f t="shared" si="38"/>
        <v/>
      </c>
      <c r="I465" s="7" t="str">
        <f t="shared" si="39"/>
        <v/>
      </c>
    </row>
    <row r="466" spans="1:9">
      <c r="A466" s="8">
        <f>465</f>
        <v>465</v>
      </c>
      <c r="B466" s="8">
        <f t="shared" si="35"/>
        <v>39</v>
      </c>
      <c r="C466" s="7" t="str">
        <f>IF(A466&gt;Inputs!$B$13*Inputs!$B$14,"",G465)</f>
        <v/>
      </c>
      <c r="D466" s="7" t="str">
        <f>IF(A466&gt;Inputs!$B$13*Inputs!$B$14,"",Inputs!$B$15)</f>
        <v/>
      </c>
      <c r="E466" s="7" t="str">
        <f>IF(C466="","",C466*(Inputs!$B$12/Inputs!$B$14))</f>
        <v/>
      </c>
      <c r="F466" s="7" t="str">
        <f t="shared" si="36"/>
        <v/>
      </c>
      <c r="G466" s="7" t="str">
        <f t="shared" si="37"/>
        <v/>
      </c>
      <c r="H466" s="7" t="str">
        <f t="shared" si="38"/>
        <v/>
      </c>
      <c r="I466" s="7" t="str">
        <f t="shared" si="39"/>
        <v/>
      </c>
    </row>
    <row r="467" spans="1:9">
      <c r="A467" s="8">
        <f>466</f>
        <v>466</v>
      </c>
      <c r="B467" s="8">
        <f t="shared" si="35"/>
        <v>39</v>
      </c>
      <c r="C467" s="7" t="str">
        <f>IF(A467&gt;Inputs!$B$13*Inputs!$B$14,"",G466)</f>
        <v/>
      </c>
      <c r="D467" s="7" t="str">
        <f>IF(A467&gt;Inputs!$B$13*Inputs!$B$14,"",Inputs!$B$15)</f>
        <v/>
      </c>
      <c r="E467" s="7" t="str">
        <f>IF(C467="","",C467*(Inputs!$B$12/Inputs!$B$14))</f>
        <v/>
      </c>
      <c r="F467" s="7" t="str">
        <f t="shared" si="36"/>
        <v/>
      </c>
      <c r="G467" s="7" t="str">
        <f t="shared" si="37"/>
        <v/>
      </c>
      <c r="H467" s="7" t="str">
        <f t="shared" si="38"/>
        <v/>
      </c>
      <c r="I467" s="7" t="str">
        <f t="shared" si="39"/>
        <v/>
      </c>
    </row>
    <row r="468" spans="1:9">
      <c r="A468" s="8">
        <f>467</f>
        <v>467</v>
      </c>
      <c r="B468" s="8">
        <f t="shared" si="35"/>
        <v>39</v>
      </c>
      <c r="C468" s="7" t="str">
        <f>IF(A468&gt;Inputs!$B$13*Inputs!$B$14,"",G467)</f>
        <v/>
      </c>
      <c r="D468" s="7" t="str">
        <f>IF(A468&gt;Inputs!$B$13*Inputs!$B$14,"",Inputs!$B$15)</f>
        <v/>
      </c>
      <c r="E468" s="7" t="str">
        <f>IF(C468="","",C468*(Inputs!$B$12/Inputs!$B$14))</f>
        <v/>
      </c>
      <c r="F468" s="7" t="str">
        <f t="shared" si="36"/>
        <v/>
      </c>
      <c r="G468" s="7" t="str">
        <f t="shared" si="37"/>
        <v/>
      </c>
      <c r="H468" s="7" t="str">
        <f t="shared" si="38"/>
        <v/>
      </c>
      <c r="I468" s="7" t="str">
        <f t="shared" si="39"/>
        <v/>
      </c>
    </row>
    <row r="469" spans="1:9">
      <c r="A469" s="8">
        <f>468</f>
        <v>468</v>
      </c>
      <c r="B469" s="8">
        <f t="shared" si="35"/>
        <v>39</v>
      </c>
      <c r="C469" s="7" t="str">
        <f>IF(A469&gt;Inputs!$B$13*Inputs!$B$14,"",G468)</f>
        <v/>
      </c>
      <c r="D469" s="7" t="str">
        <f>IF(A469&gt;Inputs!$B$13*Inputs!$B$14,"",Inputs!$B$15)</f>
        <v/>
      </c>
      <c r="E469" s="7" t="str">
        <f>IF(C469="","",C469*(Inputs!$B$12/Inputs!$B$14))</f>
        <v/>
      </c>
      <c r="F469" s="7" t="str">
        <f t="shared" si="36"/>
        <v/>
      </c>
      <c r="G469" s="7" t="str">
        <f t="shared" si="37"/>
        <v/>
      </c>
      <c r="H469" s="7" t="str">
        <f t="shared" si="38"/>
        <v/>
      </c>
      <c r="I469" s="7" t="str">
        <f t="shared" si="39"/>
        <v/>
      </c>
    </row>
    <row r="470" spans="1:9">
      <c r="A470" s="8">
        <f>469</f>
        <v>469</v>
      </c>
      <c r="B470" s="8">
        <f t="shared" si="35"/>
        <v>40</v>
      </c>
      <c r="C470" s="7" t="str">
        <f>IF(A470&gt;Inputs!$B$13*Inputs!$B$14,"",G469)</f>
        <v/>
      </c>
      <c r="D470" s="7" t="str">
        <f>IF(A470&gt;Inputs!$B$13*Inputs!$B$14,"",Inputs!$B$15)</f>
        <v/>
      </c>
      <c r="E470" s="7" t="str">
        <f>IF(C470="","",C470*(Inputs!$B$12/Inputs!$B$14))</f>
        <v/>
      </c>
      <c r="F470" s="7" t="str">
        <f t="shared" si="36"/>
        <v/>
      </c>
      <c r="G470" s="7" t="str">
        <f t="shared" si="37"/>
        <v/>
      </c>
      <c r="H470" s="7" t="str">
        <f t="shared" si="38"/>
        <v/>
      </c>
      <c r="I470" s="7" t="str">
        <f t="shared" si="39"/>
        <v/>
      </c>
    </row>
    <row r="471" spans="1:9">
      <c r="A471" s="8">
        <f>470</f>
        <v>470</v>
      </c>
      <c r="B471" s="8">
        <f t="shared" si="35"/>
        <v>40</v>
      </c>
      <c r="C471" s="7" t="str">
        <f>IF(A471&gt;Inputs!$B$13*Inputs!$B$14,"",G470)</f>
        <v/>
      </c>
      <c r="D471" s="7" t="str">
        <f>IF(A471&gt;Inputs!$B$13*Inputs!$B$14,"",Inputs!$B$15)</f>
        <v/>
      </c>
      <c r="E471" s="7" t="str">
        <f>IF(C471="","",C471*(Inputs!$B$12/Inputs!$B$14))</f>
        <v/>
      </c>
      <c r="F471" s="7" t="str">
        <f t="shared" si="36"/>
        <v/>
      </c>
      <c r="G471" s="7" t="str">
        <f t="shared" si="37"/>
        <v/>
      </c>
      <c r="H471" s="7" t="str">
        <f t="shared" si="38"/>
        <v/>
      </c>
      <c r="I471" s="7" t="str">
        <f t="shared" si="39"/>
        <v/>
      </c>
    </row>
    <row r="472" spans="1:9">
      <c r="A472" s="8">
        <f>471</f>
        <v>471</v>
      </c>
      <c r="B472" s="8">
        <f t="shared" si="35"/>
        <v>40</v>
      </c>
      <c r="C472" s="7" t="str">
        <f>IF(A472&gt;Inputs!$B$13*Inputs!$B$14,"",G471)</f>
        <v/>
      </c>
      <c r="D472" s="7" t="str">
        <f>IF(A472&gt;Inputs!$B$13*Inputs!$B$14,"",Inputs!$B$15)</f>
        <v/>
      </c>
      <c r="E472" s="7" t="str">
        <f>IF(C472="","",C472*(Inputs!$B$12/Inputs!$B$14))</f>
        <v/>
      </c>
      <c r="F472" s="7" t="str">
        <f t="shared" si="36"/>
        <v/>
      </c>
      <c r="G472" s="7" t="str">
        <f t="shared" si="37"/>
        <v/>
      </c>
      <c r="H472" s="7" t="str">
        <f t="shared" si="38"/>
        <v/>
      </c>
      <c r="I472" s="7" t="str">
        <f t="shared" si="39"/>
        <v/>
      </c>
    </row>
    <row r="473" spans="1:9">
      <c r="A473" s="8">
        <f>472</f>
        <v>472</v>
      </c>
      <c r="B473" s="8">
        <f t="shared" si="35"/>
        <v>40</v>
      </c>
      <c r="C473" s="7" t="str">
        <f>IF(A473&gt;Inputs!$B$13*Inputs!$B$14,"",G472)</f>
        <v/>
      </c>
      <c r="D473" s="7" t="str">
        <f>IF(A473&gt;Inputs!$B$13*Inputs!$B$14,"",Inputs!$B$15)</f>
        <v/>
      </c>
      <c r="E473" s="7" t="str">
        <f>IF(C473="","",C473*(Inputs!$B$12/Inputs!$B$14))</f>
        <v/>
      </c>
      <c r="F473" s="7" t="str">
        <f t="shared" si="36"/>
        <v/>
      </c>
      <c r="G473" s="7" t="str">
        <f t="shared" si="37"/>
        <v/>
      </c>
      <c r="H473" s="7" t="str">
        <f t="shared" si="38"/>
        <v/>
      </c>
      <c r="I473" s="7" t="str">
        <f t="shared" si="39"/>
        <v/>
      </c>
    </row>
    <row r="474" spans="1:9">
      <c r="A474" s="8">
        <f>473</f>
        <v>473</v>
      </c>
      <c r="B474" s="8">
        <f t="shared" si="35"/>
        <v>40</v>
      </c>
      <c r="C474" s="7" t="str">
        <f>IF(A474&gt;Inputs!$B$13*Inputs!$B$14,"",G473)</f>
        <v/>
      </c>
      <c r="D474" s="7" t="str">
        <f>IF(A474&gt;Inputs!$B$13*Inputs!$B$14,"",Inputs!$B$15)</f>
        <v/>
      </c>
      <c r="E474" s="7" t="str">
        <f>IF(C474="","",C474*(Inputs!$B$12/Inputs!$B$14))</f>
        <v/>
      </c>
      <c r="F474" s="7" t="str">
        <f t="shared" si="36"/>
        <v/>
      </c>
      <c r="G474" s="7" t="str">
        <f t="shared" si="37"/>
        <v/>
      </c>
      <c r="H474" s="7" t="str">
        <f t="shared" si="38"/>
        <v/>
      </c>
      <c r="I474" s="7" t="str">
        <f t="shared" si="39"/>
        <v/>
      </c>
    </row>
    <row r="475" spans="1:9">
      <c r="A475" s="8">
        <f>474</f>
        <v>474</v>
      </c>
      <c r="B475" s="8">
        <f t="shared" si="35"/>
        <v>40</v>
      </c>
      <c r="C475" s="7" t="str">
        <f>IF(A475&gt;Inputs!$B$13*Inputs!$B$14,"",G474)</f>
        <v/>
      </c>
      <c r="D475" s="7" t="str">
        <f>IF(A475&gt;Inputs!$B$13*Inputs!$B$14,"",Inputs!$B$15)</f>
        <v/>
      </c>
      <c r="E475" s="7" t="str">
        <f>IF(C475="","",C475*(Inputs!$B$12/Inputs!$B$14))</f>
        <v/>
      </c>
      <c r="F475" s="7" t="str">
        <f t="shared" si="36"/>
        <v/>
      </c>
      <c r="G475" s="7" t="str">
        <f t="shared" si="37"/>
        <v/>
      </c>
      <c r="H475" s="7" t="str">
        <f t="shared" si="38"/>
        <v/>
      </c>
      <c r="I475" s="7" t="str">
        <f t="shared" si="39"/>
        <v/>
      </c>
    </row>
    <row r="476" spans="1:9">
      <c r="A476" s="8">
        <f>475</f>
        <v>475</v>
      </c>
      <c r="B476" s="8">
        <f t="shared" si="35"/>
        <v>40</v>
      </c>
      <c r="C476" s="7" t="str">
        <f>IF(A476&gt;Inputs!$B$13*Inputs!$B$14,"",G475)</f>
        <v/>
      </c>
      <c r="D476" s="7" t="str">
        <f>IF(A476&gt;Inputs!$B$13*Inputs!$B$14,"",Inputs!$B$15)</f>
        <v/>
      </c>
      <c r="E476" s="7" t="str">
        <f>IF(C476="","",C476*(Inputs!$B$12/Inputs!$B$14))</f>
        <v/>
      </c>
      <c r="F476" s="7" t="str">
        <f t="shared" si="36"/>
        <v/>
      </c>
      <c r="G476" s="7" t="str">
        <f t="shared" si="37"/>
        <v/>
      </c>
      <c r="H476" s="7" t="str">
        <f t="shared" si="38"/>
        <v/>
      </c>
      <c r="I476" s="7" t="str">
        <f t="shared" si="39"/>
        <v/>
      </c>
    </row>
    <row r="477" spans="1:9">
      <c r="A477" s="8">
        <f>476</f>
        <v>476</v>
      </c>
      <c r="B477" s="8">
        <f t="shared" si="35"/>
        <v>40</v>
      </c>
      <c r="C477" s="7" t="str">
        <f>IF(A477&gt;Inputs!$B$13*Inputs!$B$14,"",G476)</f>
        <v/>
      </c>
      <c r="D477" s="7" t="str">
        <f>IF(A477&gt;Inputs!$B$13*Inputs!$B$14,"",Inputs!$B$15)</f>
        <v/>
      </c>
      <c r="E477" s="7" t="str">
        <f>IF(C477="","",C477*(Inputs!$B$12/Inputs!$B$14))</f>
        <v/>
      </c>
      <c r="F477" s="7" t="str">
        <f t="shared" si="36"/>
        <v/>
      </c>
      <c r="G477" s="7" t="str">
        <f t="shared" si="37"/>
        <v/>
      </c>
      <c r="H477" s="7" t="str">
        <f t="shared" si="38"/>
        <v/>
      </c>
      <c r="I477" s="7" t="str">
        <f t="shared" si="39"/>
        <v/>
      </c>
    </row>
    <row r="478" spans="1:9">
      <c r="A478" s="8">
        <f>477</f>
        <v>477</v>
      </c>
      <c r="B478" s="8">
        <f t="shared" si="35"/>
        <v>40</v>
      </c>
      <c r="C478" s="7" t="str">
        <f>IF(A478&gt;Inputs!$B$13*Inputs!$B$14,"",G477)</f>
        <v/>
      </c>
      <c r="D478" s="7" t="str">
        <f>IF(A478&gt;Inputs!$B$13*Inputs!$B$14,"",Inputs!$B$15)</f>
        <v/>
      </c>
      <c r="E478" s="7" t="str">
        <f>IF(C478="","",C478*(Inputs!$B$12/Inputs!$B$14))</f>
        <v/>
      </c>
      <c r="F478" s="7" t="str">
        <f t="shared" si="36"/>
        <v/>
      </c>
      <c r="G478" s="7" t="str">
        <f t="shared" si="37"/>
        <v/>
      </c>
      <c r="H478" s="7" t="str">
        <f t="shared" si="38"/>
        <v/>
      </c>
      <c r="I478" s="7" t="str">
        <f t="shared" si="39"/>
        <v/>
      </c>
    </row>
    <row r="479" spans="1:9">
      <c r="A479" s="8">
        <f>478</f>
        <v>478</v>
      </c>
      <c r="B479" s="8">
        <f t="shared" si="35"/>
        <v>40</v>
      </c>
      <c r="C479" s="7" t="str">
        <f>IF(A479&gt;Inputs!$B$13*Inputs!$B$14,"",G478)</f>
        <v/>
      </c>
      <c r="D479" s="7" t="str">
        <f>IF(A479&gt;Inputs!$B$13*Inputs!$B$14,"",Inputs!$B$15)</f>
        <v/>
      </c>
      <c r="E479" s="7" t="str">
        <f>IF(C479="","",C479*(Inputs!$B$12/Inputs!$B$14))</f>
        <v/>
      </c>
      <c r="F479" s="7" t="str">
        <f t="shared" si="36"/>
        <v/>
      </c>
      <c r="G479" s="7" t="str">
        <f t="shared" si="37"/>
        <v/>
      </c>
      <c r="H479" s="7" t="str">
        <f t="shared" si="38"/>
        <v/>
      </c>
      <c r="I479" s="7" t="str">
        <f t="shared" si="39"/>
        <v/>
      </c>
    </row>
    <row r="480" spans="1:9">
      <c r="A480" s="8">
        <f>479</f>
        <v>479</v>
      </c>
      <c r="B480" s="8">
        <f t="shared" si="35"/>
        <v>40</v>
      </c>
      <c r="C480" s="7" t="str">
        <f>IF(A480&gt;Inputs!$B$13*Inputs!$B$14,"",G479)</f>
        <v/>
      </c>
      <c r="D480" s="7" t="str">
        <f>IF(A480&gt;Inputs!$B$13*Inputs!$B$14,"",Inputs!$B$15)</f>
        <v/>
      </c>
      <c r="E480" s="7" t="str">
        <f>IF(C480="","",C480*(Inputs!$B$12/Inputs!$B$14))</f>
        <v/>
      </c>
      <c r="F480" s="7" t="str">
        <f t="shared" si="36"/>
        <v/>
      </c>
      <c r="G480" s="7" t="str">
        <f t="shared" si="37"/>
        <v/>
      </c>
      <c r="H480" s="7" t="str">
        <f t="shared" si="38"/>
        <v/>
      </c>
      <c r="I480" s="7" t="str">
        <f t="shared" si="39"/>
        <v/>
      </c>
    </row>
    <row r="481" spans="1:9">
      <c r="A481" s="8">
        <f>480</f>
        <v>480</v>
      </c>
      <c r="B481" s="8">
        <f t="shared" si="35"/>
        <v>40</v>
      </c>
      <c r="C481" s="7" t="str">
        <f>IF(A481&gt;Inputs!$B$13*Inputs!$B$14,"",G480)</f>
        <v/>
      </c>
      <c r="D481" s="7" t="str">
        <f>IF(A481&gt;Inputs!$B$13*Inputs!$B$14,"",Inputs!$B$15)</f>
        <v/>
      </c>
      <c r="E481" s="7" t="str">
        <f>IF(C481="","",C481*(Inputs!$B$12/Inputs!$B$14))</f>
        <v/>
      </c>
      <c r="F481" s="7" t="str">
        <f t="shared" si="36"/>
        <v/>
      </c>
      <c r="G481" s="7" t="str">
        <f t="shared" si="37"/>
        <v/>
      </c>
      <c r="H481" s="7" t="str">
        <f t="shared" si="38"/>
        <v/>
      </c>
      <c r="I481" s="7" t="str">
        <f t="shared" si="39"/>
        <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election sqref="A1:F1"/>
    </sheetView>
  </sheetViews>
  <sheetFormatPr defaultRowHeight="14.25"/>
  <cols>
    <col min="1" max="1" width="34" customWidth="1"/>
    <col min="2" max="2" width="18" customWidth="1"/>
  </cols>
  <sheetData>
    <row r="1" spans="1:6" ht="19.5">
      <c r="A1" s="37" t="s">
        <v>65</v>
      </c>
      <c r="B1" s="31"/>
      <c r="C1" s="31"/>
      <c r="D1" s="31"/>
      <c r="E1" s="31"/>
      <c r="F1" s="31"/>
    </row>
    <row r="3" spans="1:6" ht="15">
      <c r="A3" s="6" t="s">
        <v>66</v>
      </c>
      <c r="B3" s="6" t="s">
        <v>67</v>
      </c>
    </row>
    <row r="4" spans="1:6" ht="15">
      <c r="A4" s="9" t="s">
        <v>68</v>
      </c>
      <c r="B4" t="str">
        <f>Inputs!B5</f>
        <v>South Africa</v>
      </c>
    </row>
    <row r="5" spans="1:6" ht="15">
      <c r="A5" s="9" t="s">
        <v>8</v>
      </c>
      <c r="B5" t="str">
        <f>Inputs!B6</f>
        <v>Rental</v>
      </c>
    </row>
    <row r="6" spans="1:6" ht="15">
      <c r="A6" s="9" t="s">
        <v>34</v>
      </c>
      <c r="B6" s="7">
        <f>Inputs!B15</f>
        <v>0</v>
      </c>
    </row>
    <row r="7" spans="1:6" ht="15">
      <c r="A7" s="9" t="s">
        <v>35</v>
      </c>
      <c r="B7" s="7">
        <f>Inputs!B16</f>
        <v>0</v>
      </c>
    </row>
    <row r="8" spans="1:6" ht="15">
      <c r="A8" s="9" t="s">
        <v>69</v>
      </c>
      <c r="B8" s="7">
        <f>Inputs!E5*12</f>
        <v>0</v>
      </c>
    </row>
    <row r="9" spans="1:6" ht="15">
      <c r="A9" s="9" t="s">
        <v>70</v>
      </c>
      <c r="B9" s="7">
        <f>B8*Inputs!E7</f>
        <v>0</v>
      </c>
    </row>
    <row r="10" spans="1:6" ht="15">
      <c r="A10" s="9" t="s">
        <v>71</v>
      </c>
      <c r="B10" s="2">
        <f>Inputs!E6+Inputs!E8</f>
        <v>0</v>
      </c>
    </row>
    <row r="11" spans="1:6" ht="15">
      <c r="A11" s="9" t="s">
        <v>72</v>
      </c>
      <c r="B11" s="7">
        <f>Inputs!E10+Inputs!E11+(Inputs!E12*Inputs!E13)+(Inputs!E14*Inputs!E15)+Inputs!E16+Inputs!E17</f>
        <v>0</v>
      </c>
    </row>
    <row r="12" spans="1:6" ht="15">
      <c r="A12" s="9" t="s">
        <v>73</v>
      </c>
      <c r="B12" s="7">
        <f>IF((12*Inputs!E7*(1-B10))=0,0,(B7+B11)/(12*Inputs!E7*(1-B10)))</f>
        <v>0</v>
      </c>
    </row>
    <row r="13" spans="1:6" ht="15">
      <c r="A13" s="9" t="s">
        <v>74</v>
      </c>
      <c r="B13" s="7">
        <f>IF((12*Inputs!E7*(1-B10))=0,0,(B7+B11+(Inputs!E9*12)+Inputs!E17)/(12*Inputs!E7*(1-B10)))</f>
        <v>0</v>
      </c>
    </row>
    <row r="14" spans="1:6" ht="15">
      <c r="A14" s="9" t="s">
        <v>75</v>
      </c>
      <c r="B14" s="7">
        <f>B9-(B9*B10)-B11-B7</f>
        <v>0</v>
      </c>
    </row>
    <row r="15" spans="1:6" ht="15">
      <c r="A15" s="9" t="s">
        <v>43</v>
      </c>
      <c r="B15" s="7">
        <f>B14/12</f>
        <v>0</v>
      </c>
    </row>
    <row r="16" spans="1:6" ht="15">
      <c r="A16" s="9" t="s">
        <v>76</v>
      </c>
      <c r="B16" s="2">
        <f>IF(Inputs!B8=0,0,(Inputs!E5*12)/Inputs!B8)</f>
        <v>0</v>
      </c>
    </row>
    <row r="17" spans="1:2" ht="15">
      <c r="A17" s="9" t="s">
        <v>77</v>
      </c>
      <c r="B17" s="2">
        <f>IF(Inputs!B8=0,0,B14/Inputs!B8)</f>
        <v>0</v>
      </c>
    </row>
  </sheetData>
  <mergeCells count="1">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workbookViewId="0">
      <selection sqref="A1:H1"/>
    </sheetView>
  </sheetViews>
  <sheetFormatPr defaultRowHeight="14.25"/>
  <cols>
    <col min="1" max="1" width="28" customWidth="1"/>
    <col min="2" max="2" width="16" customWidth="1"/>
    <col min="4" max="4" width="28" customWidth="1"/>
    <col min="5" max="5" width="16" customWidth="1"/>
  </cols>
  <sheetData>
    <row r="1" spans="1:8" ht="20.25">
      <c r="A1" s="32" t="s">
        <v>78</v>
      </c>
      <c r="B1" s="31"/>
      <c r="C1" s="31"/>
      <c r="D1" s="31"/>
      <c r="E1" s="31"/>
      <c r="F1" s="31"/>
      <c r="G1" s="31"/>
      <c r="H1" s="31"/>
    </row>
    <row r="3" spans="1:8" ht="15">
      <c r="A3" s="34" t="s">
        <v>79</v>
      </c>
      <c r="B3" s="31"/>
      <c r="D3" s="35" t="s">
        <v>80</v>
      </c>
      <c r="E3" s="31"/>
    </row>
    <row r="4" spans="1:8" ht="15">
      <c r="A4" s="9" t="s">
        <v>81</v>
      </c>
      <c r="B4" s="7">
        <f>Inputs!B8</f>
        <v>0</v>
      </c>
      <c r="D4" s="9" t="s">
        <v>6</v>
      </c>
      <c r="E4" s="7">
        <f>Inputs!E5</f>
        <v>0</v>
      </c>
    </row>
    <row r="5" spans="1:8" ht="15">
      <c r="A5" s="9" t="s">
        <v>18</v>
      </c>
      <c r="B5" s="7">
        <f>Inputs!B9</f>
        <v>0</v>
      </c>
      <c r="D5" s="9" t="s">
        <v>73</v>
      </c>
      <c r="E5" s="7">
        <f>Rental_Analysis!B12</f>
        <v>0</v>
      </c>
    </row>
    <row r="6" spans="1:8" ht="15">
      <c r="A6" s="9" t="s">
        <v>23</v>
      </c>
      <c r="B6" s="7">
        <f>Inputs!B11</f>
        <v>0</v>
      </c>
      <c r="D6" s="9" t="s">
        <v>42</v>
      </c>
      <c r="E6" s="7">
        <f>Rental_Analysis!B13</f>
        <v>0</v>
      </c>
    </row>
    <row r="7" spans="1:8" ht="15">
      <c r="A7" s="9" t="s">
        <v>34</v>
      </c>
      <c r="B7" s="7">
        <f>Inputs!B15</f>
        <v>0</v>
      </c>
      <c r="D7" s="9" t="s">
        <v>43</v>
      </c>
      <c r="E7" s="7">
        <f>Rental_Analysis!B15</f>
        <v>0</v>
      </c>
    </row>
    <row r="8" spans="1:8" ht="15">
      <c r="A8" s="9" t="s">
        <v>63</v>
      </c>
      <c r="B8" s="7" t="e">
        <f>Mortgage_Schedule!J2</f>
        <v>#N/A</v>
      </c>
      <c r="D8" s="9" t="s">
        <v>82</v>
      </c>
      <c r="E8" s="2">
        <f>Rental_Analysis!B16</f>
        <v>0</v>
      </c>
    </row>
    <row r="9" spans="1:8" ht="15">
      <c r="A9" s="9" t="s">
        <v>39</v>
      </c>
      <c r="B9" s="7">
        <f>Inputs!B19</f>
        <v>0</v>
      </c>
      <c r="D9" s="9" t="s">
        <v>83</v>
      </c>
      <c r="E9" s="2">
        <f>Rental_Analysis!B17</f>
        <v>0</v>
      </c>
    </row>
    <row r="10" spans="1:8" ht="15">
      <c r="D10" s="9" t="s">
        <v>84</v>
      </c>
      <c r="E10" s="2">
        <f>Inputs!E13</f>
        <v>0</v>
      </c>
    </row>
  </sheetData>
  <mergeCells count="3">
    <mergeCell ref="A1:H1"/>
    <mergeCell ref="A3:B3"/>
    <mergeCell ref="D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Instructions</vt:lpstr>
      <vt:lpstr>Inputs</vt:lpstr>
      <vt:lpstr>Country_Rules</vt:lpstr>
      <vt:lpstr>Mortgage_Schedule</vt:lpstr>
      <vt:lpstr>Rental_Analysis</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Craig laBuscagne</cp:lastModifiedBy>
  <dcterms:modified xsi:type="dcterms:W3CDTF">2026-06-21T11:05:56Z</dcterms:modified>
</cp:coreProperties>
</file>