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_GitHub\Retirement-Planner\"/>
    </mc:Choice>
  </mc:AlternateContent>
  <xr:revisionPtr revIDLastSave="0" documentId="13_ncr:1_{F2B5A1AD-22AD-4A52-B5D2-4BFC41A9AF2C}" xr6:coauthVersionLast="47" xr6:coauthVersionMax="47" xr10:uidLastSave="{00000000-0000-0000-0000-000000000000}"/>
  <bookViews>
    <workbookView xWindow="-120" yWindow="-120" windowWidth="29040" windowHeight="15720" xr2:uid="{00000000-000D-0000-FFFF-FFFF00000000}"/>
  </bookViews>
  <sheets>
    <sheet name="Disclaimer" sheetId="7" r:id="rId1"/>
    <sheet name="Instructions" sheetId="1" r:id="rId2"/>
    <sheet name="Inputs" sheetId="2" r:id="rId3"/>
    <sheet name="Cash_Streams" sheetId="3" r:id="rId4"/>
    <sheet name="Projection_Base" sheetId="4" r:id="rId5"/>
    <sheet name="Projection_Alternate" sheetId="5" r:id="rId6"/>
    <sheet name="Dashboard" sheetId="6"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6" l="1"/>
  <c r="B4" i="6"/>
  <c r="C6" i="5"/>
  <c r="B6" i="5"/>
  <c r="P6" i="5" s="1"/>
  <c r="A6" i="5"/>
  <c r="B2" i="5"/>
  <c r="C6" i="4"/>
  <c r="B6" i="4"/>
  <c r="B7" i="4" s="1"/>
  <c r="K7" i="4" s="1"/>
  <c r="A6" i="4"/>
  <c r="B2" i="4"/>
  <c r="J9" i="3"/>
  <c r="J8" i="3"/>
  <c r="J7" i="3"/>
  <c r="J6" i="3"/>
  <c r="I6" i="5" s="1"/>
  <c r="E13" i="2"/>
  <c r="K6" i="5" l="1"/>
  <c r="K6" i="4"/>
  <c r="R7" i="4"/>
  <c r="P7" i="4"/>
  <c r="D6" i="4"/>
  <c r="E6" i="5"/>
  <c r="E6" i="4"/>
  <c r="B7" i="5"/>
  <c r="A7" i="5"/>
  <c r="O6" i="4"/>
  <c r="A7" i="4"/>
  <c r="A8" i="4" s="1"/>
  <c r="R6" i="4"/>
  <c r="J6" i="4"/>
  <c r="G6" i="4" s="1"/>
  <c r="E7" i="4"/>
  <c r="G7" i="4"/>
  <c r="J7" i="4"/>
  <c r="B8" i="4"/>
  <c r="K8" i="4" s="1"/>
  <c r="D7" i="4"/>
  <c r="M7" i="4"/>
  <c r="P6" i="4"/>
  <c r="O7" i="4"/>
  <c r="O6" i="5"/>
  <c r="Q6" i="5" s="1"/>
  <c r="D6" i="5"/>
  <c r="J6" i="5"/>
  <c r="R6" i="5"/>
  <c r="M6" i="4" l="1"/>
  <c r="G6" i="5"/>
  <c r="Q6" i="4"/>
  <c r="M6" i="5"/>
  <c r="L6" i="5" s="1"/>
  <c r="N6" i="5" s="1"/>
  <c r="I7" i="5" s="1"/>
  <c r="G7" i="5"/>
  <c r="K7" i="5"/>
  <c r="D7" i="5"/>
  <c r="B8" i="5"/>
  <c r="K8" i="5" s="1"/>
  <c r="J7" i="5"/>
  <c r="A8" i="5"/>
  <c r="L6" i="4"/>
  <c r="N6" i="4" s="1"/>
  <c r="I7" i="4" s="1"/>
  <c r="Q7" i="4"/>
  <c r="S7" i="4" s="1"/>
  <c r="T6" i="5"/>
  <c r="U6" i="5" s="1"/>
  <c r="V6" i="5" s="1"/>
  <c r="T7" i="4"/>
  <c r="U7" i="4" s="1"/>
  <c r="V7" i="4" s="1"/>
  <c r="F6" i="4"/>
  <c r="H6" i="4" s="1"/>
  <c r="T6" i="4"/>
  <c r="U6" i="4" s="1"/>
  <c r="V6" i="4" s="1"/>
  <c r="O7" i="5"/>
  <c r="M7" i="5"/>
  <c r="T7" i="5" s="1"/>
  <c r="S6" i="5"/>
  <c r="R7" i="5"/>
  <c r="P7" i="5"/>
  <c r="E7" i="5"/>
  <c r="M8" i="5"/>
  <c r="J8" i="5"/>
  <c r="G8" i="5"/>
  <c r="R8" i="4"/>
  <c r="J8" i="4"/>
  <c r="G8" i="4"/>
  <c r="D8" i="4"/>
  <c r="M8" i="4"/>
  <c r="B9" i="4"/>
  <c r="K9" i="4" s="1"/>
  <c r="E8" i="4"/>
  <c r="A9" i="4"/>
  <c r="P8" i="4"/>
  <c r="O8" i="4"/>
  <c r="F6" i="5"/>
  <c r="H6" i="5" s="1"/>
  <c r="S6" i="4"/>
  <c r="E8" i="5" l="1"/>
  <c r="R8" i="5"/>
  <c r="P8" i="5"/>
  <c r="A9" i="5"/>
  <c r="O8" i="5"/>
  <c r="D8" i="5"/>
  <c r="B9" i="5"/>
  <c r="K9" i="5" s="1"/>
  <c r="L7" i="4"/>
  <c r="N7" i="4" s="1"/>
  <c r="I8" i="4" s="1"/>
  <c r="L8" i="4" s="1"/>
  <c r="N8" i="4" s="1"/>
  <c r="I9" i="4" s="1"/>
  <c r="W6" i="4"/>
  <c r="T8" i="5"/>
  <c r="L7" i="5"/>
  <c r="N7" i="5" s="1"/>
  <c r="I8" i="5" s="1"/>
  <c r="L8" i="5" s="1"/>
  <c r="N8" i="5" s="1"/>
  <c r="I9" i="5" s="1"/>
  <c r="C7" i="4"/>
  <c r="F7" i="4" s="1"/>
  <c r="H7" i="4" s="1"/>
  <c r="Q8" i="4"/>
  <c r="Q8" i="5"/>
  <c r="Q7" i="5"/>
  <c r="U7" i="5" s="1"/>
  <c r="V7" i="5" s="1"/>
  <c r="T8" i="4"/>
  <c r="S8" i="5"/>
  <c r="S8" i="4"/>
  <c r="E9" i="4"/>
  <c r="D9" i="4"/>
  <c r="J9" i="4"/>
  <c r="R9" i="4"/>
  <c r="P9" i="4"/>
  <c r="O9" i="4"/>
  <c r="B10" i="4"/>
  <c r="K10" i="4" s="1"/>
  <c r="G9" i="4"/>
  <c r="M9" i="4"/>
  <c r="A10" i="4"/>
  <c r="M9" i="5"/>
  <c r="J9" i="5"/>
  <c r="A10" i="5"/>
  <c r="R9" i="5"/>
  <c r="W6" i="5"/>
  <c r="C7" i="5"/>
  <c r="G9" i="5" l="1"/>
  <c r="E9" i="5"/>
  <c r="O9" i="5"/>
  <c r="Q9" i="5" s="1"/>
  <c r="P9" i="5"/>
  <c r="B10" i="5"/>
  <c r="K10" i="5" s="1"/>
  <c r="D9" i="5"/>
  <c r="U8" i="5"/>
  <c r="V8" i="5" s="1"/>
  <c r="T9" i="4"/>
  <c r="T9" i="5"/>
  <c r="U9" i="5" s="1"/>
  <c r="V9" i="5" s="1"/>
  <c r="Q9" i="4"/>
  <c r="U8" i="4"/>
  <c r="V8" i="4" s="1"/>
  <c r="U9" i="4"/>
  <c r="V9" i="4" s="1"/>
  <c r="S7" i="5"/>
  <c r="W7" i="4"/>
  <c r="C8" i="4"/>
  <c r="L9" i="4"/>
  <c r="N9" i="4" s="1"/>
  <c r="I10" i="4" s="1"/>
  <c r="S9" i="4"/>
  <c r="S9" i="5"/>
  <c r="L9" i="5"/>
  <c r="N9" i="5" s="1"/>
  <c r="R10" i="5"/>
  <c r="O10" i="5"/>
  <c r="Q10" i="5" s="1"/>
  <c r="P10" i="5"/>
  <c r="G10" i="5"/>
  <c r="D10" i="5"/>
  <c r="E10" i="4"/>
  <c r="D10" i="4"/>
  <c r="R10" i="4"/>
  <c r="O10" i="4"/>
  <c r="B11" i="4"/>
  <c r="K11" i="4" s="1"/>
  <c r="G10" i="4"/>
  <c r="P10" i="4"/>
  <c r="Q10" i="4" s="1"/>
  <c r="M10" i="4"/>
  <c r="J10" i="4"/>
  <c r="A11" i="4"/>
  <c r="F7" i="5"/>
  <c r="H7" i="5" s="1"/>
  <c r="E10" i="5" l="1"/>
  <c r="I10" i="5"/>
  <c r="A11" i="5"/>
  <c r="B11" i="5"/>
  <c r="K11" i="5" s="1"/>
  <c r="J10" i="5"/>
  <c r="M10" i="5"/>
  <c r="S10" i="5"/>
  <c r="L10" i="4"/>
  <c r="N10" i="4" s="1"/>
  <c r="I11" i="4" s="1"/>
  <c r="T10" i="5"/>
  <c r="T10" i="4"/>
  <c r="U10" i="4" s="1"/>
  <c r="V10" i="4" s="1"/>
  <c r="L10" i="5"/>
  <c r="N10" i="5" s="1"/>
  <c r="I11" i="5" s="1"/>
  <c r="S10" i="4"/>
  <c r="W7" i="5"/>
  <c r="C8" i="5"/>
  <c r="U10" i="5"/>
  <c r="V10" i="5" s="1"/>
  <c r="O11" i="5"/>
  <c r="J11" i="5"/>
  <c r="D11" i="5"/>
  <c r="M11" i="4"/>
  <c r="O11" i="4"/>
  <c r="J11" i="4"/>
  <c r="G11" i="4"/>
  <c r="T11" i="4" s="1"/>
  <c r="D11" i="4"/>
  <c r="R11" i="4"/>
  <c r="B12" i="4"/>
  <c r="K12" i="4" s="1"/>
  <c r="A12" i="4"/>
  <c r="E11" i="4"/>
  <c r="P11" i="4"/>
  <c r="Q11" i="4" s="1"/>
  <c r="F8" i="4"/>
  <c r="H8" i="4" s="1"/>
  <c r="B12" i="5" l="1"/>
  <c r="K12" i="5" s="1"/>
  <c r="A12" i="5"/>
  <c r="E11" i="5"/>
  <c r="R11" i="5"/>
  <c r="P11" i="5"/>
  <c r="Q11" i="5"/>
  <c r="U11" i="4"/>
  <c r="V11" i="4" s="1"/>
  <c r="S11" i="4"/>
  <c r="W8" i="4"/>
  <c r="C9" i="4"/>
  <c r="S11" i="5"/>
  <c r="F8" i="5"/>
  <c r="H8" i="5" s="1"/>
  <c r="J12" i="5"/>
  <c r="B13" i="5"/>
  <c r="K13" i="5" s="1"/>
  <c r="A13" i="5"/>
  <c r="E12" i="5"/>
  <c r="R12" i="5"/>
  <c r="P12" i="5"/>
  <c r="O12" i="5"/>
  <c r="D12" i="5"/>
  <c r="L11" i="4"/>
  <c r="N11" i="4" s="1"/>
  <c r="I12" i="4" s="1"/>
  <c r="G12" i="4"/>
  <c r="J12" i="4"/>
  <c r="B13" i="4"/>
  <c r="K13" i="4" s="1"/>
  <c r="E12" i="4"/>
  <c r="A13" i="4"/>
  <c r="D12" i="4"/>
  <c r="R12" i="4"/>
  <c r="P12" i="4"/>
  <c r="O12" i="4"/>
  <c r="M12" i="4"/>
  <c r="T12" i="4" s="1"/>
  <c r="Q12" i="4" l="1"/>
  <c r="U12" i="4" s="1"/>
  <c r="V12" i="4" s="1"/>
  <c r="Q12" i="5"/>
  <c r="S12" i="4"/>
  <c r="L12" i="4"/>
  <c r="N12" i="4" s="1"/>
  <c r="I13" i="4" s="1"/>
  <c r="S12" i="5"/>
  <c r="P13" i="4"/>
  <c r="O13" i="4"/>
  <c r="E13" i="4"/>
  <c r="B14" i="4"/>
  <c r="K14" i="4" s="1"/>
  <c r="D13" i="4"/>
  <c r="R13" i="4"/>
  <c r="M13" i="4"/>
  <c r="J13" i="4"/>
  <c r="G13" i="4"/>
  <c r="A14" i="4"/>
  <c r="W8" i="5"/>
  <c r="C9" i="5"/>
  <c r="R13" i="5"/>
  <c r="P13" i="5"/>
  <c r="O13" i="5"/>
  <c r="J13" i="5"/>
  <c r="B14" i="5"/>
  <c r="K14" i="5" s="1"/>
  <c r="A14" i="5"/>
  <c r="E13" i="5"/>
  <c r="D13" i="5"/>
  <c r="F9" i="4"/>
  <c r="H9" i="4" s="1"/>
  <c r="T13" i="4" l="1"/>
  <c r="Q13" i="5"/>
  <c r="Q13" i="4"/>
  <c r="L13" i="4"/>
  <c r="N13" i="4" s="1"/>
  <c r="I14" i="4" s="1"/>
  <c r="S13" i="4"/>
  <c r="U13" i="4"/>
  <c r="V13" i="4" s="1"/>
  <c r="S13" i="5"/>
  <c r="W9" i="4"/>
  <c r="C10" i="4"/>
  <c r="B15" i="4"/>
  <c r="K15" i="4" s="1"/>
  <c r="A15" i="4"/>
  <c r="R14" i="4"/>
  <c r="O14" i="4"/>
  <c r="E14" i="4"/>
  <c r="P14" i="4"/>
  <c r="D14" i="4"/>
  <c r="M14" i="4"/>
  <c r="G14" i="4"/>
  <c r="J14" i="4"/>
  <c r="J14" i="5"/>
  <c r="B15" i="5"/>
  <c r="K15" i="5" s="1"/>
  <c r="R14" i="5"/>
  <c r="P14" i="5"/>
  <c r="O14" i="5"/>
  <c r="E14" i="5"/>
  <c r="D14" i="5"/>
  <c r="A15" i="5"/>
  <c r="F9" i="5"/>
  <c r="H9" i="5" s="1"/>
  <c r="T14" i="4" l="1"/>
  <c r="L14" i="4"/>
  <c r="N14" i="4" s="1"/>
  <c r="I15" i="4" s="1"/>
  <c r="Q14" i="4"/>
  <c r="S14" i="4" s="1"/>
  <c r="Q14" i="5"/>
  <c r="U14" i="4"/>
  <c r="V14" i="4" s="1"/>
  <c r="W9" i="5"/>
  <c r="C10" i="5"/>
  <c r="R15" i="4"/>
  <c r="M15" i="4"/>
  <c r="J15" i="4"/>
  <c r="P15" i="4"/>
  <c r="O15" i="4"/>
  <c r="B16" i="4"/>
  <c r="K16" i="4" s="1"/>
  <c r="G15" i="4"/>
  <c r="A16" i="4"/>
  <c r="E15" i="4"/>
  <c r="D15" i="4"/>
  <c r="E15" i="5"/>
  <c r="B16" i="5"/>
  <c r="K16" i="5" s="1"/>
  <c r="A16" i="5"/>
  <c r="D15" i="5"/>
  <c r="P15" i="5"/>
  <c r="O15" i="5"/>
  <c r="R15" i="5"/>
  <c r="J15" i="5"/>
  <c r="F10" i="4"/>
  <c r="H10" i="4" s="1"/>
  <c r="Q15" i="4" l="1"/>
  <c r="T15" i="4"/>
  <c r="S14" i="5"/>
  <c r="Q15" i="5"/>
  <c r="L15" i="4"/>
  <c r="W10" i="4"/>
  <c r="C11" i="4"/>
  <c r="S15" i="5"/>
  <c r="S15" i="4"/>
  <c r="N15" i="4"/>
  <c r="I16" i="4" s="1"/>
  <c r="F10" i="5"/>
  <c r="H10" i="5" s="1"/>
  <c r="R16" i="5"/>
  <c r="P16" i="5"/>
  <c r="O16" i="5"/>
  <c r="Q16" i="5" s="1"/>
  <c r="D16" i="5"/>
  <c r="B17" i="5"/>
  <c r="K17" i="5" s="1"/>
  <c r="A17" i="5"/>
  <c r="J16" i="5"/>
  <c r="E16" i="5"/>
  <c r="J16" i="4"/>
  <c r="B17" i="4"/>
  <c r="K17" i="4" s="1"/>
  <c r="G16" i="4"/>
  <c r="O16" i="4"/>
  <c r="A17" i="4"/>
  <c r="E16" i="4"/>
  <c r="D16" i="4"/>
  <c r="R16" i="4"/>
  <c r="P16" i="4"/>
  <c r="M16" i="4"/>
  <c r="U15" i="4" l="1"/>
  <c r="V15" i="4" s="1"/>
  <c r="L16" i="4"/>
  <c r="Q16" i="4"/>
  <c r="S16" i="4" s="1"/>
  <c r="T16" i="4"/>
  <c r="S16" i="5"/>
  <c r="W10" i="5"/>
  <c r="C11" i="5"/>
  <c r="D17" i="4"/>
  <c r="E17" i="4"/>
  <c r="R17" i="4"/>
  <c r="G17" i="4"/>
  <c r="P17" i="4"/>
  <c r="O17" i="4"/>
  <c r="B18" i="4"/>
  <c r="K18" i="4" s="1"/>
  <c r="M17" i="4"/>
  <c r="J17" i="4"/>
  <c r="A18" i="4"/>
  <c r="J17" i="5"/>
  <c r="B18" i="5"/>
  <c r="K18" i="5" s="1"/>
  <c r="A18" i="5"/>
  <c r="D17" i="5"/>
  <c r="R17" i="5"/>
  <c r="P17" i="5"/>
  <c r="E17" i="5"/>
  <c r="O17" i="5"/>
  <c r="F11" i="4"/>
  <c r="H11" i="4" s="1"/>
  <c r="N16" i="4"/>
  <c r="I17" i="4" s="1"/>
  <c r="M11" i="5" l="1"/>
  <c r="L11" i="5" s="1"/>
  <c r="N11" i="5" s="1"/>
  <c r="I12" i="5" s="1"/>
  <c r="G11" i="5"/>
  <c r="Q17" i="4"/>
  <c r="Q17" i="5"/>
  <c r="T17" i="4"/>
  <c r="S17" i="4"/>
  <c r="U16" i="4"/>
  <c r="V16" i="4" s="1"/>
  <c r="U17" i="4"/>
  <c r="V17" i="4" s="1"/>
  <c r="S17" i="5"/>
  <c r="L17" i="4"/>
  <c r="N17" i="4" s="1"/>
  <c r="I18" i="4" s="1"/>
  <c r="R18" i="4"/>
  <c r="O18" i="4"/>
  <c r="P18" i="4"/>
  <c r="J18" i="4"/>
  <c r="B19" i="4"/>
  <c r="K19" i="4" s="1"/>
  <c r="A19" i="4"/>
  <c r="E18" i="4"/>
  <c r="D18" i="4"/>
  <c r="W11" i="4"/>
  <c r="C12" i="4"/>
  <c r="P18" i="5"/>
  <c r="A19" i="5"/>
  <c r="D18" i="5"/>
  <c r="R18" i="5"/>
  <c r="J18" i="5"/>
  <c r="E18" i="5"/>
  <c r="B19" i="5"/>
  <c r="K19" i="5" s="1"/>
  <c r="O18" i="5"/>
  <c r="Q18" i="5" s="1"/>
  <c r="T11" i="5" l="1"/>
  <c r="U11" i="5" s="1"/>
  <c r="V11" i="5" s="1"/>
  <c r="F11" i="5"/>
  <c r="H11" i="5" s="1"/>
  <c r="W11" i="5" s="1"/>
  <c r="Q18" i="4"/>
  <c r="S18" i="4"/>
  <c r="S18" i="5"/>
  <c r="E19" i="4"/>
  <c r="J19" i="4"/>
  <c r="B20" i="4"/>
  <c r="K20" i="4" s="1"/>
  <c r="A20" i="4"/>
  <c r="D19" i="4"/>
  <c r="P19" i="4"/>
  <c r="R19" i="4"/>
  <c r="O19" i="4"/>
  <c r="B20" i="5"/>
  <c r="K20" i="5" s="1"/>
  <c r="R19" i="5"/>
  <c r="O19" i="5"/>
  <c r="P19" i="5"/>
  <c r="J19" i="5"/>
  <c r="E19" i="5"/>
  <c r="D19" i="5"/>
  <c r="A20" i="5"/>
  <c r="F12" i="4"/>
  <c r="H12" i="4" s="1"/>
  <c r="C12" i="5" l="1"/>
  <c r="M12" i="5" s="1"/>
  <c r="L12" i="5" s="1"/>
  <c r="N12" i="5" s="1"/>
  <c r="I13" i="5" s="1"/>
  <c r="Q19" i="5"/>
  <c r="S19" i="5" s="1"/>
  <c r="Q19" i="4"/>
  <c r="S19" i="4"/>
  <c r="R20" i="5"/>
  <c r="B21" i="5"/>
  <c r="K21" i="5" s="1"/>
  <c r="A21" i="5"/>
  <c r="P20" i="5"/>
  <c r="J20" i="5"/>
  <c r="E20" i="5"/>
  <c r="D20" i="5"/>
  <c r="O20" i="5"/>
  <c r="Q20" i="5" s="1"/>
  <c r="W12" i="4"/>
  <c r="C13" i="4"/>
  <c r="O20" i="4"/>
  <c r="E20" i="4"/>
  <c r="B21" i="4"/>
  <c r="K21" i="4" s="1"/>
  <c r="A21" i="4"/>
  <c r="D20" i="4"/>
  <c r="R20" i="4"/>
  <c r="J20" i="4"/>
  <c r="P20" i="4"/>
  <c r="G12" i="5" l="1"/>
  <c r="T12" i="5" s="1"/>
  <c r="U12" i="5" s="1"/>
  <c r="V12" i="5" s="1"/>
  <c r="Q20" i="4"/>
  <c r="S20" i="4" s="1"/>
  <c r="S20" i="5"/>
  <c r="F13" i="4"/>
  <c r="H13" i="4" s="1"/>
  <c r="E21" i="5"/>
  <c r="R21" i="5"/>
  <c r="B22" i="5"/>
  <c r="K22" i="5" s="1"/>
  <c r="A22" i="5"/>
  <c r="O21" i="5"/>
  <c r="J21" i="5"/>
  <c r="P21" i="5"/>
  <c r="D21" i="5"/>
  <c r="A22" i="4"/>
  <c r="R21" i="4"/>
  <c r="P21" i="4"/>
  <c r="O21" i="4"/>
  <c r="J21" i="4"/>
  <c r="B22" i="4"/>
  <c r="K22" i="4" s="1"/>
  <c r="E21" i="4"/>
  <c r="D21" i="4"/>
  <c r="F12" i="5" l="1"/>
  <c r="H12" i="5" s="1"/>
  <c r="W12" i="5" s="1"/>
  <c r="Q21" i="4"/>
  <c r="S21" i="4" s="1"/>
  <c r="Q21" i="5"/>
  <c r="S21" i="5"/>
  <c r="W13" i="4"/>
  <c r="C14" i="4"/>
  <c r="P22" i="4"/>
  <c r="R22" i="4"/>
  <c r="O22" i="4"/>
  <c r="J22" i="4"/>
  <c r="E22" i="4"/>
  <c r="B23" i="4"/>
  <c r="K23" i="4" s="1"/>
  <c r="A23" i="4"/>
  <c r="D22" i="4"/>
  <c r="O22" i="5"/>
  <c r="A23" i="5"/>
  <c r="D22" i="5"/>
  <c r="R22" i="5"/>
  <c r="B23" i="5"/>
  <c r="K23" i="5" s="1"/>
  <c r="P22" i="5"/>
  <c r="J22" i="5"/>
  <c r="E22" i="5"/>
  <c r="C13" i="5" l="1"/>
  <c r="M13" i="5" s="1"/>
  <c r="L13" i="5" s="1"/>
  <c r="N13" i="5" s="1"/>
  <c r="I14" i="5" s="1"/>
  <c r="Q22" i="5"/>
  <c r="Q22" i="4"/>
  <c r="S22" i="5"/>
  <c r="S22" i="4"/>
  <c r="A24" i="5"/>
  <c r="E23" i="5"/>
  <c r="R23" i="5"/>
  <c r="P23" i="5"/>
  <c r="O23" i="5"/>
  <c r="J23" i="5"/>
  <c r="D23" i="5"/>
  <c r="B24" i="5"/>
  <c r="K24" i="5" s="1"/>
  <c r="F14" i="4"/>
  <c r="H14" i="4" s="1"/>
  <c r="J23" i="4"/>
  <c r="B24" i="4"/>
  <c r="K24" i="4" s="1"/>
  <c r="R23" i="4"/>
  <c r="P23" i="4"/>
  <c r="A24" i="4"/>
  <c r="E23" i="4"/>
  <c r="D23" i="4"/>
  <c r="O23" i="4"/>
  <c r="G13" i="5" l="1"/>
  <c r="F13" i="5" s="1"/>
  <c r="H13" i="5" s="1"/>
  <c r="Q23" i="4"/>
  <c r="Q23" i="5"/>
  <c r="S23" i="5" s="1"/>
  <c r="S23" i="4"/>
  <c r="O24" i="5"/>
  <c r="R24" i="5"/>
  <c r="J24" i="5"/>
  <c r="P24" i="5"/>
  <c r="E24" i="5"/>
  <c r="D24" i="5"/>
  <c r="B25" i="5"/>
  <c r="K25" i="5" s="1"/>
  <c r="A25" i="5"/>
  <c r="W14" i="4"/>
  <c r="C15" i="4"/>
  <c r="R24" i="4"/>
  <c r="O24" i="4"/>
  <c r="B25" i="4"/>
  <c r="K25" i="4" s="1"/>
  <c r="A25" i="4"/>
  <c r="E24" i="4"/>
  <c r="D24" i="4"/>
  <c r="P24" i="4"/>
  <c r="J24" i="4"/>
  <c r="T13" i="5" l="1"/>
  <c r="U13" i="5" s="1"/>
  <c r="V13" i="5" s="1"/>
  <c r="W13" i="5"/>
  <c r="C14" i="5"/>
  <c r="Q24" i="5"/>
  <c r="S24" i="5" s="1"/>
  <c r="Q24" i="4"/>
  <c r="S24" i="4"/>
  <c r="F15" i="4"/>
  <c r="H15" i="4" s="1"/>
  <c r="B26" i="4"/>
  <c r="K26" i="4" s="1"/>
  <c r="A26" i="4"/>
  <c r="E25" i="4"/>
  <c r="J25" i="4"/>
  <c r="D25" i="4"/>
  <c r="R25" i="4"/>
  <c r="P25" i="4"/>
  <c r="O25" i="4"/>
  <c r="J25" i="5"/>
  <c r="B26" i="5"/>
  <c r="K26" i="5" s="1"/>
  <c r="P25" i="5"/>
  <c r="E25" i="5"/>
  <c r="A26" i="5"/>
  <c r="R25" i="5"/>
  <c r="O25" i="5"/>
  <c r="D25" i="5"/>
  <c r="M14" i="5" l="1"/>
  <c r="L14" i="5" s="1"/>
  <c r="N14" i="5" s="1"/>
  <c r="I15" i="5" s="1"/>
  <c r="G14" i="5"/>
  <c r="F14" i="5" s="1"/>
  <c r="H14" i="5" s="1"/>
  <c r="Q25" i="4"/>
  <c r="S25" i="4" s="1"/>
  <c r="Q25" i="5"/>
  <c r="S25" i="5" s="1"/>
  <c r="W15" i="4"/>
  <c r="C16" i="4"/>
  <c r="E26" i="4"/>
  <c r="D26" i="4"/>
  <c r="R26" i="4"/>
  <c r="P26" i="4"/>
  <c r="J26" i="4"/>
  <c r="B27" i="4"/>
  <c r="K27" i="4" s="1"/>
  <c r="A27" i="4"/>
  <c r="O26" i="4"/>
  <c r="P26" i="5"/>
  <c r="A27" i="5"/>
  <c r="E26" i="5"/>
  <c r="O26" i="5"/>
  <c r="J26" i="5"/>
  <c r="R26" i="5"/>
  <c r="D26" i="5"/>
  <c r="B27" i="5"/>
  <c r="K27" i="5" s="1"/>
  <c r="T14" i="5" l="1"/>
  <c r="U14" i="5" s="1"/>
  <c r="V14" i="5" s="1"/>
  <c r="C15" i="5"/>
  <c r="W14" i="5"/>
  <c r="Q26" i="5"/>
  <c r="Q26" i="4"/>
  <c r="S26" i="4" s="1"/>
  <c r="S26" i="5"/>
  <c r="F16" i="4"/>
  <c r="H16" i="4" s="1"/>
  <c r="B28" i="5"/>
  <c r="K28" i="5" s="1"/>
  <c r="R27" i="5"/>
  <c r="P27" i="5"/>
  <c r="O27" i="5"/>
  <c r="J27" i="5"/>
  <c r="A28" i="5"/>
  <c r="E27" i="5"/>
  <c r="D27" i="5"/>
  <c r="J27" i="4"/>
  <c r="B28" i="4"/>
  <c r="K28" i="4" s="1"/>
  <c r="E27" i="4"/>
  <c r="D27" i="4"/>
  <c r="A28" i="4"/>
  <c r="R27" i="4"/>
  <c r="P27" i="4"/>
  <c r="O27" i="4"/>
  <c r="G15" i="5" l="1"/>
  <c r="F15" i="5" s="1"/>
  <c r="H15" i="5" s="1"/>
  <c r="M15" i="5"/>
  <c r="L15" i="5" s="1"/>
  <c r="N15" i="5" s="1"/>
  <c r="I16" i="5" s="1"/>
  <c r="Q27" i="5"/>
  <c r="S27" i="5" s="1"/>
  <c r="Q27" i="4"/>
  <c r="S27" i="4"/>
  <c r="W16" i="4"/>
  <c r="C17" i="4"/>
  <c r="E28" i="5"/>
  <c r="R28" i="5"/>
  <c r="O28" i="5"/>
  <c r="J28" i="5"/>
  <c r="P28" i="5"/>
  <c r="D28" i="5"/>
  <c r="B29" i="5"/>
  <c r="K29" i="5" s="1"/>
  <c r="A29" i="5"/>
  <c r="D28" i="4"/>
  <c r="R28" i="4"/>
  <c r="P28" i="4"/>
  <c r="J28" i="4"/>
  <c r="E28" i="4"/>
  <c r="B29" i="4"/>
  <c r="K29" i="4" s="1"/>
  <c r="A29" i="4"/>
  <c r="O28" i="4"/>
  <c r="Q28" i="4" s="1"/>
  <c r="W15" i="5" l="1"/>
  <c r="C16" i="5"/>
  <c r="T15" i="5"/>
  <c r="U15" i="5" s="1"/>
  <c r="V15" i="5" s="1"/>
  <c r="Q28" i="5"/>
  <c r="S28" i="4"/>
  <c r="S28" i="5"/>
  <c r="P29" i="4"/>
  <c r="O29" i="4"/>
  <c r="B30" i="4"/>
  <c r="K30" i="4" s="1"/>
  <c r="J29" i="4"/>
  <c r="E29" i="4"/>
  <c r="D29" i="4"/>
  <c r="A30" i="4"/>
  <c r="R29" i="4"/>
  <c r="B30" i="5"/>
  <c r="K30" i="5" s="1"/>
  <c r="A30" i="5"/>
  <c r="R29" i="5"/>
  <c r="P29" i="5"/>
  <c r="O29" i="5"/>
  <c r="J29" i="5"/>
  <c r="E29" i="5"/>
  <c r="D29" i="5"/>
  <c r="F17" i="4"/>
  <c r="H17" i="4" s="1"/>
  <c r="Q29" i="4" l="1"/>
  <c r="G16" i="5"/>
  <c r="M16" i="5"/>
  <c r="L16" i="5" s="1"/>
  <c r="N16" i="5" s="1"/>
  <c r="I17" i="5" s="1"/>
  <c r="Q29" i="5"/>
  <c r="S29" i="4"/>
  <c r="S29" i="5"/>
  <c r="W17" i="4"/>
  <c r="C18" i="4"/>
  <c r="B31" i="4"/>
  <c r="K31" i="4" s="1"/>
  <c r="A31" i="4"/>
  <c r="E30" i="4"/>
  <c r="D30" i="4"/>
  <c r="R30" i="4"/>
  <c r="J30" i="4"/>
  <c r="P30" i="4"/>
  <c r="O30" i="4"/>
  <c r="D30" i="5"/>
  <c r="A31" i="5"/>
  <c r="E30" i="5"/>
  <c r="R30" i="5"/>
  <c r="O30" i="5"/>
  <c r="J30" i="5"/>
  <c r="P30" i="5"/>
  <c r="B31" i="5"/>
  <c r="K31" i="5" s="1"/>
  <c r="F16" i="5" l="1"/>
  <c r="H16" i="5" s="1"/>
  <c r="T16" i="5"/>
  <c r="U16" i="5" s="1"/>
  <c r="V16" i="5" s="1"/>
  <c r="Q30" i="4"/>
  <c r="Q30" i="5"/>
  <c r="G18" i="4"/>
  <c r="F18" i="4" s="1"/>
  <c r="H18" i="4" s="1"/>
  <c r="M18" i="4"/>
  <c r="L18" i="4" s="1"/>
  <c r="N18" i="4" s="1"/>
  <c r="I19" i="4" s="1"/>
  <c r="S30" i="4"/>
  <c r="S30" i="5"/>
  <c r="R31" i="4"/>
  <c r="O31" i="4"/>
  <c r="P31" i="4"/>
  <c r="J31" i="4"/>
  <c r="E31" i="4"/>
  <c r="D31" i="4"/>
  <c r="B32" i="4"/>
  <c r="K32" i="4" s="1"/>
  <c r="A32" i="4"/>
  <c r="P31" i="5"/>
  <c r="R31" i="5"/>
  <c r="O31" i="5"/>
  <c r="Q31" i="5" s="1"/>
  <c r="J31" i="5"/>
  <c r="A32" i="5"/>
  <c r="B32" i="5"/>
  <c r="K32" i="5" s="1"/>
  <c r="E31" i="5"/>
  <c r="D31" i="5"/>
  <c r="W16" i="5" l="1"/>
  <c r="C17" i="5"/>
  <c r="Q31" i="4"/>
  <c r="T18" i="4"/>
  <c r="U18" i="4" s="1"/>
  <c r="V18" i="4" s="1"/>
  <c r="S31" i="5"/>
  <c r="S31" i="4"/>
  <c r="W18" i="4"/>
  <c r="C19" i="4"/>
  <c r="J32" i="4"/>
  <c r="A33" i="4"/>
  <c r="D32" i="4"/>
  <c r="R32" i="4"/>
  <c r="P32" i="4"/>
  <c r="O32" i="4"/>
  <c r="E32" i="4"/>
  <c r="B33" i="4"/>
  <c r="K33" i="4" s="1"/>
  <c r="B33" i="5"/>
  <c r="K33" i="5" s="1"/>
  <c r="R32" i="5"/>
  <c r="P32" i="5"/>
  <c r="O32" i="5"/>
  <c r="E32" i="5"/>
  <c r="D32" i="5"/>
  <c r="A33" i="5"/>
  <c r="J32" i="5"/>
  <c r="M17" i="5" l="1"/>
  <c r="L17" i="5" s="1"/>
  <c r="N17" i="5" s="1"/>
  <c r="I18" i="5" s="1"/>
  <c r="G17" i="5"/>
  <c r="F17" i="5"/>
  <c r="H17" i="5" s="1"/>
  <c r="Q32" i="4"/>
  <c r="Q32" i="5"/>
  <c r="S32" i="4"/>
  <c r="S32" i="5"/>
  <c r="R33" i="5"/>
  <c r="O33" i="5"/>
  <c r="B34" i="5"/>
  <c r="K34" i="5" s="1"/>
  <c r="A34" i="5"/>
  <c r="P33" i="5"/>
  <c r="J33" i="5"/>
  <c r="E33" i="5"/>
  <c r="D33" i="5"/>
  <c r="D33" i="4"/>
  <c r="P33" i="4"/>
  <c r="O33" i="4"/>
  <c r="R33" i="4"/>
  <c r="J33" i="4"/>
  <c r="B34" i="4"/>
  <c r="K34" i="4" s="1"/>
  <c r="E33" i="4"/>
  <c r="A34" i="4"/>
  <c r="M19" i="4"/>
  <c r="L19" i="4" s="1"/>
  <c r="N19" i="4" s="1"/>
  <c r="I20" i="4" s="1"/>
  <c r="G19" i="4"/>
  <c r="T17" i="5" l="1"/>
  <c r="U17" i="5" s="1"/>
  <c r="V17" i="5" s="1"/>
  <c r="W17" i="5"/>
  <c r="C18" i="5"/>
  <c r="T19" i="4"/>
  <c r="U19" i="4" s="1"/>
  <c r="V19" i="4" s="1"/>
  <c r="Q33" i="4"/>
  <c r="Q33" i="5"/>
  <c r="S33" i="5" s="1"/>
  <c r="S33" i="4"/>
  <c r="J34" i="4"/>
  <c r="B35" i="4"/>
  <c r="K35" i="4" s="1"/>
  <c r="A35" i="4"/>
  <c r="R34" i="4"/>
  <c r="P34" i="4"/>
  <c r="O34" i="4"/>
  <c r="E34" i="4"/>
  <c r="D34" i="4"/>
  <c r="F19" i="4"/>
  <c r="H19" i="4" s="1"/>
  <c r="A35" i="5"/>
  <c r="D34" i="5"/>
  <c r="R34" i="5"/>
  <c r="P34" i="5"/>
  <c r="O34" i="5"/>
  <c r="E34" i="5"/>
  <c r="J34" i="5"/>
  <c r="B35" i="5"/>
  <c r="K35" i="5" s="1"/>
  <c r="M18" i="5" l="1"/>
  <c r="L18" i="5" s="1"/>
  <c r="N18" i="5" s="1"/>
  <c r="I19" i="5" s="1"/>
  <c r="G18" i="5"/>
  <c r="Q34" i="5"/>
  <c r="Q34" i="4"/>
  <c r="S34" i="4"/>
  <c r="S34" i="5"/>
  <c r="W19" i="4"/>
  <c r="C20" i="4"/>
  <c r="E35" i="4"/>
  <c r="R35" i="4"/>
  <c r="O35" i="4"/>
  <c r="B36" i="4"/>
  <c r="K36" i="4" s="1"/>
  <c r="A36" i="4"/>
  <c r="P35" i="4"/>
  <c r="J35" i="4"/>
  <c r="D35" i="4"/>
  <c r="D35" i="5"/>
  <c r="R35" i="5"/>
  <c r="P35" i="5"/>
  <c r="O35" i="5"/>
  <c r="E35" i="5"/>
  <c r="A36" i="5"/>
  <c r="J35" i="5"/>
  <c r="B36" i="5"/>
  <c r="K36" i="5" s="1"/>
  <c r="T18" i="5" l="1"/>
  <c r="U18" i="5" s="1"/>
  <c r="V18" i="5" s="1"/>
  <c r="F18" i="5"/>
  <c r="H18" i="5" s="1"/>
  <c r="Q35" i="5"/>
  <c r="Q35" i="4"/>
  <c r="S35" i="4"/>
  <c r="S35" i="5"/>
  <c r="J36" i="5"/>
  <c r="D36" i="5"/>
  <c r="B37" i="5"/>
  <c r="K37" i="5" s="1"/>
  <c r="R36" i="5"/>
  <c r="E36" i="5"/>
  <c r="A37" i="5"/>
  <c r="P36" i="5"/>
  <c r="O36" i="5"/>
  <c r="M20" i="4"/>
  <c r="L20" i="4" s="1"/>
  <c r="N20" i="4" s="1"/>
  <c r="I21" i="4" s="1"/>
  <c r="G20" i="4"/>
  <c r="O36" i="4"/>
  <c r="J36" i="4"/>
  <c r="A37" i="4"/>
  <c r="D36" i="4"/>
  <c r="B37" i="4"/>
  <c r="K37" i="4" s="1"/>
  <c r="R36" i="4"/>
  <c r="P36" i="4"/>
  <c r="E36" i="4"/>
  <c r="W18" i="5" l="1"/>
  <c r="C19" i="5"/>
  <c r="T20" i="4"/>
  <c r="U20" i="4" s="1"/>
  <c r="V20" i="4" s="1"/>
  <c r="Q36" i="5"/>
  <c r="F20" i="4"/>
  <c r="H20" i="4" s="1"/>
  <c r="C21" i="4" s="1"/>
  <c r="Q36" i="4"/>
  <c r="S36" i="4" s="1"/>
  <c r="S36" i="5"/>
  <c r="A38" i="4"/>
  <c r="E37" i="4"/>
  <c r="D37" i="4"/>
  <c r="B38" i="4"/>
  <c r="K38" i="4" s="1"/>
  <c r="R37" i="4"/>
  <c r="P37" i="4"/>
  <c r="O37" i="4"/>
  <c r="J37" i="4"/>
  <c r="B38" i="5"/>
  <c r="K38" i="5" s="1"/>
  <c r="A38" i="5"/>
  <c r="E37" i="5"/>
  <c r="D37" i="5"/>
  <c r="R37" i="5"/>
  <c r="P37" i="5"/>
  <c r="O37" i="5"/>
  <c r="J37" i="5"/>
  <c r="G19" i="5" l="1"/>
  <c r="M19" i="5"/>
  <c r="L19" i="5" s="1"/>
  <c r="N19" i="5" s="1"/>
  <c r="I20" i="5" s="1"/>
  <c r="W20" i="4"/>
  <c r="Q37" i="4"/>
  <c r="Q37" i="5"/>
  <c r="S37" i="5" s="1"/>
  <c r="S37" i="4"/>
  <c r="O38" i="5"/>
  <c r="D38" i="5"/>
  <c r="E38" i="5"/>
  <c r="B39" i="5"/>
  <c r="K39" i="5" s="1"/>
  <c r="A39" i="5"/>
  <c r="R38" i="5"/>
  <c r="J38" i="5"/>
  <c r="P38" i="5"/>
  <c r="Q38" i="5" s="1"/>
  <c r="P38" i="4"/>
  <c r="J38" i="4"/>
  <c r="E38" i="4"/>
  <c r="D38" i="4"/>
  <c r="B39" i="4"/>
  <c r="K39" i="4" s="1"/>
  <c r="A39" i="4"/>
  <c r="O38" i="4"/>
  <c r="R38" i="4"/>
  <c r="G21" i="4"/>
  <c r="F21" i="4" s="1"/>
  <c r="H21" i="4" s="1"/>
  <c r="M21" i="4"/>
  <c r="L21" i="4" s="1"/>
  <c r="N21" i="4" s="1"/>
  <c r="I22" i="4" s="1"/>
  <c r="F19" i="5" l="1"/>
  <c r="H19" i="5" s="1"/>
  <c r="T19" i="5"/>
  <c r="U19" i="5" s="1"/>
  <c r="V19" i="5" s="1"/>
  <c r="Q38" i="4"/>
  <c r="S38" i="5"/>
  <c r="W21" i="4"/>
  <c r="C22" i="4"/>
  <c r="S38" i="4"/>
  <c r="A40" i="5"/>
  <c r="E39" i="5"/>
  <c r="P39" i="5"/>
  <c r="O39" i="5"/>
  <c r="D39" i="5"/>
  <c r="B40" i="5"/>
  <c r="K40" i="5" s="1"/>
  <c r="R39" i="5"/>
  <c r="J39" i="5"/>
  <c r="J39" i="4"/>
  <c r="B40" i="4"/>
  <c r="K40" i="4" s="1"/>
  <c r="E39" i="4"/>
  <c r="D39" i="4"/>
  <c r="O39" i="4"/>
  <c r="A40" i="4"/>
  <c r="P39" i="4"/>
  <c r="R39" i="4"/>
  <c r="T21" i="4"/>
  <c r="U21" i="4" s="1"/>
  <c r="V21" i="4" s="1"/>
  <c r="C20" i="5" l="1"/>
  <c r="W19" i="5"/>
  <c r="Q39" i="4"/>
  <c r="S39" i="4"/>
  <c r="Q39" i="5"/>
  <c r="S39" i="5"/>
  <c r="J40" i="5"/>
  <c r="E40" i="5"/>
  <c r="D40" i="5"/>
  <c r="B41" i="5"/>
  <c r="K41" i="5" s="1"/>
  <c r="A41" i="5"/>
  <c r="P40" i="5"/>
  <c r="O40" i="5"/>
  <c r="R40" i="5"/>
  <c r="G22" i="4"/>
  <c r="F22" i="4" s="1"/>
  <c r="H22" i="4" s="1"/>
  <c r="M22" i="4"/>
  <c r="L22" i="4" s="1"/>
  <c r="N22" i="4" s="1"/>
  <c r="I23" i="4" s="1"/>
  <c r="R40" i="4"/>
  <c r="P40" i="4"/>
  <c r="O40" i="4"/>
  <c r="J40" i="4"/>
  <c r="E40" i="4"/>
  <c r="D40" i="4"/>
  <c r="B41" i="4"/>
  <c r="K41" i="4" s="1"/>
  <c r="A41" i="4"/>
  <c r="Q40" i="4"/>
  <c r="G20" i="5" l="1"/>
  <c r="M20" i="5"/>
  <c r="L20" i="5" s="1"/>
  <c r="N20" i="5" s="1"/>
  <c r="I21" i="5" s="1"/>
  <c r="Q40" i="5"/>
  <c r="S40" i="4"/>
  <c r="W22" i="4"/>
  <c r="C23" i="4"/>
  <c r="S40" i="5"/>
  <c r="J41" i="5"/>
  <c r="B42" i="5"/>
  <c r="K42" i="5" s="1"/>
  <c r="A42" i="5"/>
  <c r="E41" i="5"/>
  <c r="D41" i="5"/>
  <c r="R41" i="5"/>
  <c r="P41" i="5"/>
  <c r="O41" i="5"/>
  <c r="T22" i="4"/>
  <c r="U22" i="4" s="1"/>
  <c r="V22" i="4" s="1"/>
  <c r="B42" i="4"/>
  <c r="K42" i="4" s="1"/>
  <c r="A42" i="4"/>
  <c r="E41" i="4"/>
  <c r="R41" i="4"/>
  <c r="P41" i="4"/>
  <c r="O41" i="4"/>
  <c r="J41" i="4"/>
  <c r="D41" i="4"/>
  <c r="F20" i="5" l="1"/>
  <c r="H20" i="5" s="1"/>
  <c r="T20" i="5"/>
  <c r="U20" i="5" s="1"/>
  <c r="V20" i="5" s="1"/>
  <c r="Q41" i="4"/>
  <c r="Q41" i="5"/>
  <c r="S41" i="4"/>
  <c r="S41" i="5"/>
  <c r="P42" i="5"/>
  <c r="D42" i="5"/>
  <c r="R42" i="5"/>
  <c r="E42" i="5"/>
  <c r="O42" i="5"/>
  <c r="Q42" i="5" s="1"/>
  <c r="B43" i="5"/>
  <c r="K43" i="5" s="1"/>
  <c r="A43" i="5"/>
  <c r="J42" i="5"/>
  <c r="E42" i="4"/>
  <c r="D42" i="4"/>
  <c r="R42" i="4"/>
  <c r="P42" i="4"/>
  <c r="O42" i="4"/>
  <c r="J42" i="4"/>
  <c r="B43" i="4"/>
  <c r="K43" i="4" s="1"/>
  <c r="A43" i="4"/>
  <c r="M23" i="4"/>
  <c r="L23" i="4" s="1"/>
  <c r="N23" i="4" s="1"/>
  <c r="I24" i="4" s="1"/>
  <c r="G23" i="4"/>
  <c r="C21" i="5" l="1"/>
  <c r="W20" i="5"/>
  <c r="T23" i="4"/>
  <c r="U23" i="4" s="1"/>
  <c r="V23" i="4" s="1"/>
  <c r="Q42" i="4"/>
  <c r="S42" i="4"/>
  <c r="S42" i="5"/>
  <c r="J43" i="4"/>
  <c r="B44" i="4"/>
  <c r="K44" i="4" s="1"/>
  <c r="A44" i="4"/>
  <c r="E43" i="4"/>
  <c r="D43" i="4"/>
  <c r="R43" i="4"/>
  <c r="O43" i="4"/>
  <c r="P43" i="4"/>
  <c r="B44" i="5"/>
  <c r="K44" i="5" s="1"/>
  <c r="P43" i="5"/>
  <c r="O43" i="5"/>
  <c r="E43" i="5"/>
  <c r="D43" i="5"/>
  <c r="A44" i="5"/>
  <c r="R43" i="5"/>
  <c r="J43" i="5"/>
  <c r="F23" i="4"/>
  <c r="H23" i="4" s="1"/>
  <c r="G21" i="5" l="1"/>
  <c r="M21" i="5"/>
  <c r="L21" i="5" s="1"/>
  <c r="N21" i="5" s="1"/>
  <c r="I22" i="5" s="1"/>
  <c r="Q43" i="5"/>
  <c r="Q43" i="4"/>
  <c r="S43" i="4"/>
  <c r="D44" i="4"/>
  <c r="R44" i="4"/>
  <c r="P44" i="4"/>
  <c r="A45" i="4"/>
  <c r="B45" i="4"/>
  <c r="K45" i="4" s="1"/>
  <c r="J44" i="4"/>
  <c r="E44" i="4"/>
  <c r="O44" i="4"/>
  <c r="S43" i="5"/>
  <c r="E44" i="5"/>
  <c r="R44" i="5"/>
  <c r="J44" i="5"/>
  <c r="P44" i="5"/>
  <c r="O44" i="5"/>
  <c r="D44" i="5"/>
  <c r="B45" i="5"/>
  <c r="K45" i="5" s="1"/>
  <c r="A45" i="5"/>
  <c r="W23" i="4"/>
  <c r="C24" i="4"/>
  <c r="F21" i="5" l="1"/>
  <c r="H21" i="5" s="1"/>
  <c r="T21" i="5"/>
  <c r="U21" i="5" s="1"/>
  <c r="V21" i="5" s="1"/>
  <c r="Q44" i="5"/>
  <c r="S44" i="5" s="1"/>
  <c r="Q44" i="4"/>
  <c r="S44" i="4" s="1"/>
  <c r="P45" i="4"/>
  <c r="J45" i="4"/>
  <c r="A46" i="4"/>
  <c r="E45" i="4"/>
  <c r="R45" i="4"/>
  <c r="B46" i="4"/>
  <c r="K46" i="4" s="1"/>
  <c r="O45" i="4"/>
  <c r="D45" i="4"/>
  <c r="M24" i="4"/>
  <c r="L24" i="4" s="1"/>
  <c r="N24" i="4" s="1"/>
  <c r="I25" i="4" s="1"/>
  <c r="G24" i="4"/>
  <c r="B46" i="5"/>
  <c r="K46" i="5" s="1"/>
  <c r="A46" i="5"/>
  <c r="E45" i="5"/>
  <c r="D45" i="5"/>
  <c r="P45" i="5"/>
  <c r="J45" i="5"/>
  <c r="R45" i="5"/>
  <c r="O45" i="5"/>
  <c r="W21" i="5" l="1"/>
  <c r="C22" i="5"/>
  <c r="T24" i="4"/>
  <c r="U24" i="4" s="1"/>
  <c r="V24" i="4" s="1"/>
  <c r="Q45" i="5"/>
  <c r="S45" i="5"/>
  <c r="Q45" i="4"/>
  <c r="S45" i="4" s="1"/>
  <c r="F24" i="4"/>
  <c r="H24" i="4" s="1"/>
  <c r="D46" i="5"/>
  <c r="R46" i="5"/>
  <c r="P46" i="5"/>
  <c r="O46" i="5"/>
  <c r="J46" i="5"/>
  <c r="E46" i="5"/>
  <c r="B47" i="5"/>
  <c r="K47" i="5" s="1"/>
  <c r="A47" i="5"/>
  <c r="P46" i="4"/>
  <c r="Q46" i="4" s="1"/>
  <c r="O46" i="4"/>
  <c r="B47" i="4"/>
  <c r="K47" i="4" s="1"/>
  <c r="A47" i="4"/>
  <c r="E46" i="4"/>
  <c r="J46" i="4"/>
  <c r="D46" i="4"/>
  <c r="R46" i="4"/>
  <c r="G22" i="5" l="1"/>
  <c r="M22" i="5"/>
  <c r="L22" i="5" s="1"/>
  <c r="N22" i="5" s="1"/>
  <c r="I23" i="5" s="1"/>
  <c r="F22" i="5"/>
  <c r="H22" i="5" s="1"/>
  <c r="Q46" i="5"/>
  <c r="S46" i="4"/>
  <c r="S46" i="5"/>
  <c r="P47" i="5"/>
  <c r="O47" i="5"/>
  <c r="Q47" i="5" s="1"/>
  <c r="J47" i="5"/>
  <c r="R47" i="5"/>
  <c r="S47" i="5" s="1"/>
  <c r="E47" i="5"/>
  <c r="D47" i="5"/>
  <c r="A48" i="5"/>
  <c r="B48" i="5"/>
  <c r="K48" i="5" s="1"/>
  <c r="W24" i="4"/>
  <c r="C25" i="4"/>
  <c r="B48" i="4"/>
  <c r="K48" i="4" s="1"/>
  <c r="A48" i="4"/>
  <c r="D47" i="4"/>
  <c r="R47" i="4"/>
  <c r="J47" i="4"/>
  <c r="P47" i="4"/>
  <c r="O47" i="4"/>
  <c r="E47" i="4"/>
  <c r="Q47" i="4" l="1"/>
  <c r="W22" i="5"/>
  <c r="C23" i="5"/>
  <c r="T22" i="5"/>
  <c r="U22" i="5" s="1"/>
  <c r="V22" i="5" s="1"/>
  <c r="S47" i="4"/>
  <c r="M25" i="4"/>
  <c r="L25" i="4" s="1"/>
  <c r="N25" i="4" s="1"/>
  <c r="I26" i="4" s="1"/>
  <c r="G25" i="4"/>
  <c r="B49" i="5"/>
  <c r="K49" i="5" s="1"/>
  <c r="J48" i="5"/>
  <c r="A49" i="5"/>
  <c r="E48" i="5"/>
  <c r="R48" i="5"/>
  <c r="P48" i="5"/>
  <c r="O48" i="5"/>
  <c r="Q48" i="5" s="1"/>
  <c r="M48" i="5"/>
  <c r="G48" i="5"/>
  <c r="T48" i="5" s="1"/>
  <c r="D48" i="5"/>
  <c r="R48" i="4"/>
  <c r="S48" i="4" s="1"/>
  <c r="Q48" i="4"/>
  <c r="D48" i="4"/>
  <c r="P48" i="4"/>
  <c r="O48" i="4"/>
  <c r="M48" i="4"/>
  <c r="E48" i="4"/>
  <c r="G48" i="4"/>
  <c r="T48" i="4" s="1"/>
  <c r="J48" i="4"/>
  <c r="B49" i="4"/>
  <c r="K49" i="4" s="1"/>
  <c r="A49" i="4"/>
  <c r="S48" i="5" l="1"/>
  <c r="U48" i="5"/>
  <c r="V48" i="5" s="1"/>
  <c r="U48" i="4"/>
  <c r="V48" i="4" s="1"/>
  <c r="G23" i="5"/>
  <c r="M23" i="5"/>
  <c r="L23" i="5" s="1"/>
  <c r="N23" i="5" s="1"/>
  <c r="I24" i="5" s="1"/>
  <c r="F23" i="5"/>
  <c r="H23" i="5" s="1"/>
  <c r="T25" i="4"/>
  <c r="U25" i="4" s="1"/>
  <c r="V25" i="4" s="1"/>
  <c r="F25" i="4"/>
  <c r="H25" i="4" s="1"/>
  <c r="R49" i="5"/>
  <c r="O49" i="5"/>
  <c r="Q49" i="5" s="1"/>
  <c r="B50" i="5"/>
  <c r="K50" i="5" s="1"/>
  <c r="G49" i="5"/>
  <c r="T49" i="5" s="1"/>
  <c r="A50" i="5"/>
  <c r="E49" i="5"/>
  <c r="D49" i="5"/>
  <c r="P49" i="5"/>
  <c r="M49" i="5"/>
  <c r="J49" i="5"/>
  <c r="J49" i="4"/>
  <c r="Q49" i="4"/>
  <c r="P49" i="4"/>
  <c r="M49" i="4"/>
  <c r="D49" i="4"/>
  <c r="R49" i="4"/>
  <c r="O49" i="4"/>
  <c r="G49" i="4"/>
  <c r="T49" i="4" s="1"/>
  <c r="E49" i="4"/>
  <c r="B50" i="4"/>
  <c r="K50" i="4" s="1"/>
  <c r="A50" i="4"/>
  <c r="U49" i="5" l="1"/>
  <c r="V49" i="5" s="1"/>
  <c r="S49" i="5"/>
  <c r="U49" i="4"/>
  <c r="V49" i="4" s="1"/>
  <c r="S49" i="4"/>
  <c r="T23" i="5"/>
  <c r="U23" i="5" s="1"/>
  <c r="V23" i="5" s="1"/>
  <c r="C24" i="5"/>
  <c r="W23" i="5"/>
  <c r="A51" i="5"/>
  <c r="R50" i="5"/>
  <c r="S50" i="5" s="1"/>
  <c r="Q50" i="5"/>
  <c r="O50" i="5"/>
  <c r="E50" i="5"/>
  <c r="B51" i="5"/>
  <c r="K51" i="5" s="1"/>
  <c r="P50" i="5"/>
  <c r="M50" i="5"/>
  <c r="J50" i="5"/>
  <c r="G50" i="5"/>
  <c r="T50" i="5" s="1"/>
  <c r="D50" i="5"/>
  <c r="D50" i="4"/>
  <c r="B51" i="4"/>
  <c r="K51" i="4" s="1"/>
  <c r="G50" i="4"/>
  <c r="A51" i="4"/>
  <c r="E50" i="4"/>
  <c r="Q50" i="4"/>
  <c r="M50" i="4"/>
  <c r="T50" i="4" s="1"/>
  <c r="U50" i="4" s="1"/>
  <c r="V50" i="4" s="1"/>
  <c r="J50" i="4"/>
  <c r="R50" i="4"/>
  <c r="S50" i="4" s="1"/>
  <c r="P50" i="4"/>
  <c r="O50" i="4"/>
  <c r="W25" i="4"/>
  <c r="C26" i="4"/>
  <c r="U50" i="5" l="1"/>
  <c r="V50" i="5" s="1"/>
  <c r="G24" i="5"/>
  <c r="M24" i="5"/>
  <c r="L24" i="5" s="1"/>
  <c r="N24" i="5" s="1"/>
  <c r="I25" i="5" s="1"/>
  <c r="M51" i="4"/>
  <c r="B52" i="4"/>
  <c r="K52" i="4" s="1"/>
  <c r="G51" i="4"/>
  <c r="A52" i="4"/>
  <c r="D51" i="4"/>
  <c r="T51" i="4"/>
  <c r="R51" i="4"/>
  <c r="P51" i="4"/>
  <c r="O51" i="4"/>
  <c r="Q51" i="4" s="1"/>
  <c r="U51" i="4" s="1"/>
  <c r="V51" i="4" s="1"/>
  <c r="J51" i="4"/>
  <c r="E51" i="4"/>
  <c r="D51" i="5"/>
  <c r="O51" i="5"/>
  <c r="Q51" i="5" s="1"/>
  <c r="U51" i="5" s="1"/>
  <c r="V51" i="5" s="1"/>
  <c r="M51" i="5"/>
  <c r="T51" i="5" s="1"/>
  <c r="J51" i="5"/>
  <c r="G51" i="5"/>
  <c r="E51" i="5"/>
  <c r="B52" i="5"/>
  <c r="K52" i="5" s="1"/>
  <c r="A52" i="5"/>
  <c r="R51" i="5"/>
  <c r="P51" i="5"/>
  <c r="M26" i="4"/>
  <c r="L26" i="4" s="1"/>
  <c r="N26" i="4" s="1"/>
  <c r="I27" i="4" s="1"/>
  <c r="G26" i="4"/>
  <c r="F26" i="4" s="1"/>
  <c r="H26" i="4" s="1"/>
  <c r="S51" i="4" l="1"/>
  <c r="S51" i="5"/>
  <c r="F24" i="5"/>
  <c r="H24" i="5" s="1"/>
  <c r="T24" i="5"/>
  <c r="U24" i="5" s="1"/>
  <c r="V24" i="5" s="1"/>
  <c r="W26" i="4"/>
  <c r="C27" i="4"/>
  <c r="M52" i="5"/>
  <c r="J52" i="5"/>
  <c r="B53" i="5"/>
  <c r="K53" i="5" s="1"/>
  <c r="G52" i="5"/>
  <c r="T52" i="5" s="1"/>
  <c r="E52" i="5"/>
  <c r="O52" i="5"/>
  <c r="Q52" i="5" s="1"/>
  <c r="U52" i="5" s="1"/>
  <c r="V52" i="5" s="1"/>
  <c r="D52" i="5"/>
  <c r="A53" i="5"/>
  <c r="R52" i="5"/>
  <c r="S52" i="5" s="1"/>
  <c r="P52" i="5"/>
  <c r="E52" i="4"/>
  <c r="P52" i="4"/>
  <c r="O52" i="4"/>
  <c r="Q52" i="4" s="1"/>
  <c r="M52" i="4"/>
  <c r="D52" i="4"/>
  <c r="J52" i="4"/>
  <c r="B53" i="4"/>
  <c r="K53" i="4" s="1"/>
  <c r="A53" i="4"/>
  <c r="R52" i="4"/>
  <c r="G52" i="4"/>
  <c r="T52" i="4" s="1"/>
  <c r="T26" i="4"/>
  <c r="U26" i="4" s="1"/>
  <c r="V26" i="4" s="1"/>
  <c r="S52" i="4" l="1"/>
  <c r="U52" i="4"/>
  <c r="V52" i="4" s="1"/>
  <c r="C25" i="5"/>
  <c r="W24" i="5"/>
  <c r="B54" i="5"/>
  <c r="K54" i="5" s="1"/>
  <c r="G53" i="5"/>
  <c r="T53" i="5" s="1"/>
  <c r="U53" i="5" s="1"/>
  <c r="V53" i="5" s="1"/>
  <c r="A54" i="5"/>
  <c r="E53" i="5"/>
  <c r="D53" i="5"/>
  <c r="R53" i="5"/>
  <c r="S53" i="5" s="1"/>
  <c r="O53" i="5"/>
  <c r="J53" i="5"/>
  <c r="Q53" i="5"/>
  <c r="P53" i="5"/>
  <c r="M53" i="5"/>
  <c r="O53" i="4"/>
  <c r="P53" i="4"/>
  <c r="Q53" i="4" s="1"/>
  <c r="J53" i="4"/>
  <c r="B54" i="4"/>
  <c r="K54" i="4" s="1"/>
  <c r="G53" i="4"/>
  <c r="E53" i="4"/>
  <c r="D53" i="4"/>
  <c r="R53" i="4"/>
  <c r="A54" i="4"/>
  <c r="M53" i="4"/>
  <c r="T53" i="4" s="1"/>
  <c r="M27" i="4"/>
  <c r="L27" i="4" s="1"/>
  <c r="N27" i="4" s="1"/>
  <c r="I28" i="4" s="1"/>
  <c r="G27" i="4"/>
  <c r="S53" i="4" l="1"/>
  <c r="U53" i="4"/>
  <c r="V53" i="4" s="1"/>
  <c r="G25" i="5"/>
  <c r="M25" i="5"/>
  <c r="L25" i="5" s="1"/>
  <c r="N25" i="5" s="1"/>
  <c r="I26" i="5" s="1"/>
  <c r="F25" i="5"/>
  <c r="H25" i="5" s="1"/>
  <c r="T27" i="4"/>
  <c r="U27" i="4" s="1"/>
  <c r="V27" i="4" s="1"/>
  <c r="O54" i="5"/>
  <c r="R54" i="5"/>
  <c r="S54" i="5" s="1"/>
  <c r="Q54" i="5"/>
  <c r="M54" i="5"/>
  <c r="T54" i="5" s="1"/>
  <c r="U54" i="5" s="1"/>
  <c r="V54" i="5" s="1"/>
  <c r="J54" i="5"/>
  <c r="G54" i="5"/>
  <c r="E54" i="5"/>
  <c r="B55" i="5"/>
  <c r="K55" i="5" s="1"/>
  <c r="A55" i="5"/>
  <c r="P54" i="5"/>
  <c r="D54" i="5"/>
  <c r="F27" i="4"/>
  <c r="H27" i="4" s="1"/>
  <c r="A55" i="4"/>
  <c r="G54" i="4"/>
  <c r="T54" i="4" s="1"/>
  <c r="B55" i="4"/>
  <c r="K55" i="4" s="1"/>
  <c r="E54" i="4"/>
  <c r="D54" i="4"/>
  <c r="R54" i="4"/>
  <c r="S54" i="4" s="1"/>
  <c r="Q54" i="4"/>
  <c r="U54" i="4" s="1"/>
  <c r="V54" i="4" s="1"/>
  <c r="M54" i="4"/>
  <c r="J54" i="4"/>
  <c r="P54" i="4"/>
  <c r="O54" i="4"/>
  <c r="W25" i="5" l="1"/>
  <c r="C26" i="5"/>
  <c r="T25" i="5"/>
  <c r="U25" i="5" s="1"/>
  <c r="V25" i="5" s="1"/>
  <c r="W27" i="4"/>
  <c r="C28" i="4"/>
  <c r="P55" i="4"/>
  <c r="Q55" i="4" s="1"/>
  <c r="U55" i="4" s="1"/>
  <c r="V55" i="4" s="1"/>
  <c r="B56" i="4"/>
  <c r="K56" i="4" s="1"/>
  <c r="G55" i="4"/>
  <c r="A56" i="4"/>
  <c r="D55" i="4"/>
  <c r="T55" i="4"/>
  <c r="R55" i="4"/>
  <c r="S55" i="4" s="1"/>
  <c r="O55" i="4"/>
  <c r="M55" i="4"/>
  <c r="J55" i="4"/>
  <c r="E55" i="4"/>
  <c r="A56" i="5"/>
  <c r="E55" i="5"/>
  <c r="O55" i="5"/>
  <c r="Q55" i="5" s="1"/>
  <c r="U55" i="5" s="1"/>
  <c r="V55" i="5" s="1"/>
  <c r="M55" i="5"/>
  <c r="J55" i="5"/>
  <c r="R55" i="5"/>
  <c r="S55" i="5" s="1"/>
  <c r="P55" i="5"/>
  <c r="G55" i="5"/>
  <c r="B56" i="5"/>
  <c r="K56" i="5" s="1"/>
  <c r="T55" i="5"/>
  <c r="D55" i="5"/>
  <c r="M26" i="5" l="1"/>
  <c r="L26" i="5" s="1"/>
  <c r="N26" i="5" s="1"/>
  <c r="I27" i="5" s="1"/>
  <c r="G26" i="5"/>
  <c r="J56" i="4"/>
  <c r="B57" i="4"/>
  <c r="K57" i="4" s="1"/>
  <c r="P56" i="4"/>
  <c r="O56" i="4"/>
  <c r="Q56" i="4" s="1"/>
  <c r="M56" i="4"/>
  <c r="G56" i="4"/>
  <c r="T56" i="4" s="1"/>
  <c r="A57" i="4"/>
  <c r="R56" i="4"/>
  <c r="S56" i="4" s="1"/>
  <c r="E56" i="4"/>
  <c r="D56" i="4"/>
  <c r="M28" i="4"/>
  <c r="L28" i="4" s="1"/>
  <c r="N28" i="4" s="1"/>
  <c r="I29" i="4" s="1"/>
  <c r="G28" i="4"/>
  <c r="Q56" i="5"/>
  <c r="U56" i="5" s="1"/>
  <c r="V56" i="5" s="1"/>
  <c r="J56" i="5"/>
  <c r="B57" i="5"/>
  <c r="K57" i="5" s="1"/>
  <c r="G56" i="5"/>
  <c r="E56" i="5"/>
  <c r="A57" i="5"/>
  <c r="R56" i="5"/>
  <c r="S56" i="5" s="1"/>
  <c r="P56" i="5"/>
  <c r="O56" i="5"/>
  <c r="M56" i="5"/>
  <c r="T56" i="5" s="1"/>
  <c r="D56" i="5"/>
  <c r="U56" i="4" l="1"/>
  <c r="V56" i="4" s="1"/>
  <c r="F26" i="5"/>
  <c r="H26" i="5" s="1"/>
  <c r="T26" i="5"/>
  <c r="U26" i="5" s="1"/>
  <c r="V26" i="5" s="1"/>
  <c r="T28" i="4"/>
  <c r="U28" i="4" s="1"/>
  <c r="V28" i="4" s="1"/>
  <c r="F28" i="4"/>
  <c r="H28" i="4" s="1"/>
  <c r="R57" i="4"/>
  <c r="O57" i="4"/>
  <c r="P57" i="4"/>
  <c r="Q57" i="4" s="1"/>
  <c r="M57" i="4"/>
  <c r="T57" i="4" s="1"/>
  <c r="J57" i="4"/>
  <c r="G57" i="4"/>
  <c r="B58" i="4"/>
  <c r="K58" i="4" s="1"/>
  <c r="A58" i="4"/>
  <c r="E57" i="4"/>
  <c r="D57" i="4"/>
  <c r="J57" i="5"/>
  <c r="G57" i="5"/>
  <c r="T57" i="5" s="1"/>
  <c r="A58" i="5"/>
  <c r="E57" i="5"/>
  <c r="D57" i="5"/>
  <c r="R57" i="5"/>
  <c r="B58" i="5"/>
  <c r="K58" i="5" s="1"/>
  <c r="P57" i="5"/>
  <c r="O57" i="5"/>
  <c r="Q57" i="5" s="1"/>
  <c r="M57" i="5"/>
  <c r="U57" i="5" l="1"/>
  <c r="V57" i="5" s="1"/>
  <c r="S57" i="5"/>
  <c r="U57" i="4"/>
  <c r="V57" i="4" s="1"/>
  <c r="S57" i="4"/>
  <c r="W26" i="5"/>
  <c r="C27" i="5"/>
  <c r="P58" i="5"/>
  <c r="R58" i="5"/>
  <c r="O58" i="5"/>
  <c r="Q58" i="5" s="1"/>
  <c r="M58" i="5"/>
  <c r="G58" i="5"/>
  <c r="T58" i="5" s="1"/>
  <c r="E58" i="5"/>
  <c r="D58" i="5"/>
  <c r="B59" i="5"/>
  <c r="K59" i="5" s="1"/>
  <c r="A59" i="5"/>
  <c r="J58" i="5"/>
  <c r="W28" i="4"/>
  <c r="C29" i="4"/>
  <c r="A59" i="4"/>
  <c r="O58" i="4"/>
  <c r="J58" i="4"/>
  <c r="G58" i="4"/>
  <c r="B59" i="4"/>
  <c r="K59" i="4" s="1"/>
  <c r="E58" i="4"/>
  <c r="D58" i="4"/>
  <c r="T58" i="4"/>
  <c r="P58" i="4"/>
  <c r="Q58" i="4" s="1"/>
  <c r="U58" i="4" s="1"/>
  <c r="V58" i="4" s="1"/>
  <c r="R58" i="4"/>
  <c r="S58" i="4" s="1"/>
  <c r="M58" i="4"/>
  <c r="U58" i="5" l="1"/>
  <c r="V58" i="5" s="1"/>
  <c r="S58" i="5"/>
  <c r="G27" i="5"/>
  <c r="M27" i="5"/>
  <c r="L27" i="5" s="1"/>
  <c r="N27" i="5" s="1"/>
  <c r="I28" i="5" s="1"/>
  <c r="F27" i="5"/>
  <c r="H27" i="5" s="1"/>
  <c r="B60" i="5"/>
  <c r="K60" i="5" s="1"/>
  <c r="O59" i="5"/>
  <c r="Q59" i="5" s="1"/>
  <c r="M59" i="5"/>
  <c r="J59" i="5"/>
  <c r="G59" i="5"/>
  <c r="T59" i="5" s="1"/>
  <c r="E59" i="5"/>
  <c r="D59" i="5"/>
  <c r="A60" i="5"/>
  <c r="R59" i="5"/>
  <c r="S59" i="5" s="1"/>
  <c r="P59" i="5"/>
  <c r="M29" i="4"/>
  <c r="L29" i="4" s="1"/>
  <c r="N29" i="4" s="1"/>
  <c r="I30" i="4" s="1"/>
  <c r="G29" i="4"/>
  <c r="E59" i="4"/>
  <c r="T59" i="4"/>
  <c r="D59" i="4"/>
  <c r="J59" i="4"/>
  <c r="G59" i="4"/>
  <c r="B60" i="4"/>
  <c r="K60" i="4" s="1"/>
  <c r="A60" i="4"/>
  <c r="R59" i="4"/>
  <c r="P59" i="4"/>
  <c r="O59" i="4"/>
  <c r="Q59" i="4" s="1"/>
  <c r="U59" i="4" s="1"/>
  <c r="V59" i="4" s="1"/>
  <c r="M59" i="4"/>
  <c r="S59" i="4" l="1"/>
  <c r="U59" i="5"/>
  <c r="V59" i="5" s="1"/>
  <c r="W27" i="5"/>
  <c r="C28" i="5"/>
  <c r="T27" i="5"/>
  <c r="U27" i="5" s="1"/>
  <c r="V27" i="5" s="1"/>
  <c r="T29" i="4"/>
  <c r="U29" i="4" s="1"/>
  <c r="V29" i="4" s="1"/>
  <c r="F29" i="4"/>
  <c r="H29" i="4" s="1"/>
  <c r="W29" i="4" s="1"/>
  <c r="E60" i="5"/>
  <c r="R60" i="5"/>
  <c r="S60" i="5" s="1"/>
  <c r="J60" i="5"/>
  <c r="B61" i="5"/>
  <c r="K61" i="5" s="1"/>
  <c r="G60" i="5"/>
  <c r="T60" i="5" s="1"/>
  <c r="D60" i="5"/>
  <c r="O60" i="5"/>
  <c r="A61" i="5"/>
  <c r="M60" i="5"/>
  <c r="P60" i="5"/>
  <c r="Q60" i="5" s="1"/>
  <c r="M60" i="4"/>
  <c r="T60" i="4" s="1"/>
  <c r="J60" i="4"/>
  <c r="G60" i="4"/>
  <c r="B61" i="4"/>
  <c r="K61" i="4" s="1"/>
  <c r="D60" i="4"/>
  <c r="R60" i="4"/>
  <c r="P60" i="4"/>
  <c r="O60" i="4"/>
  <c r="Q60" i="4" s="1"/>
  <c r="U60" i="4" s="1"/>
  <c r="V60" i="4" s="1"/>
  <c r="E60" i="4"/>
  <c r="A61" i="4"/>
  <c r="S60" i="4" l="1"/>
  <c r="U60" i="5"/>
  <c r="V60" i="5" s="1"/>
  <c r="G28" i="5"/>
  <c r="M28" i="5"/>
  <c r="L28" i="5" s="1"/>
  <c r="N28" i="5" s="1"/>
  <c r="I29" i="5" s="1"/>
  <c r="C30" i="4"/>
  <c r="M61" i="5"/>
  <c r="A62" i="5"/>
  <c r="E61" i="5"/>
  <c r="D61" i="5"/>
  <c r="R61" i="5"/>
  <c r="O61" i="5"/>
  <c r="Q61" i="5" s="1"/>
  <c r="J61" i="5"/>
  <c r="G61" i="5"/>
  <c r="T61" i="5" s="1"/>
  <c r="B62" i="5"/>
  <c r="K62" i="5" s="1"/>
  <c r="P61" i="5"/>
  <c r="M30" i="4"/>
  <c r="L30" i="4" s="1"/>
  <c r="N30" i="4" s="1"/>
  <c r="I31" i="4" s="1"/>
  <c r="G30" i="4"/>
  <c r="G61" i="4"/>
  <c r="T61" i="4" s="1"/>
  <c r="E61" i="4"/>
  <c r="D61" i="4"/>
  <c r="A62" i="4"/>
  <c r="R61" i="4"/>
  <c r="P61" i="4"/>
  <c r="O61" i="4"/>
  <c r="Q61" i="4" s="1"/>
  <c r="M61" i="4"/>
  <c r="J61" i="4"/>
  <c r="B62" i="4"/>
  <c r="K62" i="4" s="1"/>
  <c r="U61" i="5" l="1"/>
  <c r="V61" i="5" s="1"/>
  <c r="U61" i="4"/>
  <c r="V61" i="4" s="1"/>
  <c r="S61" i="4"/>
  <c r="S61" i="5"/>
  <c r="F28" i="5"/>
  <c r="H28" i="5" s="1"/>
  <c r="T28" i="5"/>
  <c r="U28" i="5" s="1"/>
  <c r="V28" i="5" s="1"/>
  <c r="T30" i="4"/>
  <c r="U30" i="4" s="1"/>
  <c r="V30" i="4" s="1"/>
  <c r="F30" i="4"/>
  <c r="H30" i="4" s="1"/>
  <c r="P62" i="4"/>
  <c r="O62" i="4"/>
  <c r="Q62" i="4" s="1"/>
  <c r="U62" i="4" s="1"/>
  <c r="V62" i="4" s="1"/>
  <c r="A63" i="4"/>
  <c r="D62" i="4"/>
  <c r="R62" i="4"/>
  <c r="M62" i="4"/>
  <c r="J62" i="4"/>
  <c r="B63" i="4"/>
  <c r="K63" i="4" s="1"/>
  <c r="E62" i="4"/>
  <c r="G62" i="4"/>
  <c r="T62" i="4" s="1"/>
  <c r="G62" i="5"/>
  <c r="T62" i="5" s="1"/>
  <c r="D62" i="5"/>
  <c r="R62" i="5"/>
  <c r="O62" i="5"/>
  <c r="A63" i="5"/>
  <c r="P62" i="5"/>
  <c r="Q62" i="5" s="1"/>
  <c r="U62" i="5" s="1"/>
  <c r="V62" i="5" s="1"/>
  <c r="M62" i="5"/>
  <c r="J62" i="5"/>
  <c r="B63" i="5"/>
  <c r="K63" i="5" s="1"/>
  <c r="E62" i="5"/>
  <c r="S62" i="4" l="1"/>
  <c r="S62" i="5"/>
  <c r="W28" i="5"/>
  <c r="C29" i="5"/>
  <c r="B64" i="4"/>
  <c r="K64" i="4" s="1"/>
  <c r="A64" i="4"/>
  <c r="G63" i="4"/>
  <c r="E63" i="4"/>
  <c r="T63" i="4"/>
  <c r="R63" i="4"/>
  <c r="S63" i="4" s="1"/>
  <c r="Q63" i="4"/>
  <c r="U63" i="4" s="1"/>
  <c r="V63" i="4" s="1"/>
  <c r="P63" i="4"/>
  <c r="O63" i="4"/>
  <c r="M63" i="4"/>
  <c r="J63" i="4"/>
  <c r="D63" i="4"/>
  <c r="W30" i="4"/>
  <c r="C31" i="4"/>
  <c r="P63" i="5"/>
  <c r="O63" i="5"/>
  <c r="Q63" i="5" s="1"/>
  <c r="M63" i="5"/>
  <c r="R63" i="5"/>
  <c r="S63" i="5" s="1"/>
  <c r="D63" i="5"/>
  <c r="B64" i="5"/>
  <c r="K64" i="5" s="1"/>
  <c r="A64" i="5"/>
  <c r="J63" i="5"/>
  <c r="G63" i="5"/>
  <c r="T63" i="5" s="1"/>
  <c r="E63" i="5"/>
  <c r="U63" i="5" l="1"/>
  <c r="V63" i="5" s="1"/>
  <c r="G29" i="5"/>
  <c r="M29" i="5"/>
  <c r="L29" i="5" s="1"/>
  <c r="N29" i="5" s="1"/>
  <c r="I30" i="5" s="1"/>
  <c r="F29" i="5"/>
  <c r="H29" i="5" s="1"/>
  <c r="G31" i="4"/>
  <c r="F31" i="4" s="1"/>
  <c r="H31" i="4" s="1"/>
  <c r="M31" i="4"/>
  <c r="L31" i="4" s="1"/>
  <c r="N31" i="4" s="1"/>
  <c r="I32" i="4" s="1"/>
  <c r="B65" i="5"/>
  <c r="K65" i="5" s="1"/>
  <c r="A65" i="5"/>
  <c r="O64" i="5"/>
  <c r="Q64" i="5" s="1"/>
  <c r="M64" i="5"/>
  <c r="J64" i="5"/>
  <c r="E64" i="5"/>
  <c r="D64" i="5"/>
  <c r="R64" i="5"/>
  <c r="S64" i="5" s="1"/>
  <c r="P64" i="5"/>
  <c r="G64" i="5"/>
  <c r="T64" i="5" s="1"/>
  <c r="R64" i="4"/>
  <c r="S64" i="4" s="1"/>
  <c r="P64" i="4"/>
  <c r="Q64" i="4" s="1"/>
  <c r="O64" i="4"/>
  <c r="M64" i="4"/>
  <c r="J64" i="4"/>
  <c r="G64" i="4"/>
  <c r="T64" i="4" s="1"/>
  <c r="E64" i="4"/>
  <c r="D64" i="4"/>
  <c r="B65" i="4"/>
  <c r="K65" i="4" s="1"/>
  <c r="A65" i="4"/>
  <c r="U64" i="5" l="1"/>
  <c r="V64" i="5" s="1"/>
  <c r="U64" i="4"/>
  <c r="V64" i="4" s="1"/>
  <c r="T29" i="5"/>
  <c r="U29" i="5" s="1"/>
  <c r="V29" i="5" s="1"/>
  <c r="C30" i="5"/>
  <c r="W29" i="5"/>
  <c r="W31" i="4"/>
  <c r="C32" i="4"/>
  <c r="J65" i="4"/>
  <c r="B66" i="4"/>
  <c r="K66" i="4" s="1"/>
  <c r="G65" i="4"/>
  <c r="T65" i="4" s="1"/>
  <c r="R65" i="4"/>
  <c r="P65" i="4"/>
  <c r="O65" i="4"/>
  <c r="Q65" i="4" s="1"/>
  <c r="U65" i="4" s="1"/>
  <c r="V65" i="4" s="1"/>
  <c r="M65" i="4"/>
  <c r="E65" i="4"/>
  <c r="D65" i="4"/>
  <c r="A66" i="4"/>
  <c r="R65" i="5"/>
  <c r="P65" i="5"/>
  <c r="Q65" i="5" s="1"/>
  <c r="O65" i="5"/>
  <c r="J65" i="5"/>
  <c r="M65" i="5"/>
  <c r="G65" i="5"/>
  <c r="T65" i="5" s="1"/>
  <c r="E65" i="5"/>
  <c r="D65" i="5"/>
  <c r="B66" i="5"/>
  <c r="K66" i="5" s="1"/>
  <c r="A66" i="5"/>
  <c r="T31" i="4"/>
  <c r="U31" i="4" s="1"/>
  <c r="V31" i="4" s="1"/>
  <c r="S65" i="4" l="1"/>
  <c r="U65" i="5"/>
  <c r="V65" i="5" s="1"/>
  <c r="S65" i="5"/>
  <c r="M30" i="5"/>
  <c r="L30" i="5" s="1"/>
  <c r="N30" i="5" s="1"/>
  <c r="I31" i="5" s="1"/>
  <c r="G30" i="5"/>
  <c r="J66" i="5"/>
  <c r="B67" i="5"/>
  <c r="K67" i="5" s="1"/>
  <c r="A67" i="5"/>
  <c r="E66" i="5"/>
  <c r="P66" i="5"/>
  <c r="O66" i="5"/>
  <c r="Q66" i="5" s="1"/>
  <c r="D66" i="5"/>
  <c r="R66" i="5"/>
  <c r="S66" i="5" s="1"/>
  <c r="T66" i="4"/>
  <c r="D66" i="4"/>
  <c r="R66" i="4"/>
  <c r="S66" i="4" s="1"/>
  <c r="P66" i="4"/>
  <c r="O66" i="4"/>
  <c r="Q66" i="4" s="1"/>
  <c r="U66" i="4" s="1"/>
  <c r="V66" i="4" s="1"/>
  <c r="M66" i="4"/>
  <c r="J66" i="4"/>
  <c r="G66" i="4"/>
  <c r="B67" i="4"/>
  <c r="K67" i="4" s="1"/>
  <c r="E66" i="4"/>
  <c r="A67" i="4"/>
  <c r="G32" i="4"/>
  <c r="M32" i="4"/>
  <c r="L32" i="4" s="1"/>
  <c r="N32" i="4" s="1"/>
  <c r="I33" i="4" s="1"/>
  <c r="F30" i="5" l="1"/>
  <c r="H30" i="5" s="1"/>
  <c r="T30" i="5"/>
  <c r="U30" i="5" s="1"/>
  <c r="V30" i="5" s="1"/>
  <c r="T32" i="4"/>
  <c r="U32" i="4" s="1"/>
  <c r="V32" i="4" s="1"/>
  <c r="F32" i="4"/>
  <c r="H32" i="4" s="1"/>
  <c r="W32" i="4" s="1"/>
  <c r="D67" i="5"/>
  <c r="R67" i="5"/>
  <c r="S67" i="5" s="1"/>
  <c r="Q67" i="5"/>
  <c r="A68" i="5"/>
  <c r="P67" i="5"/>
  <c r="B68" i="5"/>
  <c r="K68" i="5" s="1"/>
  <c r="O67" i="5"/>
  <c r="E67" i="5"/>
  <c r="J67" i="5"/>
  <c r="M67" i="4"/>
  <c r="B68" i="4"/>
  <c r="K68" i="4" s="1"/>
  <c r="Q67" i="4"/>
  <c r="U67" i="4" s="1"/>
  <c r="V67" i="4" s="1"/>
  <c r="P67" i="4"/>
  <c r="J67" i="4"/>
  <c r="G67" i="4"/>
  <c r="E67" i="4"/>
  <c r="A68" i="4"/>
  <c r="D67" i="4"/>
  <c r="R67" i="4"/>
  <c r="T67" i="4"/>
  <c r="O67" i="4"/>
  <c r="S67" i="4" l="1"/>
  <c r="C31" i="5"/>
  <c r="W30" i="5"/>
  <c r="C33" i="4"/>
  <c r="J68" i="5"/>
  <c r="B69" i="5"/>
  <c r="K69" i="5" s="1"/>
  <c r="E68" i="5"/>
  <c r="A69" i="5"/>
  <c r="D68" i="5"/>
  <c r="R68" i="5"/>
  <c r="O68" i="5"/>
  <c r="Q68" i="5" s="1"/>
  <c r="P68" i="5"/>
  <c r="M33" i="4"/>
  <c r="L33" i="4" s="1"/>
  <c r="N33" i="4" s="1"/>
  <c r="I34" i="4" s="1"/>
  <c r="G33" i="4"/>
  <c r="E68" i="4"/>
  <c r="D68" i="4"/>
  <c r="R68" i="4"/>
  <c r="M68" i="4"/>
  <c r="J68" i="4"/>
  <c r="G68" i="4"/>
  <c r="T68" i="4" s="1"/>
  <c r="B69" i="4"/>
  <c r="K69" i="4" s="1"/>
  <c r="A69" i="4"/>
  <c r="O68" i="4"/>
  <c r="Q68" i="4" s="1"/>
  <c r="U68" i="4" s="1"/>
  <c r="V68" i="4" s="1"/>
  <c r="P68" i="4"/>
  <c r="S68" i="5" l="1"/>
  <c r="S68" i="4"/>
  <c r="G31" i="5"/>
  <c r="M31" i="5"/>
  <c r="L31" i="5" s="1"/>
  <c r="N31" i="5" s="1"/>
  <c r="I32" i="5" s="1"/>
  <c r="F31" i="5"/>
  <c r="H31" i="5" s="1"/>
  <c r="T33" i="4"/>
  <c r="U33" i="4" s="1"/>
  <c r="V33" i="4" s="1"/>
  <c r="F33" i="4"/>
  <c r="H33" i="4" s="1"/>
  <c r="O69" i="4"/>
  <c r="M69" i="4"/>
  <c r="J69" i="4"/>
  <c r="G69" i="4"/>
  <c r="T69" i="4" s="1"/>
  <c r="B70" i="4"/>
  <c r="K70" i="4" s="1"/>
  <c r="E69" i="4"/>
  <c r="A70" i="4"/>
  <c r="D69" i="4"/>
  <c r="P69" i="4"/>
  <c r="R69" i="4"/>
  <c r="S69" i="4" s="1"/>
  <c r="Q69" i="4"/>
  <c r="E69" i="5"/>
  <c r="D69" i="5"/>
  <c r="B70" i="5"/>
  <c r="K70" i="5" s="1"/>
  <c r="A70" i="5"/>
  <c r="R69" i="5"/>
  <c r="O69" i="5"/>
  <c r="Q69" i="5" s="1"/>
  <c r="P69" i="5"/>
  <c r="J69" i="5"/>
  <c r="S69" i="5" l="1"/>
  <c r="U69" i="4"/>
  <c r="V69" i="4" s="1"/>
  <c r="C32" i="5"/>
  <c r="W31" i="5"/>
  <c r="T31" i="5"/>
  <c r="U31" i="5" s="1"/>
  <c r="V31" i="5" s="1"/>
  <c r="P70" i="4"/>
  <c r="O70" i="4"/>
  <c r="B71" i="4"/>
  <c r="K71" i="4" s="1"/>
  <c r="G70" i="4"/>
  <c r="T70" i="4" s="1"/>
  <c r="A71" i="4"/>
  <c r="D70" i="4"/>
  <c r="E70" i="4"/>
  <c r="M70" i="4"/>
  <c r="R70" i="4"/>
  <c r="S70" i="4" s="1"/>
  <c r="Q70" i="4"/>
  <c r="U70" i="4" s="1"/>
  <c r="V70" i="4" s="1"/>
  <c r="J70" i="4"/>
  <c r="O70" i="5"/>
  <c r="A71" i="5"/>
  <c r="D70" i="5"/>
  <c r="P70" i="5"/>
  <c r="B71" i="5"/>
  <c r="K71" i="5" s="1"/>
  <c r="R70" i="5"/>
  <c r="S70" i="5" s="1"/>
  <c r="Q70" i="5"/>
  <c r="J70" i="5"/>
  <c r="E70" i="5"/>
  <c r="W33" i="4"/>
  <c r="C34" i="4"/>
  <c r="G32" i="5" l="1"/>
  <c r="M32" i="5"/>
  <c r="L32" i="5" s="1"/>
  <c r="N32" i="5" s="1"/>
  <c r="I33" i="5" s="1"/>
  <c r="A72" i="5"/>
  <c r="E71" i="5"/>
  <c r="B72" i="5"/>
  <c r="K72" i="5" s="1"/>
  <c r="R71" i="5"/>
  <c r="P71" i="5"/>
  <c r="J71" i="5"/>
  <c r="D71" i="5"/>
  <c r="O71" i="5"/>
  <c r="Q71" i="5" s="1"/>
  <c r="M34" i="4"/>
  <c r="L34" i="4" s="1"/>
  <c r="N34" i="4" s="1"/>
  <c r="I35" i="4" s="1"/>
  <c r="G34" i="4"/>
  <c r="B72" i="4"/>
  <c r="K72" i="4" s="1"/>
  <c r="A72" i="4"/>
  <c r="M71" i="4"/>
  <c r="J71" i="4"/>
  <c r="G71" i="4"/>
  <c r="T71" i="4" s="1"/>
  <c r="E71" i="4"/>
  <c r="D71" i="4"/>
  <c r="R71" i="4"/>
  <c r="P71" i="4"/>
  <c r="O71" i="4"/>
  <c r="Q71" i="4" s="1"/>
  <c r="U71" i="4" s="1"/>
  <c r="V71" i="4" s="1"/>
  <c r="S71" i="5" l="1"/>
  <c r="S71" i="4"/>
  <c r="T32" i="5"/>
  <c r="U32" i="5" s="1"/>
  <c r="V32" i="5" s="1"/>
  <c r="F32" i="5"/>
  <c r="H32" i="5" s="1"/>
  <c r="R72" i="4"/>
  <c r="O72" i="4"/>
  <c r="Q72" i="4" s="1"/>
  <c r="P72" i="4"/>
  <c r="M72" i="4"/>
  <c r="T72" i="4" s="1"/>
  <c r="J72" i="4"/>
  <c r="G72" i="4"/>
  <c r="E72" i="4"/>
  <c r="D72" i="4"/>
  <c r="B73" i="4"/>
  <c r="K73" i="4" s="1"/>
  <c r="A73" i="4"/>
  <c r="T34" i="4"/>
  <c r="U34" i="4" s="1"/>
  <c r="V34" i="4" s="1"/>
  <c r="F34" i="4"/>
  <c r="H34" i="4" s="1"/>
  <c r="P72" i="5"/>
  <c r="O72" i="5"/>
  <c r="Q72" i="5" s="1"/>
  <c r="J72" i="5"/>
  <c r="B73" i="5"/>
  <c r="K73" i="5" s="1"/>
  <c r="A73" i="5"/>
  <c r="R72" i="5"/>
  <c r="E72" i="5"/>
  <c r="D72" i="5"/>
  <c r="S72" i="5" l="1"/>
  <c r="U72" i="4"/>
  <c r="V72" i="4" s="1"/>
  <c r="S72" i="4"/>
  <c r="W32" i="5"/>
  <c r="C33" i="5"/>
  <c r="J73" i="5"/>
  <c r="B74" i="5"/>
  <c r="K74" i="5" s="1"/>
  <c r="A74" i="5"/>
  <c r="R73" i="5"/>
  <c r="P73" i="5"/>
  <c r="D73" i="5"/>
  <c r="O73" i="5"/>
  <c r="Q73" i="5" s="1"/>
  <c r="E73" i="5"/>
  <c r="W34" i="4"/>
  <c r="C35" i="4"/>
  <c r="J73" i="4"/>
  <c r="A74" i="4"/>
  <c r="P73" i="4"/>
  <c r="O73" i="4"/>
  <c r="R73" i="4"/>
  <c r="S73" i="4" s="1"/>
  <c r="Q73" i="4"/>
  <c r="E73" i="4"/>
  <c r="D73" i="4"/>
  <c r="B74" i="4"/>
  <c r="K74" i="4" s="1"/>
  <c r="S73" i="5" l="1"/>
  <c r="G33" i="5"/>
  <c r="M33" i="5"/>
  <c r="L33" i="5" s="1"/>
  <c r="N33" i="5" s="1"/>
  <c r="I34" i="5" s="1"/>
  <c r="F33" i="5"/>
  <c r="H33" i="5" s="1"/>
  <c r="G35" i="4"/>
  <c r="F35" i="4" s="1"/>
  <c r="H35" i="4" s="1"/>
  <c r="M35" i="4"/>
  <c r="L35" i="4" s="1"/>
  <c r="N35" i="4" s="1"/>
  <c r="I36" i="4" s="1"/>
  <c r="R74" i="5"/>
  <c r="P74" i="5"/>
  <c r="O74" i="5"/>
  <c r="Q74" i="5" s="1"/>
  <c r="B75" i="5"/>
  <c r="K75" i="5" s="1"/>
  <c r="J74" i="5"/>
  <c r="E74" i="5"/>
  <c r="A75" i="5"/>
  <c r="D74" i="5"/>
  <c r="D74" i="4"/>
  <c r="J74" i="4"/>
  <c r="R74" i="4"/>
  <c r="S74" i="4" s="1"/>
  <c r="P74" i="4"/>
  <c r="O74" i="4"/>
  <c r="Q74" i="4" s="1"/>
  <c r="E74" i="4"/>
  <c r="A75" i="4"/>
  <c r="B75" i="4"/>
  <c r="K75" i="4" s="1"/>
  <c r="S74" i="5" l="1"/>
  <c r="W33" i="5"/>
  <c r="C34" i="5"/>
  <c r="T33" i="5"/>
  <c r="U33" i="5" s="1"/>
  <c r="V33" i="5" s="1"/>
  <c r="J75" i="4"/>
  <c r="B76" i="4"/>
  <c r="K76" i="4" s="1"/>
  <c r="D75" i="4"/>
  <c r="A76" i="4"/>
  <c r="R75" i="4"/>
  <c r="P75" i="4"/>
  <c r="O75" i="4"/>
  <c r="Q75" i="4" s="1"/>
  <c r="E75" i="4"/>
  <c r="W35" i="4"/>
  <c r="C36" i="4"/>
  <c r="J75" i="5"/>
  <c r="B76" i="5"/>
  <c r="K76" i="5" s="1"/>
  <c r="P75" i="5"/>
  <c r="O75" i="5"/>
  <c r="Q75" i="5" s="1"/>
  <c r="E75" i="5"/>
  <c r="A76" i="5"/>
  <c r="D75" i="5"/>
  <c r="R75" i="5"/>
  <c r="T35" i="4"/>
  <c r="U35" i="4" s="1"/>
  <c r="V35" i="4" s="1"/>
  <c r="S75" i="4" l="1"/>
  <c r="S75" i="5"/>
  <c r="M34" i="5"/>
  <c r="L34" i="5" s="1"/>
  <c r="N34" i="5" s="1"/>
  <c r="I35" i="5" s="1"/>
  <c r="G34" i="5"/>
  <c r="T34" i="5" s="1"/>
  <c r="U34" i="5" s="1"/>
  <c r="V34" i="5" s="1"/>
  <c r="F34" i="5"/>
  <c r="H34" i="5" s="1"/>
  <c r="E76" i="4"/>
  <c r="B77" i="4"/>
  <c r="K77" i="4" s="1"/>
  <c r="D76" i="4"/>
  <c r="A77" i="4"/>
  <c r="R76" i="4"/>
  <c r="P76" i="4"/>
  <c r="O76" i="4"/>
  <c r="Q76" i="4" s="1"/>
  <c r="J76" i="4"/>
  <c r="M36" i="4"/>
  <c r="L36" i="4" s="1"/>
  <c r="N36" i="4" s="1"/>
  <c r="I37" i="4" s="1"/>
  <c r="G36" i="4"/>
  <c r="E76" i="5"/>
  <c r="D76" i="5"/>
  <c r="R76" i="5"/>
  <c r="B77" i="5"/>
  <c r="K77" i="5" s="1"/>
  <c r="O76" i="5"/>
  <c r="Q76" i="5" s="1"/>
  <c r="J76" i="5"/>
  <c r="A77" i="5"/>
  <c r="P76" i="5"/>
  <c r="S76" i="4" l="1"/>
  <c r="S76" i="5"/>
  <c r="W34" i="5"/>
  <c r="C35" i="5"/>
  <c r="T36" i="4"/>
  <c r="U36" i="4" s="1"/>
  <c r="V36" i="4" s="1"/>
  <c r="O77" i="5"/>
  <c r="Q77" i="5" s="1"/>
  <c r="J77" i="5"/>
  <c r="A78" i="5"/>
  <c r="B78" i="5"/>
  <c r="K78" i="5" s="1"/>
  <c r="R77" i="5"/>
  <c r="S77" i="5" s="1"/>
  <c r="P77" i="5"/>
  <c r="E77" i="5"/>
  <c r="D77" i="5"/>
  <c r="O77" i="4"/>
  <c r="Q77" i="4" s="1"/>
  <c r="R77" i="4"/>
  <c r="E77" i="4"/>
  <c r="D77" i="4"/>
  <c r="B78" i="4"/>
  <c r="K78" i="4" s="1"/>
  <c r="A78" i="4"/>
  <c r="P77" i="4"/>
  <c r="J77" i="4"/>
  <c r="F36" i="4"/>
  <c r="H36" i="4" s="1"/>
  <c r="S77" i="4" l="1"/>
  <c r="G35" i="5"/>
  <c r="M35" i="5"/>
  <c r="L35" i="5" s="1"/>
  <c r="N35" i="5" s="1"/>
  <c r="I36" i="5" s="1"/>
  <c r="A79" i="4"/>
  <c r="E78" i="4"/>
  <c r="R78" i="4"/>
  <c r="P78" i="4"/>
  <c r="Q78" i="4" s="1"/>
  <c r="J78" i="4"/>
  <c r="D78" i="4"/>
  <c r="B79" i="4"/>
  <c r="K79" i="4" s="1"/>
  <c r="O78" i="4"/>
  <c r="W36" i="4"/>
  <c r="C37" i="4"/>
  <c r="E78" i="5"/>
  <c r="D78" i="5"/>
  <c r="J78" i="5"/>
  <c r="B79" i="5"/>
  <c r="K79" i="5" s="1"/>
  <c r="A79" i="5"/>
  <c r="R78" i="5"/>
  <c r="O78" i="5"/>
  <c r="Q78" i="5" s="1"/>
  <c r="P78" i="5"/>
  <c r="S78" i="4" l="1"/>
  <c r="S78" i="5"/>
  <c r="F35" i="5"/>
  <c r="H35" i="5" s="1"/>
  <c r="T35" i="5"/>
  <c r="U35" i="5" s="1"/>
  <c r="V35" i="5" s="1"/>
  <c r="G37" i="4"/>
  <c r="M37" i="4"/>
  <c r="L37" i="4" s="1"/>
  <c r="N37" i="4" s="1"/>
  <c r="I38" i="4" s="1"/>
  <c r="P79" i="4"/>
  <c r="O79" i="4"/>
  <c r="Q79" i="4" s="1"/>
  <c r="J79" i="4"/>
  <c r="E79" i="4"/>
  <c r="D79" i="4"/>
  <c r="B80" i="4"/>
  <c r="K80" i="4" s="1"/>
  <c r="A80" i="4"/>
  <c r="R79" i="4"/>
  <c r="P79" i="5"/>
  <c r="O79" i="5"/>
  <c r="Q79" i="5" s="1"/>
  <c r="B80" i="5"/>
  <c r="K80" i="5" s="1"/>
  <c r="A80" i="5"/>
  <c r="D79" i="5"/>
  <c r="R79" i="5"/>
  <c r="J79" i="5"/>
  <c r="E79" i="5"/>
  <c r="S79" i="5" l="1"/>
  <c r="S79" i="4"/>
  <c r="W35" i="5"/>
  <c r="C36" i="5"/>
  <c r="J80" i="4"/>
  <c r="P80" i="4"/>
  <c r="Q80" i="4" s="1"/>
  <c r="O80" i="4"/>
  <c r="E80" i="4"/>
  <c r="D80" i="4"/>
  <c r="R80" i="4"/>
  <c r="B8" i="6"/>
  <c r="B7" i="6"/>
  <c r="B6" i="6"/>
  <c r="J80" i="5"/>
  <c r="E80" i="5"/>
  <c r="D80" i="5"/>
  <c r="R80" i="5"/>
  <c r="P80" i="5"/>
  <c r="Q80" i="5" s="1"/>
  <c r="O80" i="5"/>
  <c r="C7" i="6"/>
  <c r="C6" i="6"/>
  <c r="C8" i="6"/>
  <c r="T37" i="4"/>
  <c r="U37" i="4" s="1"/>
  <c r="V37" i="4" s="1"/>
  <c r="F37" i="4"/>
  <c r="H37" i="4" s="1"/>
  <c r="S80" i="5" l="1"/>
  <c r="S80" i="4"/>
  <c r="G36" i="5"/>
  <c r="M36" i="5"/>
  <c r="L36" i="5" s="1"/>
  <c r="N36" i="5" s="1"/>
  <c r="I37" i="5" s="1"/>
  <c r="W37" i="4"/>
  <c r="C38" i="4"/>
  <c r="F36" i="5" l="1"/>
  <c r="H36" i="5" s="1"/>
  <c r="T36" i="5"/>
  <c r="U36" i="5" s="1"/>
  <c r="V36" i="5" s="1"/>
  <c r="G38" i="4"/>
  <c r="F38" i="4" s="1"/>
  <c r="H38" i="4" s="1"/>
  <c r="M38" i="4"/>
  <c r="L38" i="4" s="1"/>
  <c r="N38" i="4" s="1"/>
  <c r="I39" i="4" s="1"/>
  <c r="W36" i="5" l="1"/>
  <c r="C37" i="5"/>
  <c r="W38" i="4"/>
  <c r="C39" i="4"/>
  <c r="T38" i="4"/>
  <c r="U38" i="4" s="1"/>
  <c r="V38" i="4" s="1"/>
  <c r="G37" i="5" l="1"/>
  <c r="F37" i="5" s="1"/>
  <c r="H37" i="5" s="1"/>
  <c r="M37" i="5"/>
  <c r="L37" i="5" s="1"/>
  <c r="N37" i="5" s="1"/>
  <c r="I38" i="5" s="1"/>
  <c r="G39" i="4"/>
  <c r="M39" i="4"/>
  <c r="L39" i="4" s="1"/>
  <c r="N39" i="4" s="1"/>
  <c r="I40" i="4" s="1"/>
  <c r="W37" i="5" l="1"/>
  <c r="C38" i="5"/>
  <c r="T37" i="5"/>
  <c r="U37" i="5" s="1"/>
  <c r="V37" i="5" s="1"/>
  <c r="T39" i="4"/>
  <c r="U39" i="4" s="1"/>
  <c r="V39" i="4" s="1"/>
  <c r="F39" i="4"/>
  <c r="H39" i="4" s="1"/>
  <c r="G38" i="5" l="1"/>
  <c r="F38" i="5" s="1"/>
  <c r="H38" i="5" s="1"/>
  <c r="M38" i="5"/>
  <c r="L38" i="5" s="1"/>
  <c r="N38" i="5" s="1"/>
  <c r="I39" i="5" s="1"/>
  <c r="W39" i="4"/>
  <c r="C40" i="4"/>
  <c r="W38" i="5" l="1"/>
  <c r="C39" i="5"/>
  <c r="T38" i="5"/>
  <c r="U38" i="5" s="1"/>
  <c r="V38" i="5" s="1"/>
  <c r="M40" i="4"/>
  <c r="L40" i="4" s="1"/>
  <c r="N40" i="4" s="1"/>
  <c r="I41" i="4" s="1"/>
  <c r="G40" i="4"/>
  <c r="M39" i="5" l="1"/>
  <c r="L39" i="5" s="1"/>
  <c r="N39" i="5" s="1"/>
  <c r="I40" i="5" s="1"/>
  <c r="G39" i="5"/>
  <c r="T40" i="4"/>
  <c r="U40" i="4" s="1"/>
  <c r="V40" i="4" s="1"/>
  <c r="F40" i="4"/>
  <c r="H40" i="4" s="1"/>
  <c r="T39" i="5" l="1"/>
  <c r="U39" i="5" s="1"/>
  <c r="V39" i="5" s="1"/>
  <c r="F39" i="5"/>
  <c r="H39" i="5" s="1"/>
  <c r="W40" i="4"/>
  <c r="C41" i="4"/>
  <c r="W39" i="5" l="1"/>
  <c r="C40" i="5"/>
  <c r="M41" i="4"/>
  <c r="L41" i="4" s="1"/>
  <c r="N41" i="4" s="1"/>
  <c r="I42" i="4" s="1"/>
  <c r="G41" i="4"/>
  <c r="M40" i="5" l="1"/>
  <c r="L40" i="5" s="1"/>
  <c r="N40" i="5" s="1"/>
  <c r="I41" i="5" s="1"/>
  <c r="G40" i="5"/>
  <c r="T41" i="4"/>
  <c r="U41" i="4" s="1"/>
  <c r="V41" i="4" s="1"/>
  <c r="F41" i="4"/>
  <c r="H41" i="4" s="1"/>
  <c r="T40" i="5" l="1"/>
  <c r="U40" i="5" s="1"/>
  <c r="V40" i="5" s="1"/>
  <c r="F40" i="5"/>
  <c r="H40" i="5" s="1"/>
  <c r="W41" i="4"/>
  <c r="C42" i="4"/>
  <c r="W40" i="5" l="1"/>
  <c r="C41" i="5"/>
  <c r="G42" i="4"/>
  <c r="M42" i="4"/>
  <c r="L42" i="4" s="1"/>
  <c r="N42" i="4" s="1"/>
  <c r="I43" i="4" s="1"/>
  <c r="M41" i="5" l="1"/>
  <c r="L41" i="5" s="1"/>
  <c r="N41" i="5" s="1"/>
  <c r="I42" i="5" s="1"/>
  <c r="G41" i="5"/>
  <c r="T42" i="4"/>
  <c r="U42" i="4" s="1"/>
  <c r="V42" i="4" s="1"/>
  <c r="F42" i="4"/>
  <c r="H42" i="4" s="1"/>
  <c r="T41" i="5" l="1"/>
  <c r="U41" i="5" s="1"/>
  <c r="V41" i="5" s="1"/>
  <c r="F41" i="5"/>
  <c r="H41" i="5" s="1"/>
  <c r="W42" i="4"/>
  <c r="C43" i="4"/>
  <c r="W41" i="5" l="1"/>
  <c r="C42" i="5"/>
  <c r="M43" i="4"/>
  <c r="L43" i="4" s="1"/>
  <c r="N43" i="4" s="1"/>
  <c r="I44" i="4" s="1"/>
  <c r="G43" i="4"/>
  <c r="M42" i="5" l="1"/>
  <c r="L42" i="5" s="1"/>
  <c r="N42" i="5" s="1"/>
  <c r="I43" i="5" s="1"/>
  <c r="G42" i="5"/>
  <c r="F42" i="5" s="1"/>
  <c r="H42" i="5" s="1"/>
  <c r="T43" i="4"/>
  <c r="U43" i="4" s="1"/>
  <c r="V43" i="4" s="1"/>
  <c r="F43" i="4"/>
  <c r="H43" i="4" s="1"/>
  <c r="W42" i="5" l="1"/>
  <c r="C43" i="5"/>
  <c r="T42" i="5"/>
  <c r="U42" i="5" s="1"/>
  <c r="V42" i="5" s="1"/>
  <c r="W43" i="4"/>
  <c r="C44" i="4"/>
  <c r="G43" i="5" l="1"/>
  <c r="M43" i="5"/>
  <c r="L43" i="5" s="1"/>
  <c r="N43" i="5" s="1"/>
  <c r="I44" i="5" s="1"/>
  <c r="M44" i="4"/>
  <c r="L44" i="4" s="1"/>
  <c r="N44" i="4" s="1"/>
  <c r="I45" i="4" s="1"/>
  <c r="G44" i="4"/>
  <c r="T43" i="5" l="1"/>
  <c r="U43" i="5" s="1"/>
  <c r="V43" i="5" s="1"/>
  <c r="F43" i="5"/>
  <c r="H43" i="5" s="1"/>
  <c r="T44" i="4"/>
  <c r="U44" i="4" s="1"/>
  <c r="V44" i="4" s="1"/>
  <c r="F44" i="4"/>
  <c r="H44" i="4" s="1"/>
  <c r="W43" i="5" l="1"/>
  <c r="C44" i="5"/>
  <c r="W44" i="4"/>
  <c r="C45" i="4"/>
  <c r="M44" i="5" l="1"/>
  <c r="L44" i="5" s="1"/>
  <c r="N44" i="5" s="1"/>
  <c r="I45" i="5" s="1"/>
  <c r="G44" i="5"/>
  <c r="G45" i="4"/>
  <c r="M45" i="4"/>
  <c r="L45" i="4" s="1"/>
  <c r="N45" i="4" s="1"/>
  <c r="I46" i="4" s="1"/>
  <c r="T44" i="5" l="1"/>
  <c r="U44" i="5" s="1"/>
  <c r="V44" i="5" s="1"/>
  <c r="F44" i="5"/>
  <c r="H44" i="5" s="1"/>
  <c r="T45" i="4"/>
  <c r="U45" i="4" s="1"/>
  <c r="V45" i="4" s="1"/>
  <c r="F45" i="4"/>
  <c r="H45" i="4" s="1"/>
  <c r="W44" i="5" l="1"/>
  <c r="C45" i="5"/>
  <c r="W45" i="4"/>
  <c r="C46" i="4"/>
  <c r="G45" i="5" l="1"/>
  <c r="F45" i="5" s="1"/>
  <c r="H45" i="5" s="1"/>
  <c r="M45" i="5"/>
  <c r="L45" i="5" s="1"/>
  <c r="N45" i="5" s="1"/>
  <c r="I46" i="5" s="1"/>
  <c r="G46" i="4"/>
  <c r="M46" i="4"/>
  <c r="L46" i="4" s="1"/>
  <c r="N46" i="4" s="1"/>
  <c r="I47" i="4" s="1"/>
  <c r="W45" i="5" l="1"/>
  <c r="C46" i="5"/>
  <c r="T45" i="5"/>
  <c r="U45" i="5" s="1"/>
  <c r="V45" i="5" s="1"/>
  <c r="T46" i="4"/>
  <c r="U46" i="4" s="1"/>
  <c r="V46" i="4" s="1"/>
  <c r="F46" i="4"/>
  <c r="H46" i="4" s="1"/>
  <c r="M46" i="5" l="1"/>
  <c r="L46" i="5" s="1"/>
  <c r="N46" i="5" s="1"/>
  <c r="I47" i="5" s="1"/>
  <c r="G46" i="5"/>
  <c r="W46" i="4"/>
  <c r="C47" i="4"/>
  <c r="T46" i="5" l="1"/>
  <c r="U46" i="5" s="1"/>
  <c r="V46" i="5" s="1"/>
  <c r="F46" i="5"/>
  <c r="H46" i="5" s="1"/>
  <c r="G47" i="5"/>
  <c r="M47" i="5"/>
  <c r="L47" i="5" s="1"/>
  <c r="N47" i="5" s="1"/>
  <c r="I48" i="5" s="1"/>
  <c r="M47" i="4"/>
  <c r="L47" i="4" s="1"/>
  <c r="N47" i="4" s="1"/>
  <c r="I48" i="4" s="1"/>
  <c r="G47" i="4"/>
  <c r="T47" i="4" s="1"/>
  <c r="U47" i="4" s="1"/>
  <c r="V47" i="4" s="1"/>
  <c r="L48" i="5" l="1"/>
  <c r="N48" i="5"/>
  <c r="I49" i="5" s="1"/>
  <c r="W46" i="5"/>
  <c r="C47" i="5"/>
  <c r="F47" i="5" s="1"/>
  <c r="H47" i="5" s="1"/>
  <c r="L48" i="4"/>
  <c r="N48" i="4"/>
  <c r="I49" i="4" s="1"/>
  <c r="F47" i="4"/>
  <c r="H47" i="4" s="1"/>
  <c r="T47" i="5"/>
  <c r="U47" i="5" s="1"/>
  <c r="V47" i="5" s="1"/>
  <c r="L49" i="4" l="1"/>
  <c r="N49" i="4" s="1"/>
  <c r="I50" i="4" s="1"/>
  <c r="W47" i="5"/>
  <c r="C48" i="5"/>
  <c r="L49" i="5"/>
  <c r="N49" i="5" s="1"/>
  <c r="I50" i="5" s="1"/>
  <c r="W47" i="4"/>
  <c r="C48" i="4"/>
  <c r="L50" i="5" l="1"/>
  <c r="N50" i="5" s="1"/>
  <c r="I51" i="5" s="1"/>
  <c r="L50" i="4"/>
  <c r="N50" i="4" s="1"/>
  <c r="I51" i="4" s="1"/>
  <c r="F48" i="4"/>
  <c r="H48" i="4" s="1"/>
  <c r="F48" i="5"/>
  <c r="H48" i="5" s="1"/>
  <c r="W48" i="5" l="1"/>
  <c r="C49" i="5"/>
  <c r="W48" i="4"/>
  <c r="C49" i="4"/>
  <c r="L51" i="4"/>
  <c r="N51" i="4" s="1"/>
  <c r="I52" i="4" s="1"/>
  <c r="L51" i="5"/>
  <c r="N51" i="5" s="1"/>
  <c r="I52" i="5" s="1"/>
  <c r="L52" i="5" l="1"/>
  <c r="N52" i="5"/>
  <c r="I53" i="5" s="1"/>
  <c r="L52" i="4"/>
  <c r="N52" i="4" s="1"/>
  <c r="I53" i="4" s="1"/>
  <c r="F49" i="5"/>
  <c r="H49" i="5"/>
  <c r="F49" i="4"/>
  <c r="H49" i="4" s="1"/>
  <c r="W49" i="4" l="1"/>
  <c r="C50" i="4"/>
  <c r="L53" i="4"/>
  <c r="N53" i="4"/>
  <c r="I54" i="4" s="1"/>
  <c r="W49" i="5"/>
  <c r="C50" i="5"/>
  <c r="L53" i="5"/>
  <c r="N53" i="5" s="1"/>
  <c r="I54" i="5" s="1"/>
  <c r="L54" i="5" l="1"/>
  <c r="N54" i="5" s="1"/>
  <c r="I55" i="5" s="1"/>
  <c r="F50" i="5"/>
  <c r="H50" i="5" s="1"/>
  <c r="F50" i="4"/>
  <c r="H50" i="4" s="1"/>
  <c r="L54" i="4"/>
  <c r="N54" i="4" s="1"/>
  <c r="I55" i="4" s="1"/>
  <c r="W50" i="5" l="1"/>
  <c r="C51" i="5"/>
  <c r="L55" i="4"/>
  <c r="N55" i="4" s="1"/>
  <c r="I56" i="4" s="1"/>
  <c r="W50" i="4"/>
  <c r="C51" i="4"/>
  <c r="N55" i="5"/>
  <c r="I56" i="5" s="1"/>
  <c r="L55" i="5"/>
  <c r="L56" i="4" l="1"/>
  <c r="N56" i="4"/>
  <c r="I57" i="4" s="1"/>
  <c r="F51" i="4"/>
  <c r="H51" i="4" s="1"/>
  <c r="L56" i="5"/>
  <c r="N56" i="5" s="1"/>
  <c r="I57" i="5" s="1"/>
  <c r="F51" i="5"/>
  <c r="H51" i="5"/>
  <c r="L57" i="5" l="1"/>
  <c r="N57" i="5" s="1"/>
  <c r="I58" i="5" s="1"/>
  <c r="W51" i="4"/>
  <c r="C52" i="4"/>
  <c r="N57" i="4"/>
  <c r="I58" i="4" s="1"/>
  <c r="L57" i="4"/>
  <c r="W51" i="5"/>
  <c r="C52" i="5"/>
  <c r="L58" i="5" l="1"/>
  <c r="N58" i="5" s="1"/>
  <c r="I59" i="5" s="1"/>
  <c r="F52" i="4"/>
  <c r="H52" i="4" s="1"/>
  <c r="F52" i="5"/>
  <c r="H52" i="5"/>
  <c r="L58" i="4"/>
  <c r="N58" i="4" s="1"/>
  <c r="I59" i="4" s="1"/>
  <c r="L59" i="4" l="1"/>
  <c r="N59" i="4" s="1"/>
  <c r="I60" i="4" s="1"/>
  <c r="W52" i="4"/>
  <c r="C53" i="4"/>
  <c r="L59" i="5"/>
  <c r="N59" i="5" s="1"/>
  <c r="I60" i="5" s="1"/>
  <c r="W52" i="5"/>
  <c r="C53" i="5"/>
  <c r="L60" i="5" l="1"/>
  <c r="N60" i="5" s="1"/>
  <c r="I61" i="5" s="1"/>
  <c r="L60" i="4"/>
  <c r="N60" i="4" s="1"/>
  <c r="I61" i="4" s="1"/>
  <c r="F53" i="4"/>
  <c r="H53" i="4" s="1"/>
  <c r="F53" i="5"/>
  <c r="H53" i="5" s="1"/>
  <c r="W53" i="5" l="1"/>
  <c r="C54" i="5"/>
  <c r="W53" i="4"/>
  <c r="C54" i="4"/>
  <c r="L61" i="4"/>
  <c r="N61" i="4" s="1"/>
  <c r="I62" i="4" s="1"/>
  <c r="L61" i="5"/>
  <c r="N61" i="5" s="1"/>
  <c r="I62" i="5" s="1"/>
  <c r="L62" i="5" l="1"/>
  <c r="N62" i="5" s="1"/>
  <c r="I63" i="5" s="1"/>
  <c r="L62" i="4"/>
  <c r="N62" i="4" s="1"/>
  <c r="I63" i="4" s="1"/>
  <c r="F54" i="4"/>
  <c r="H54" i="4" s="1"/>
  <c r="F54" i="5"/>
  <c r="H54" i="5" s="1"/>
  <c r="W54" i="5" l="1"/>
  <c r="C55" i="5"/>
  <c r="W54" i="4"/>
  <c r="C55" i="4"/>
  <c r="L63" i="4"/>
  <c r="N63" i="4" s="1"/>
  <c r="I64" i="4" s="1"/>
  <c r="L63" i="5"/>
  <c r="N63" i="5" s="1"/>
  <c r="I64" i="5" s="1"/>
  <c r="L64" i="5" l="1"/>
  <c r="N64" i="5" s="1"/>
  <c r="I65" i="5" s="1"/>
  <c r="L64" i="4"/>
  <c r="N64" i="4"/>
  <c r="I65" i="4" s="1"/>
  <c r="F55" i="4"/>
  <c r="H55" i="4" s="1"/>
  <c r="F55" i="5"/>
  <c r="H55" i="5" s="1"/>
  <c r="W55" i="5" l="1"/>
  <c r="C56" i="5"/>
  <c r="W55" i="4"/>
  <c r="C56" i="4"/>
  <c r="L65" i="5"/>
  <c r="N65" i="5"/>
  <c r="I66" i="5" s="1"/>
  <c r="L65" i="4"/>
  <c r="N65" i="4" s="1"/>
  <c r="I66" i="4" s="1"/>
  <c r="L66" i="4" l="1"/>
  <c r="N66" i="4" s="1"/>
  <c r="I67" i="4" s="1"/>
  <c r="F56" i="4"/>
  <c r="H56" i="4" s="1"/>
  <c r="F56" i="5"/>
  <c r="H56" i="5" s="1"/>
  <c r="W56" i="5" l="1"/>
  <c r="C57" i="5"/>
  <c r="W56" i="4"/>
  <c r="C57" i="4"/>
  <c r="L67" i="4"/>
  <c r="N67" i="4" s="1"/>
  <c r="I68" i="4" s="1"/>
  <c r="L68" i="4" l="1"/>
  <c r="N68" i="4"/>
  <c r="I69" i="4" s="1"/>
  <c r="F57" i="4"/>
  <c r="H57" i="4" s="1"/>
  <c r="F57" i="5"/>
  <c r="H57" i="5" s="1"/>
  <c r="W57" i="5" l="1"/>
  <c r="C58" i="5"/>
  <c r="W57" i="4"/>
  <c r="C58" i="4"/>
  <c r="L69" i="4"/>
  <c r="N69" i="4" s="1"/>
  <c r="I70" i="4" s="1"/>
  <c r="L70" i="4" l="1"/>
  <c r="N70" i="4" s="1"/>
  <c r="I71" i="4" s="1"/>
  <c r="F58" i="5"/>
  <c r="H58" i="5" s="1"/>
  <c r="F58" i="4"/>
  <c r="H58" i="4" s="1"/>
  <c r="W58" i="4" l="1"/>
  <c r="C59" i="4"/>
  <c r="W58" i="5"/>
  <c r="C59" i="5"/>
  <c r="L71" i="4"/>
  <c r="N71" i="4" s="1"/>
  <c r="I72" i="4" s="1"/>
  <c r="L72" i="4" l="1"/>
  <c r="N72" i="4" s="1"/>
  <c r="I73" i="4" s="1"/>
  <c r="F59" i="4"/>
  <c r="H59" i="4" s="1"/>
  <c r="F59" i="5"/>
  <c r="H59" i="5" s="1"/>
  <c r="W59" i="5" l="1"/>
  <c r="C60" i="5"/>
  <c r="W59" i="4"/>
  <c r="C60" i="4"/>
  <c r="F60" i="4" l="1"/>
  <c r="H60" i="4" s="1"/>
  <c r="F60" i="5"/>
  <c r="H60" i="5"/>
  <c r="W60" i="4" l="1"/>
  <c r="C61" i="4"/>
  <c r="W60" i="5"/>
  <c r="C61" i="5"/>
  <c r="F61" i="5" l="1"/>
  <c r="H61" i="5"/>
  <c r="F61" i="4"/>
  <c r="H61" i="4"/>
  <c r="W61" i="4" l="1"/>
  <c r="C62" i="4"/>
  <c r="W61" i="5"/>
  <c r="C62" i="5"/>
  <c r="F62" i="5" l="1"/>
  <c r="H62" i="5"/>
  <c r="F62" i="4"/>
  <c r="H62" i="4" s="1"/>
  <c r="W62" i="4" l="1"/>
  <c r="C63" i="4"/>
  <c r="W62" i="5"/>
  <c r="C63" i="5"/>
  <c r="F63" i="5" l="1"/>
  <c r="H63" i="5"/>
  <c r="F63" i="4"/>
  <c r="H63" i="4" s="1"/>
  <c r="W63" i="4" l="1"/>
  <c r="C64" i="4"/>
  <c r="W63" i="5"/>
  <c r="C64" i="5"/>
  <c r="F64" i="5" l="1"/>
  <c r="H64" i="5"/>
  <c r="F64" i="4"/>
  <c r="H64" i="4" s="1"/>
  <c r="W64" i="4" l="1"/>
  <c r="C65" i="4"/>
  <c r="W64" i="5"/>
  <c r="C65" i="5"/>
  <c r="F65" i="5" l="1"/>
  <c r="H65" i="5"/>
  <c r="F65" i="4"/>
  <c r="H65" i="4" s="1"/>
  <c r="W65" i="4" l="1"/>
  <c r="C66" i="4"/>
  <c r="W65" i="5"/>
  <c r="C66" i="5"/>
  <c r="M66" i="5" l="1"/>
  <c r="L66" i="5" s="1"/>
  <c r="N66" i="5" s="1"/>
  <c r="I67" i="5" s="1"/>
  <c r="G66" i="5"/>
  <c r="T66" i="5" s="1"/>
  <c r="U66" i="5" s="1"/>
  <c r="F66" i="4"/>
  <c r="H66" i="4" s="1"/>
  <c r="W66" i="4" l="1"/>
  <c r="C67" i="4"/>
  <c r="V66" i="5"/>
  <c r="C10" i="6" s="1"/>
  <c r="C9" i="6"/>
  <c r="F66" i="5"/>
  <c r="H66" i="5" s="1"/>
  <c r="W66" i="5" l="1"/>
  <c r="C5" i="6" s="1"/>
  <c r="C67" i="5"/>
  <c r="B19" i="6"/>
  <c r="F67" i="4"/>
  <c r="H67" i="4" s="1"/>
  <c r="W67" i="4" l="1"/>
  <c r="C68" i="4"/>
  <c r="M67" i="5"/>
  <c r="L67" i="5" s="1"/>
  <c r="N67" i="5" s="1"/>
  <c r="I68" i="5" s="1"/>
  <c r="G67" i="5"/>
  <c r="T67" i="5" s="1"/>
  <c r="U67" i="5" s="1"/>
  <c r="V67" i="5" s="1"/>
  <c r="C11" i="6"/>
  <c r="C19" i="6"/>
  <c r="F67" i="5" l="1"/>
  <c r="H67" i="5" s="1"/>
  <c r="C13" i="6"/>
  <c r="C12" i="6"/>
  <c r="F68" i="4"/>
  <c r="H68" i="4" s="1"/>
  <c r="W68" i="4" l="1"/>
  <c r="C69" i="4"/>
  <c r="W67" i="5"/>
  <c r="C68" i="5"/>
  <c r="F69" i="4" l="1"/>
  <c r="H69" i="4"/>
  <c r="G68" i="5"/>
  <c r="F68" i="5"/>
  <c r="H68" i="5"/>
  <c r="M68" i="5"/>
  <c r="L68" i="5" s="1"/>
  <c r="N68" i="5" s="1"/>
  <c r="I69" i="5" s="1"/>
  <c r="W69" i="4" l="1"/>
  <c r="C70" i="4"/>
  <c r="W68" i="5"/>
  <c r="C69" i="5"/>
  <c r="T68" i="5"/>
  <c r="U68" i="5" s="1"/>
  <c r="V68" i="5" s="1"/>
  <c r="M69" i="5" l="1"/>
  <c r="L69" i="5" s="1"/>
  <c r="N69" i="5" s="1"/>
  <c r="I70" i="5" s="1"/>
  <c r="G69" i="5"/>
  <c r="F69" i="5"/>
  <c r="H69" i="5" s="1"/>
  <c r="F70" i="4"/>
  <c r="H70" i="4" s="1"/>
  <c r="W70" i="4" l="1"/>
  <c r="C71" i="4"/>
  <c r="W69" i="5"/>
  <c r="C70" i="5"/>
  <c r="T69" i="5"/>
  <c r="U69" i="5" s="1"/>
  <c r="V69" i="5" s="1"/>
  <c r="G70" i="5" l="1"/>
  <c r="M70" i="5"/>
  <c r="L70" i="5" s="1"/>
  <c r="N70" i="5" s="1"/>
  <c r="I71" i="5" s="1"/>
  <c r="F71" i="4"/>
  <c r="H71" i="4" s="1"/>
  <c r="W71" i="4" l="1"/>
  <c r="C72" i="4"/>
  <c r="T70" i="5"/>
  <c r="U70" i="5" s="1"/>
  <c r="V70" i="5" s="1"/>
  <c r="F70" i="5"/>
  <c r="H70" i="5" s="1"/>
  <c r="W70" i="5" l="1"/>
  <c r="C71" i="5"/>
  <c r="F72" i="4"/>
  <c r="H72" i="4" s="1"/>
  <c r="W72" i="4" l="1"/>
  <c r="C73" i="4"/>
  <c r="M71" i="5"/>
  <c r="L71" i="5" s="1"/>
  <c r="N71" i="5" s="1"/>
  <c r="I72" i="5" s="1"/>
  <c r="G71" i="5"/>
  <c r="T71" i="5" s="1"/>
  <c r="U71" i="5" s="1"/>
  <c r="V71" i="5" s="1"/>
  <c r="F71" i="5"/>
  <c r="H71" i="5" s="1"/>
  <c r="W71" i="5" l="1"/>
  <c r="C72" i="5"/>
  <c r="G73" i="4"/>
  <c r="F73" i="4" s="1"/>
  <c r="H73" i="4" s="1"/>
  <c r="M73" i="4"/>
  <c r="L73" i="4" s="1"/>
  <c r="N73" i="4" s="1"/>
  <c r="I74" i="4" s="1"/>
  <c r="W73" i="4" l="1"/>
  <c r="B5" i="6" s="1"/>
  <c r="C74" i="4"/>
  <c r="G72" i="5"/>
  <c r="F72" i="5" s="1"/>
  <c r="H72" i="5" s="1"/>
  <c r="M72" i="5"/>
  <c r="L72" i="5" s="1"/>
  <c r="N72" i="5" s="1"/>
  <c r="I73" i="5" s="1"/>
  <c r="T73" i="4"/>
  <c r="U73" i="4" s="1"/>
  <c r="W72" i="5" l="1"/>
  <c r="C73" i="5"/>
  <c r="V73" i="4"/>
  <c r="B10" i="6" s="1"/>
  <c r="B9" i="6"/>
  <c r="M74" i="4"/>
  <c r="L74" i="4" s="1"/>
  <c r="N74" i="4" s="1"/>
  <c r="I75" i="4" s="1"/>
  <c r="G74" i="4"/>
  <c r="T74" i="4" s="1"/>
  <c r="U74" i="4" s="1"/>
  <c r="V74" i="4" s="1"/>
  <c r="T72" i="5"/>
  <c r="U72" i="5" s="1"/>
  <c r="V72" i="5" s="1"/>
  <c r="C18" i="6"/>
  <c r="B11" i="6"/>
  <c r="C20" i="6"/>
  <c r="B13" i="6" l="1"/>
  <c r="B12" i="6"/>
  <c r="B18" i="6"/>
  <c r="B20" i="6"/>
  <c r="F74" i="4"/>
  <c r="H74" i="4" s="1"/>
  <c r="F73" i="5"/>
  <c r="H73" i="5" s="1"/>
  <c r="G73" i="5"/>
  <c r="T73" i="5" s="1"/>
  <c r="U73" i="5" s="1"/>
  <c r="V73" i="5" s="1"/>
  <c r="M73" i="5"/>
  <c r="L73" i="5" s="1"/>
  <c r="N73" i="5" s="1"/>
  <c r="I74" i="5" s="1"/>
  <c r="W73" i="5" l="1"/>
  <c r="C74" i="5"/>
  <c r="W74" i="4"/>
  <c r="C75" i="4"/>
  <c r="M74" i="5" l="1"/>
  <c r="L74" i="5" s="1"/>
  <c r="N74" i="5" s="1"/>
  <c r="I75" i="5" s="1"/>
  <c r="G74" i="5"/>
  <c r="T74" i="5" s="1"/>
  <c r="U74" i="5" s="1"/>
  <c r="V74" i="5" s="1"/>
  <c r="M75" i="4"/>
  <c r="L75" i="4" s="1"/>
  <c r="N75" i="4" s="1"/>
  <c r="I76" i="4" s="1"/>
  <c r="G75" i="4"/>
  <c r="T75" i="4" s="1"/>
  <c r="U75" i="4" s="1"/>
  <c r="V75" i="4" s="1"/>
  <c r="F75" i="4" l="1"/>
  <c r="H75" i="4" s="1"/>
  <c r="F74" i="5"/>
  <c r="H74" i="5" s="1"/>
  <c r="W74" i="5" l="1"/>
  <c r="C75" i="5"/>
  <c r="W75" i="4"/>
  <c r="C76" i="4"/>
  <c r="G76" i="4" l="1"/>
  <c r="M76" i="4"/>
  <c r="L76" i="4" s="1"/>
  <c r="N76" i="4" s="1"/>
  <c r="I77" i="4" s="1"/>
  <c r="G75" i="5"/>
  <c r="F75" i="5"/>
  <c r="H75" i="5" s="1"/>
  <c r="M75" i="5"/>
  <c r="L75" i="5" s="1"/>
  <c r="N75" i="5" s="1"/>
  <c r="I76" i="5" s="1"/>
  <c r="W75" i="5" l="1"/>
  <c r="C76" i="5"/>
  <c r="T75" i="5"/>
  <c r="U75" i="5" s="1"/>
  <c r="V75" i="5" s="1"/>
  <c r="T76" i="4"/>
  <c r="U76" i="4" s="1"/>
  <c r="V76" i="4" s="1"/>
  <c r="F76" i="4"/>
  <c r="H76" i="4" s="1"/>
  <c r="W76" i="4" l="1"/>
  <c r="C77" i="4"/>
  <c r="G76" i="5"/>
  <c r="M76" i="5"/>
  <c r="L76" i="5" s="1"/>
  <c r="N76" i="5" s="1"/>
  <c r="I77" i="5" s="1"/>
  <c r="F76" i="5"/>
  <c r="H76" i="5" s="1"/>
  <c r="W76" i="5" l="1"/>
  <c r="C77" i="5"/>
  <c r="G77" i="4"/>
  <c r="F77" i="4" s="1"/>
  <c r="H77" i="4" s="1"/>
  <c r="M77" i="4"/>
  <c r="L77" i="4" s="1"/>
  <c r="N77" i="4" s="1"/>
  <c r="I78" i="4" s="1"/>
  <c r="T76" i="5"/>
  <c r="U76" i="5" s="1"/>
  <c r="V76" i="5" s="1"/>
  <c r="W77" i="4" l="1"/>
  <c r="C78" i="4"/>
  <c r="G77" i="5"/>
  <c r="M77" i="5"/>
  <c r="L77" i="5" s="1"/>
  <c r="N77" i="5" s="1"/>
  <c r="I78" i="5" s="1"/>
  <c r="F77" i="5"/>
  <c r="H77" i="5" s="1"/>
  <c r="T77" i="4"/>
  <c r="U77" i="4" s="1"/>
  <c r="V77" i="4" s="1"/>
  <c r="W77" i="5" l="1"/>
  <c r="C78" i="5"/>
  <c r="M78" i="4"/>
  <c r="L78" i="4" s="1"/>
  <c r="N78" i="4" s="1"/>
  <c r="I79" i="4" s="1"/>
  <c r="G78" i="4"/>
  <c r="T78" i="4" s="1"/>
  <c r="U78" i="4" s="1"/>
  <c r="V78" i="4" s="1"/>
  <c r="T77" i="5"/>
  <c r="U77" i="5" s="1"/>
  <c r="V77" i="5" s="1"/>
  <c r="F78" i="4" l="1"/>
  <c r="H78" i="4" s="1"/>
  <c r="M78" i="5"/>
  <c r="L78" i="5" s="1"/>
  <c r="N78" i="5" s="1"/>
  <c r="I79" i="5" s="1"/>
  <c r="G78" i="5"/>
  <c r="T78" i="5" s="1"/>
  <c r="U78" i="5" s="1"/>
  <c r="V78" i="5" s="1"/>
  <c r="F78" i="5" l="1"/>
  <c r="H78" i="5" s="1"/>
  <c r="W78" i="4"/>
  <c r="C79" i="4"/>
  <c r="G79" i="4" l="1"/>
  <c r="F79" i="4" s="1"/>
  <c r="H79" i="4" s="1"/>
  <c r="M79" i="4"/>
  <c r="L79" i="4" s="1"/>
  <c r="N79" i="4" s="1"/>
  <c r="I80" i="4" s="1"/>
  <c r="W78" i="5"/>
  <c r="C79" i="5"/>
  <c r="W79" i="4" l="1"/>
  <c r="C80" i="4"/>
  <c r="M79" i="5"/>
  <c r="L79" i="5" s="1"/>
  <c r="N79" i="5" s="1"/>
  <c r="I80" i="5" s="1"/>
  <c r="G79" i="5"/>
  <c r="T79" i="5" s="1"/>
  <c r="U79" i="5" s="1"/>
  <c r="V79" i="5" s="1"/>
  <c r="T79" i="4"/>
  <c r="U79" i="4" s="1"/>
  <c r="V79" i="4" s="1"/>
  <c r="F79" i="5" l="1"/>
  <c r="H79" i="5" s="1"/>
  <c r="G80" i="4"/>
  <c r="M80" i="4"/>
  <c r="L80" i="4" s="1"/>
  <c r="N80" i="4" s="1"/>
  <c r="F80" i="4"/>
  <c r="H80" i="4" s="1"/>
  <c r="W80" i="4" s="1"/>
  <c r="T80" i="4" l="1"/>
  <c r="U80" i="4" s="1"/>
  <c r="V80" i="4" s="1"/>
  <c r="W79" i="5"/>
  <c r="C80" i="5"/>
  <c r="M80" i="5" l="1"/>
  <c r="L80" i="5" s="1"/>
  <c r="N80" i="5" s="1"/>
  <c r="G80" i="5"/>
  <c r="T80" i="5" s="1"/>
  <c r="U80" i="5" s="1"/>
  <c r="V80" i="5" s="1"/>
  <c r="F80" i="5"/>
  <c r="H80" i="5" s="1"/>
  <c r="W80" i="5" s="1"/>
</calcChain>
</file>

<file path=xl/sharedStrings.xml><?xml version="1.0" encoding="utf-8"?>
<sst xmlns="http://schemas.openxmlformats.org/spreadsheetml/2006/main" count="158" uniqueCount="122">
  <si>
    <t>Retirement Planner – how to use</t>
  </si>
  <si>
    <t>1) Enter or overwrite the yellow cells on the Inputs sheet.
2) On Cash_Streams, list each ISA / cash source / inheritance as a separate row.
3) Set Include? to 1 to count a cash stream, or 0 to ignore it.
4) Projection_Base uses the Base Retirement Age; Projection_Alternate uses the Alternate Retirement Age.
5) Dashboard compares both scenarios and estimates any extra lump sum or monthly saving needed.
6) This is an illustrative planning model only, not regulated financial advice.</t>
  </si>
  <si>
    <t>Colour key</t>
  </si>
  <si>
    <t>Blue text + yellow fill</t>
  </si>
  <si>
    <t>User input cells</t>
  </si>
  <si>
    <t>Green text</t>
  </si>
  <si>
    <t>Linked formula from another sheet</t>
  </si>
  <si>
    <t>Black text</t>
  </si>
  <si>
    <t>Calculation/formula</t>
  </si>
  <si>
    <t>Red numbers</t>
  </si>
  <si>
    <t>Negative values</t>
  </si>
  <si>
    <t>Retirement planner inputs</t>
  </si>
  <si>
    <t>Personal / scenario assumptions</t>
  </si>
  <si>
    <t>Pension inputs</t>
  </si>
  <si>
    <t>Current Age</t>
  </si>
  <si>
    <t>State Pension Annual Amount (today £)</t>
  </si>
  <si>
    <t>Base Retirement Age</t>
  </si>
  <si>
    <t>NHS Pension Annual Amount at Scheme Age (today £)</t>
  </si>
  <si>
    <t>Alternate Retirement Age</t>
  </si>
  <si>
    <t>NHS Scheme Pension Age</t>
  </si>
  <si>
    <t>State Pension Age</t>
  </si>
  <si>
    <t>NHS Early Reduction per Year</t>
  </si>
  <si>
    <t>Life Expectancy</t>
  </si>
  <si>
    <t>Private Pension Current Pot (£)</t>
  </si>
  <si>
    <t>Target Annual Retirement Income (today £)</t>
  </si>
  <si>
    <t>Employee Monthly Contribution (£)</t>
  </si>
  <si>
    <t>Inflation Rate</t>
  </si>
  <si>
    <t>Employer Monthly Contribution (£)</t>
  </si>
  <si>
    <t>Private Pension Growth Rate</t>
  </si>
  <si>
    <t>Extra Monthly Private Contribution (£)</t>
  </si>
  <si>
    <t>Cash / ISA Growth Rate</t>
  </si>
  <si>
    <t>Total Monthly Private Contribution (£)</t>
  </si>
  <si>
    <t>Safe Drawdown Rate</t>
  </si>
  <si>
    <t>One-off Private Injection (£)</t>
  </si>
  <si>
    <t>Private Injection Age</t>
  </si>
  <si>
    <t>Notes</t>
  </si>
  <si>
    <t>Enter all pension and target income figures in today's pounds. The model inflates target income, State Pension, and NHS Pension forward using the Inflation Rate. The projection assumes withdrawals are taken from private pension and cash in proportion to their size once retired.</t>
  </si>
  <si>
    <t>Cash / ISA / inheritance streams</t>
  </si>
  <si>
    <t>List each ISA or other accessible cash source on its own row. One-off injections are assumed to arrive at the age shown.</t>
  </si>
  <si>
    <t>Stream Name</t>
  </si>
  <si>
    <t>Current Balance (£)</t>
  </si>
  <si>
    <t>Monthly Contribution (£)</t>
  </si>
  <si>
    <t>One-off Injection (£)</t>
  </si>
  <si>
    <t>Injection Age</t>
  </si>
  <si>
    <t>Include? (1/0)</t>
  </si>
  <si>
    <t>Included totals</t>
  </si>
  <si>
    <t>Total Included Current Cash (£)</t>
  </si>
  <si>
    <t>Total Included Monthly Contributions (£)</t>
  </si>
  <si>
    <t>Set Include? to 1 when relevant</t>
  </si>
  <si>
    <t>Total Included One-off Injections (£)</t>
  </si>
  <si>
    <t>Other Cash 1</t>
  </si>
  <si>
    <t>Number of Included Streams</t>
  </si>
  <si>
    <t>Other Cash 2</t>
  </si>
  <si>
    <t>Other Cash 3</t>
  </si>
  <si>
    <t>Other Cash 4</t>
  </si>
  <si>
    <t>Other Cash 5</t>
  </si>
  <si>
    <t>Other Cash 6</t>
  </si>
  <si>
    <t>Other Cash 7</t>
  </si>
  <si>
    <t>Projection Base</t>
  </si>
  <si>
    <t>Chosen Retirement Age</t>
  </si>
  <si>
    <t>Description</t>
  </si>
  <si>
    <t>This sheet projects assets and retirement income year by year.</t>
  </si>
  <si>
    <t>Year</t>
  </si>
  <si>
    <t>Age</t>
  </si>
  <si>
    <t>Private Open (£)</t>
  </si>
  <si>
    <t>Private Contributions (£)</t>
  </si>
  <si>
    <t>Private Injection (£)</t>
  </si>
  <si>
    <t>Private Growth (£)</t>
  </si>
  <si>
    <t>Private Withdrawal (£)</t>
  </si>
  <si>
    <t>Private Close (£)</t>
  </si>
  <si>
    <t>Cash Open (£)</t>
  </si>
  <si>
    <t>Cash Contributions (£)</t>
  </si>
  <si>
    <t>Cash Injections (£)</t>
  </si>
  <si>
    <t>Cash Growth (£)</t>
  </si>
  <si>
    <t>Cash Withdrawal (£)</t>
  </si>
  <si>
    <t>Cash Close (£)</t>
  </si>
  <si>
    <t>NHS Income (£)</t>
  </si>
  <si>
    <t>State Income (£)</t>
  </si>
  <si>
    <t>Guaranteed Income (£)</t>
  </si>
  <si>
    <t>Target Income (£)</t>
  </si>
  <si>
    <t>Required from Savings (£)</t>
  </si>
  <si>
    <t>Draw Taken (£)</t>
  </si>
  <si>
    <t>Total Income (£)</t>
  </si>
  <si>
    <t>Surplus / Gap (£)</t>
  </si>
  <si>
    <t>Accessible Assets (£)</t>
  </si>
  <si>
    <t>Projection Alternate</t>
  </si>
  <si>
    <t>Retirement dashboard</t>
  </si>
  <si>
    <t>Metric</t>
  </si>
  <si>
    <t>Base Scenario</t>
  </si>
  <si>
    <t>Alternate Scenario</t>
  </si>
  <si>
    <t>Retirement Age</t>
  </si>
  <si>
    <t>Base and alternate retirement ages come from Inputs.</t>
  </si>
  <si>
    <t>Projected Accessible Assets at Retirement (£)</t>
  </si>
  <si>
    <t>Private pension plus included cash streams at retirement.</t>
  </si>
  <si>
    <t>Guaranteed Income at Retirement (£)</t>
  </si>
  <si>
    <t>NHS + State Pension income available at retirement age.</t>
  </si>
  <si>
    <t>Target Income at Retirement (£)</t>
  </si>
  <si>
    <t>Target income inflated from today's pounds to retirement year.</t>
  </si>
  <si>
    <t>Required Draw from Savings at Retirement (£)</t>
  </si>
  <si>
    <t>How much annual income must come from savings at retirement.</t>
  </si>
  <si>
    <t>Total Income at Retirement (£)</t>
  </si>
  <si>
    <t>Guaranteed income plus draw taken from savings in retirement year.</t>
  </si>
  <si>
    <t>Surplus / Gap at Retirement (£)</t>
  </si>
  <si>
    <t>Positive means surplus, negative means shortfall in retirement year.</t>
  </si>
  <si>
    <t>Capital Shortfall at Retirement (£)</t>
  </si>
  <si>
    <t>Capital shortfall estimated using the Safe Drawdown Rate.</t>
  </si>
  <si>
    <t>Extra Lump Sum Needed Today (£)</t>
  </si>
  <si>
    <t>Lump sum needed today, assuming private growth rate compounds to retirement.</t>
  </si>
  <si>
    <t>Extra Monthly Saving Needed (£/month)</t>
  </si>
  <si>
    <t>Additional monthly saving needed from now to retirement to close the capital shortfall.</t>
  </si>
  <si>
    <t>Scenario comparison chart data</t>
  </si>
  <si>
    <t>Scenario</t>
  </si>
  <si>
    <t>Accessible Assets at Retirement (£)</t>
  </si>
  <si>
    <t>Base</t>
  </si>
  <si>
    <t>Alternate</t>
  </si>
  <si>
    <t>Difference (Alt - Base)</t>
  </si>
  <si>
    <t>Disclaimer</t>
  </si>
  <si>
    <r>
      <t xml:space="preserve">This spreadsheet is provided for informational and educational purposes only. It is a simplified financial model designed to illustrate potential retirement planning scenarios and should </t>
    </r>
    <r>
      <rPr>
        <b/>
        <u/>
        <sz val="12"/>
        <rFont val="Aptos"/>
        <family val="2"/>
      </rPr>
      <t>not</t>
    </r>
    <r>
      <rPr>
        <b/>
        <sz val="12"/>
        <rFont val="Aptos"/>
        <family val="2"/>
      </rPr>
      <t xml:space="preserve"> be relied upon as financial, investment, tax, or legal advice.
All projections, assumptions, and outputs are estimates only and are inherently uncertain. Actual results may differ materially due to changes in market conditions, inflation, interest rates, personal circumstances, or other factors. No guarantee is made as to the accuracy, completeness, or reliability of the information or results produced by this model.
You are solely responsible for any decisions made based on this spreadsheet. Before making any financial decisions, you should consider your own circumstances and consult with a qualified financial advisor or other professional as appropriate.
The creator of this spreadsheet accepts no liability for any loss, damage, or consequences arising directly or indirectly from the use of, or reliance on, this model.</t>
    </r>
  </si>
  <si>
    <t>Other Cash 8</t>
  </si>
  <si>
    <t>Other Cash 9</t>
  </si>
  <si>
    <t>Other Cash 10</t>
  </si>
  <si>
    <t>NHS RETIREMENT PLANNER
Version: 1.0.0
Publisher: Assagai Studios
IMPORTANT – PLEASE READ
This workbook has been developed by Assagai Studios for educational, informational, and retirement planning purposes only.
The NHS Retirement Planner is designed to provide illustrative estimates based on information and assumptions entered by the user. It does not constitute financial advice, pension advice, investment advice, tax advice, legal advice, or any other form of professional advice.
Users are solely responsible for verifying all information entered into the workbook and for reviewing any assumptions used within calculations and projections.
The workbook may contain assumptions relating to:
• NHS Pension benefits
• State Pension entitlement
• Pension growth
• Inflation
• Investment returns
• Savings growth
• Retirement age
• Life expectancy
• Future contributions
Actual outcomes may differ materially from projections generated by this workbook.
NHS Pension Scheme rules, State Pension legislation, taxation rules, and financial regulations may change over time. Users should verify all information using official sources and seek advice from appropriately qualified professionals before making retirement or financial decisions.
Assagai Studios makes no representations or warranties regarding the accuracy, completeness, reliability, or suitability of the workbook or any results generated by it.
To the fullest extent permitted by law, Assagai Studios shall not be liable for any loss, damage, cost, claim, or expense arising directly or indirectly from the use of, inability to use, or reliance upon this workbook or any calculations produced by it.
By using this workbook, you acknowledge and agree that:
• All outputs are estimates only.
• Retirement outcomes cannot be guaranteed.
• Professional advice may be required.
• Use of this workbook is entirely at your own risk.
For the latest documentation, disclaimers, release notes, and updates, please refer to the official GitHub repository for this project.
© Assagai Studios.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</si>
</sst>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Red]\(\£#,##0\);\-"/>
    <numFmt numFmtId="165" formatCode="0;[Red]\(0\);\-"/>
  </numFmts>
  <fonts count="18">
    <font>
      <sz val="11"/>
      <name val="Carlito"/>
    </font>
    <font>
      <b/>
      <sz val="10"/>
      <name val="Aptos"/>
      <family val="2"/>
    </font>
    <font>
      <sz val="10"/>
      <name val="Aptos"/>
      <family val="2"/>
    </font>
    <font>
      <sz val="10"/>
      <color rgb="FF0000FF"/>
      <name val="Aptos"/>
      <family val="2"/>
    </font>
    <font>
      <sz val="10"/>
      <color rgb="FF008000"/>
      <name val="Aptos"/>
      <family val="2"/>
    </font>
    <font>
      <sz val="10"/>
      <color rgb="FF000000"/>
      <name val="Aptos"/>
      <family val="2"/>
    </font>
    <font>
      <sz val="10"/>
      <color rgb="FF0000FF"/>
      <name val="Aptos"/>
      <family val="2"/>
    </font>
    <font>
      <b/>
      <sz val="20"/>
      <name val="Aptos"/>
      <family val="2"/>
    </font>
    <font>
      <sz val="20"/>
      <name val="Aptos"/>
      <family val="2"/>
    </font>
    <font>
      <b/>
      <sz val="20"/>
      <name val="Carlito"/>
    </font>
    <font>
      <b/>
      <sz val="12"/>
      <name val="Aptos"/>
      <family val="2"/>
    </font>
    <font>
      <sz val="12"/>
      <name val="Aptos"/>
      <family val="2"/>
    </font>
    <font>
      <sz val="12"/>
      <color rgb="FF0000FF"/>
      <name val="Aptos"/>
      <family val="2"/>
    </font>
    <font>
      <sz val="12"/>
      <color rgb="FF008000"/>
      <name val="Aptos"/>
      <family val="2"/>
    </font>
    <font>
      <sz val="12"/>
      <color rgb="FF000000"/>
      <name val="Aptos"/>
      <family val="2"/>
    </font>
    <font>
      <sz val="12"/>
      <color rgb="FFFF0000"/>
      <name val="Aptos"/>
      <family val="2"/>
    </font>
    <font>
      <b/>
      <u/>
      <sz val="12"/>
      <name val="Aptos"/>
      <family val="2"/>
    </font>
    <font>
      <b/>
      <sz val="12"/>
      <name val="Carlito"/>
    </font>
  </fonts>
  <fills count="9">
    <fill>
      <patternFill patternType="none"/>
    </fill>
    <fill>
      <patternFill patternType="gray125"/>
    </fill>
    <fill>
      <patternFill patternType="solid">
        <fgColor rgb="FFDCE6F1"/>
      </patternFill>
    </fill>
    <fill>
      <patternFill patternType="solid">
        <fgColor rgb="FFEAF2F8"/>
      </patternFill>
    </fill>
    <fill>
      <patternFill patternType="solid">
        <fgColor rgb="FFFFF2CC"/>
      </patternFill>
    </fill>
    <fill>
      <patternFill patternType="solid">
        <fgColor rgb="FFD9EAD3"/>
      </patternFill>
    </fill>
    <fill>
      <patternFill patternType="solid">
        <fgColor rgb="FFEDEDED"/>
      </patternFill>
    </fill>
    <fill>
      <patternFill patternType="solid">
        <fgColor theme="5" tint="0.79998168889431442"/>
        <bgColor indexed="64"/>
      </patternFill>
    </fill>
    <fill>
      <patternFill patternType="solid">
        <fgColor rgb="FFFF0000"/>
        <bgColor indexed="64"/>
      </patternFill>
    </fill>
  </fills>
  <borders count="1">
    <border>
      <left/>
      <right/>
      <top/>
      <bottom/>
      <diagonal/>
    </border>
  </borders>
  <cellStyleXfs count="1">
    <xf numFmtId="0" fontId="0" fillId="0" borderId="0"/>
  </cellStyleXfs>
  <cellXfs count="49">
    <xf numFmtId="0" fontId="0" fillId="0" borderId="0" xfId="0"/>
    <xf numFmtId="0" fontId="2" fillId="0" borderId="0" xfId="0" applyFont="1" applyAlignment="1">
      <alignment vertical="center"/>
    </xf>
    <xf numFmtId="0" fontId="2" fillId="0" borderId="0" xfId="0" applyFont="1" applyAlignment="1">
      <alignment vertical="center" wrapText="1"/>
    </xf>
    <xf numFmtId="165" fontId="3" fillId="4" borderId="0" xfId="0" applyNumberFormat="1" applyFont="1" applyFill="1" applyAlignment="1">
      <alignment vertical="center"/>
    </xf>
    <xf numFmtId="164" fontId="3" fillId="4" borderId="0" xfId="0" applyNumberFormat="1" applyFont="1" applyFill="1" applyAlignment="1">
      <alignment vertical="center"/>
    </xf>
    <xf numFmtId="164" fontId="5" fillId="0" borderId="0" xfId="0" applyNumberFormat="1" applyFont="1" applyAlignment="1">
      <alignment vertical="center"/>
    </xf>
    <xf numFmtId="0" fontId="1" fillId="5" borderId="0" xfId="0" applyFont="1" applyFill="1" applyAlignment="1">
      <alignment horizontal="center" vertical="center" wrapText="1"/>
    </xf>
    <xf numFmtId="0" fontId="3" fillId="4" borderId="0" xfId="0" applyFont="1" applyFill="1" applyAlignment="1">
      <alignment vertical="center"/>
    </xf>
    <xf numFmtId="165" fontId="5" fillId="0" borderId="0" xfId="0" applyNumberFormat="1" applyFont="1" applyAlignment="1">
      <alignment vertical="center"/>
    </xf>
    <xf numFmtId="165" fontId="4" fillId="0" borderId="0" xfId="0" applyNumberFormat="1" applyFont="1" applyAlignment="1">
      <alignment vertical="center"/>
    </xf>
    <xf numFmtId="165" fontId="2" fillId="0" borderId="0" xfId="0" applyNumberFormat="1" applyFont="1" applyAlignment="1">
      <alignment vertical="center"/>
    </xf>
    <xf numFmtId="164" fontId="4" fillId="0" borderId="0" xfId="0" applyNumberFormat="1" applyFont="1" applyAlignment="1">
      <alignment vertical="center"/>
    </xf>
    <xf numFmtId="164" fontId="2" fillId="0" borderId="0" xfId="0" applyNumberFormat="1" applyFont="1" applyAlignment="1">
      <alignment vertical="center"/>
    </xf>
    <xf numFmtId="0" fontId="1" fillId="5" borderId="0" xfId="0" applyFont="1" applyFill="1" applyAlignment="1">
      <alignment horizontal="center" vertical="center"/>
    </xf>
    <xf numFmtId="0" fontId="1" fillId="5" borderId="0" xfId="0" applyFont="1" applyFill="1" applyAlignment="1">
      <alignment vertical="center"/>
    </xf>
    <xf numFmtId="0" fontId="1" fillId="6" borderId="0" xfId="0" applyFont="1" applyFill="1" applyAlignment="1">
      <alignment vertical="center" wrapText="1"/>
    </xf>
    <xf numFmtId="165" fontId="4" fillId="6" borderId="0" xfId="0" applyNumberFormat="1" applyFont="1" applyFill="1" applyAlignment="1">
      <alignment vertical="center" wrapText="1"/>
    </xf>
    <xf numFmtId="0" fontId="2" fillId="6" borderId="0" xfId="0" applyFont="1" applyFill="1" applyAlignment="1">
      <alignment vertical="center"/>
    </xf>
    <xf numFmtId="0" fontId="6" fillId="4" borderId="0" xfId="0" applyFont="1" applyFill="1" applyAlignment="1">
      <alignment vertical="center"/>
    </xf>
    <xf numFmtId="165" fontId="2" fillId="7" borderId="0" xfId="0" applyNumberFormat="1" applyFont="1" applyFill="1" applyAlignment="1">
      <alignment vertical="center"/>
    </xf>
    <xf numFmtId="164" fontId="2" fillId="7" borderId="0" xfId="0" applyNumberFormat="1" applyFont="1" applyFill="1" applyAlignment="1">
      <alignment vertical="center"/>
    </xf>
    <xf numFmtId="0" fontId="2" fillId="7" borderId="0" xfId="0" applyFont="1" applyFill="1" applyAlignment="1">
      <alignment vertical="center"/>
    </xf>
    <xf numFmtId="0" fontId="0" fillId="7" borderId="0" xfId="0" applyFill="1"/>
    <xf numFmtId="0" fontId="7" fillId="8" borderId="0" xfId="0" applyFont="1" applyFill="1"/>
    <xf numFmtId="0" fontId="8" fillId="0" borderId="0" xfId="0" applyFont="1"/>
    <xf numFmtId="0" fontId="9" fillId="0" borderId="0" xfId="0" applyFont="1"/>
    <xf numFmtId="0" fontId="11" fillId="0" borderId="0" xfId="0" applyFont="1" applyAlignment="1">
      <alignment vertical="center"/>
    </xf>
    <xf numFmtId="0" fontId="11" fillId="0" borderId="0" xfId="0" applyFont="1"/>
    <xf numFmtId="0" fontId="11" fillId="0" borderId="0" xfId="0" applyFont="1" applyAlignment="1">
      <alignment vertical="top"/>
    </xf>
    <xf numFmtId="0" fontId="12" fillId="4" borderId="0" xfId="0" applyFont="1" applyFill="1" applyAlignment="1">
      <alignment vertical="center" wrapText="1"/>
    </xf>
    <xf numFmtId="0" fontId="11" fillId="0" borderId="0" xfId="0" applyFont="1" applyAlignment="1">
      <alignment vertical="center" wrapText="1"/>
    </xf>
    <xf numFmtId="0" fontId="13" fillId="0" borderId="0" xfId="0" applyFont="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0" fontId="10" fillId="8" borderId="0" xfId="0" applyFont="1" applyFill="1"/>
    <xf numFmtId="0" fontId="10" fillId="0" borderId="0" xfId="0" applyFont="1" applyAlignment="1">
      <alignment vertical="top" wrapText="1"/>
    </xf>
    <xf numFmtId="0" fontId="0" fillId="0" borderId="0" xfId="0" applyAlignment="1">
      <alignment wrapText="1"/>
    </xf>
    <xf numFmtId="0" fontId="17" fillId="0" borderId="0" xfId="0" applyFont="1" applyAlignment="1">
      <alignment vertical="top" wrapText="1"/>
    </xf>
    <xf numFmtId="0" fontId="10" fillId="2" borderId="0" xfId="0" applyFont="1" applyFill="1" applyAlignment="1">
      <alignment horizontal="left" vertical="center"/>
    </xf>
    <xf numFmtId="0" fontId="11" fillId="0" borderId="0" xfId="0" applyFont="1" applyAlignment="1">
      <alignment vertical="center"/>
    </xf>
    <xf numFmtId="0" fontId="11" fillId="0" borderId="0" xfId="0" applyFont="1"/>
    <xf numFmtId="0" fontId="10" fillId="3" borderId="0" xfId="0" applyFont="1" applyFill="1" applyAlignment="1">
      <alignment horizontal="left" vertical="center"/>
    </xf>
    <xf numFmtId="0" fontId="11" fillId="0" borderId="0" xfId="0" applyFont="1" applyAlignment="1">
      <alignment vertical="top" wrapText="1"/>
    </xf>
    <xf numFmtId="0" fontId="11" fillId="0" borderId="0" xfId="0" applyFont="1" applyAlignment="1">
      <alignment vertical="top"/>
    </xf>
    <xf numFmtId="0" fontId="1" fillId="2" borderId="0" xfId="0" applyFont="1" applyFill="1" applyAlignment="1">
      <alignment horizontal="left" vertical="center"/>
    </xf>
    <xf numFmtId="0" fontId="2" fillId="0" borderId="0" xfId="0" applyFont="1" applyAlignment="1">
      <alignment vertical="center"/>
    </xf>
    <xf numFmtId="0" fontId="0" fillId="0" borderId="0" xfId="0"/>
    <xf numFmtId="0" fontId="1" fillId="3" borderId="0" xfId="0" applyFont="1" applyFill="1" applyAlignment="1">
      <alignment horizontal="left" vertical="center"/>
    </xf>
    <xf numFmtId="0" fontId="2"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a:lstStyle/>
          <a:p>
            <a:r>
              <a:rPr lang="en-GB"/>
              <a:t>Retirement comparison</a:t>
            </a:r>
          </a:p>
        </c:rich>
      </c:tx>
      <c:overlay val="0"/>
    </c:title>
    <c:autoTitleDeleted val="0"/>
    <c:plotArea>
      <c:layout/>
      <c:barChart>
        <c:barDir val="col"/>
        <c:grouping val="clustered"/>
        <c:varyColors val="0"/>
        <c:ser>
          <c:idx val="0"/>
          <c:order val="0"/>
          <c:tx>
            <c:v>Total Income at Retirement (£)</c:v>
          </c:tx>
          <c:invertIfNegative val="1"/>
          <c:cat>
            <c:strRef>
              <c:f>Dashboard!$A$18:$A$19</c:f>
              <c:strCache>
                <c:ptCount val="2"/>
                <c:pt idx="0">
                  <c:v>Base</c:v>
                </c:pt>
                <c:pt idx="1">
                  <c:v>Alternate</c:v>
                </c:pt>
              </c:strCache>
            </c:strRef>
          </c:cat>
          <c:val>
            <c:numRef>
              <c:f>Dashboard!$B$18:$B$19</c:f>
              <c:numCache>
                <c:formatCode>\£#,##0;[Red]\(\£#,##0\);\-</c:formatCode>
                <c:ptCount val="2"/>
                <c:pt idx="0">
                  <c:v>0</c:v>
                </c:pt>
                <c:pt idx="1">
                  <c:v>0</c:v>
                </c:pt>
              </c:numCache>
            </c:numRef>
          </c:val>
          <c:extLst>
            <c:ext xmlns:c16="http://schemas.microsoft.com/office/drawing/2014/chart" uri="{C3380CC4-5D6E-409C-BE32-E72D297353CC}">
              <c16:uniqueId val="{00000000-872E-46ED-90D9-6FDBE81DC682}"/>
            </c:ext>
          </c:extLst>
        </c:ser>
        <c:ser>
          <c:idx val="1"/>
          <c:order val="1"/>
          <c:tx>
            <c:v>Accessible Assets at Retirement (£)</c:v>
          </c:tx>
          <c:invertIfNegative val="1"/>
          <c:cat>
            <c:strRef>
              <c:f>Dashboard!$A$18:$A$19</c:f>
              <c:strCache>
                <c:ptCount val="2"/>
                <c:pt idx="0">
                  <c:v>Base</c:v>
                </c:pt>
                <c:pt idx="1">
                  <c:v>Alternate</c:v>
                </c:pt>
              </c:strCache>
            </c:strRef>
          </c:cat>
          <c:val>
            <c:numRef>
              <c:f>Dashboard!$C$18:$C$19</c:f>
              <c:numCache>
                <c:formatCode>\£#,##0;[Red]\(\£#,##0\);\-</c:formatCode>
                <c:ptCount val="2"/>
                <c:pt idx="0">
                  <c:v>0</c:v>
                </c:pt>
                <c:pt idx="1">
                  <c:v>0</c:v>
                </c:pt>
              </c:numCache>
            </c:numRef>
          </c:val>
          <c:extLst>
            <c:ext xmlns:c16="http://schemas.microsoft.com/office/drawing/2014/chart" uri="{C3380CC4-5D6E-409C-BE32-E72D297353CC}">
              <c16:uniqueId val="{00000001-872E-46ED-90D9-6FDBE81DC682}"/>
            </c:ext>
          </c:extLst>
        </c:ser>
        <c:dLbls>
          <c:showLegendKey val="0"/>
          <c:showVal val="0"/>
          <c:showCatName val="0"/>
          <c:showSerName val="0"/>
          <c:showPercent val="0"/>
          <c:showBubbleSize val="0"/>
        </c:dLbls>
        <c:gapWidth val="150"/>
        <c:axId val="48650112"/>
        <c:axId val="48672768"/>
      </c:barChart>
      <c:catAx>
        <c:axId val="48650112"/>
        <c:scaling>
          <c:orientation val="minMax"/>
        </c:scaling>
        <c:delete val="0"/>
        <c:axPos val="b"/>
        <c:majorGridlines>
          <c:spPr>
            <a:ln w="9525">
              <a:solidFill>
                <a:srgbClr val="CCCCCC"/>
              </a:solidFill>
              <a:prstDash val="dash"/>
            </a:ln>
          </c:spPr>
        </c:majorGridlines>
        <c:numFmt formatCode="General" sourceLinked="1"/>
        <c:majorTickMark val="none"/>
        <c:minorTickMark val="none"/>
        <c:tickLblPos val="nextTo"/>
        <c:crossAx val="48672768"/>
        <c:crosses val="autoZero"/>
        <c:auto val="1"/>
        <c:lblAlgn val="ctr"/>
        <c:lblOffset val="100"/>
        <c:noMultiLvlLbl val="0"/>
      </c:catAx>
      <c:valAx>
        <c:axId val="48672768"/>
        <c:scaling>
          <c:orientation val="minMax"/>
        </c:scaling>
        <c:delete val="0"/>
        <c:axPos val="l"/>
        <c:majorGridlines>
          <c:spPr>
            <a:ln w="9525">
              <a:solidFill>
                <a:srgbClr val="CCCCCC"/>
              </a:solidFill>
              <a:prstDash val="dash"/>
            </a:ln>
          </c:spPr>
        </c:majorGridlines>
        <c:numFmt formatCode="\£#,##0;[Red]\(\£#,##0\);\-" sourceLinked="1"/>
        <c:majorTickMark val="none"/>
        <c:minorTickMark val="none"/>
        <c:tickLblPos val="nextTo"/>
        <c:crossAx val="48650112"/>
        <c:crosses val="autoZero"/>
        <c:crossBetween val="between"/>
      </c:valAx>
    </c:plotArea>
    <c:legend>
      <c:legendPos val="b"/>
      <c:overlay val="0"/>
    </c:legend>
    <c:plotVisOnly val="1"/>
    <c:dispBlanksAs val="zero"/>
    <c:showDLblsOverMax val="1"/>
  </c:chart>
  <c:spPr>
    <a:ln w="9525">
      <a:solidFill>
        <a:srgbClr val="D9D9D9"/>
      </a:solidFill>
      <a:prstDash val="soli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0</xdr:colOff>
      <xdr:row>2</xdr:row>
      <xdr:rowOff>0</xdr:rowOff>
    </xdr:from>
    <xdr:to>
      <xdr:col>14</xdr:col>
      <xdr:colOff>0</xdr:colOff>
      <xdr:row>18</xdr:row>
      <xdr:rowOff>0</xdr:rowOff>
    </xdr:to>
    <xdr:graphicFrame macro="">
      <xdr:nvGraphicFramePr>
        <xdr:cNvPr id="2" name="Chart">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9A17F-55F3-421A-9869-335B4CA450DA}">
  <sheetPr>
    <tabColor rgb="FFFF0000"/>
  </sheetPr>
  <dimension ref="A1:D17"/>
  <sheetViews>
    <sheetView tabSelected="1" workbookViewId="0">
      <selection activeCell="A2" sqref="A2"/>
    </sheetView>
  </sheetViews>
  <sheetFormatPr defaultRowHeight="14.25"/>
  <cols>
    <col min="1" max="1" width="158.25" customWidth="1"/>
  </cols>
  <sheetData>
    <row r="1" spans="1:4" ht="26.25">
      <c r="A1" s="23" t="s">
        <v>116</v>
      </c>
      <c r="B1" s="24"/>
      <c r="C1" s="24"/>
      <c r="D1" s="24"/>
    </row>
    <row r="2" spans="1:4" ht="26.25">
      <c r="B2" s="25"/>
      <c r="C2" s="25"/>
      <c r="D2" s="25"/>
    </row>
    <row r="3" spans="1:4" ht="50.1" customHeight="1">
      <c r="A3" s="35" t="s">
        <v>121</v>
      </c>
      <c r="B3" s="25"/>
      <c r="C3" s="25"/>
      <c r="D3" s="25"/>
    </row>
    <row r="4" spans="1:4" ht="50.1" customHeight="1">
      <c r="A4" s="36"/>
      <c r="B4" s="25"/>
      <c r="C4" s="25"/>
      <c r="D4" s="25"/>
    </row>
    <row r="5" spans="1:4" ht="50.1" customHeight="1">
      <c r="A5" s="36"/>
      <c r="B5" s="25"/>
      <c r="C5" s="25"/>
      <c r="D5" s="25"/>
    </row>
    <row r="6" spans="1:4" ht="50.1" customHeight="1">
      <c r="A6" s="36"/>
      <c r="B6" s="25"/>
      <c r="C6" s="25"/>
      <c r="D6" s="25"/>
    </row>
    <row r="7" spans="1:4" ht="50.1" customHeight="1">
      <c r="A7" s="36"/>
      <c r="B7" s="25"/>
      <c r="C7" s="25"/>
      <c r="D7" s="25"/>
    </row>
    <row r="8" spans="1:4" ht="50.1" customHeight="1">
      <c r="A8" s="36"/>
      <c r="B8" s="25"/>
      <c r="C8" s="25"/>
      <c r="D8" s="25"/>
    </row>
    <row r="9" spans="1:4" ht="50.1" customHeight="1">
      <c r="A9" s="36"/>
      <c r="B9" s="25"/>
      <c r="C9" s="25"/>
      <c r="D9" s="25"/>
    </row>
    <row r="10" spans="1:4" ht="50.1" customHeight="1">
      <c r="A10" s="36"/>
      <c r="B10" s="25"/>
      <c r="C10" s="25"/>
      <c r="D10" s="25"/>
    </row>
    <row r="11" spans="1:4" ht="50.1" customHeight="1">
      <c r="A11" s="36"/>
      <c r="B11" s="25"/>
      <c r="C11" s="25"/>
      <c r="D11" s="25"/>
    </row>
    <row r="12" spans="1:4" ht="50.1" customHeight="1">
      <c r="A12" s="36"/>
      <c r="B12" s="25"/>
      <c r="C12" s="25"/>
      <c r="D12" s="25"/>
    </row>
    <row r="13" spans="1:4" ht="50.1" customHeight="1">
      <c r="A13" s="36"/>
      <c r="B13" s="25"/>
      <c r="C13" s="25"/>
      <c r="D13" s="25"/>
    </row>
    <row r="14" spans="1:4" ht="50.1" customHeight="1">
      <c r="A14" s="36"/>
      <c r="B14" s="25"/>
      <c r="C14" s="25"/>
      <c r="D14" s="25"/>
    </row>
    <row r="15" spans="1:4" ht="50.1" customHeight="1">
      <c r="A15" s="36"/>
    </row>
    <row r="16" spans="1:4" ht="50.1" customHeight="1">
      <c r="A16" s="36"/>
    </row>
    <row r="17" spans="1:1" ht="50.1" customHeight="1">
      <c r="A17" s="36"/>
    </row>
  </sheetData>
  <sheetProtection algorithmName="SHA-512" hashValue="vhyQyqgSkgl7hNK4p1xYdXcoHR/dcPKYMlw2Ex6liDNXxhc4fo/gVM13cIUuvpKIJfj91u3YUvAPDNmESh3FHA==" saltValue="LXQLC/34Upjj64359JeYGg==" spinCount="100000" sheet="1" selectLockedCells="1" selectUnlockedCells="1"/>
  <mergeCells count="1">
    <mergeCell ref="A3:A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sheetPr>
  <dimension ref="A1:H32"/>
  <sheetViews>
    <sheetView showGridLines="0" workbookViewId="0">
      <selection activeCell="A2" sqref="A2"/>
    </sheetView>
  </sheetViews>
  <sheetFormatPr defaultRowHeight="15.75"/>
  <cols>
    <col min="1" max="1" width="24" style="27" customWidth="1"/>
    <col min="2" max="2" width="124.875" style="27" customWidth="1"/>
    <col min="3" max="8" width="12" style="27" customWidth="1"/>
    <col min="9" max="16384" width="9" style="27"/>
  </cols>
  <sheetData>
    <row r="1" spans="1:8" ht="14.25" customHeight="1">
      <c r="A1" s="38" t="s">
        <v>0</v>
      </c>
      <c r="B1" s="39"/>
      <c r="C1" s="39"/>
      <c r="D1" s="40"/>
      <c r="E1" s="40"/>
      <c r="F1" s="40"/>
      <c r="G1" s="40"/>
      <c r="H1" s="40"/>
    </row>
    <row r="2" spans="1:8" ht="14.25" customHeight="1">
      <c r="A2" s="26"/>
      <c r="B2" s="26"/>
      <c r="C2" s="26"/>
    </row>
    <row r="3" spans="1:8" ht="14.25" customHeight="1">
      <c r="A3" s="42" t="s">
        <v>1</v>
      </c>
      <c r="B3" s="43"/>
      <c r="C3" s="28"/>
      <c r="D3" s="28"/>
      <c r="E3" s="28"/>
      <c r="F3" s="28"/>
      <c r="G3" s="28"/>
      <c r="H3" s="28"/>
    </row>
    <row r="4" spans="1:8" ht="14.25" customHeight="1">
      <c r="A4" s="43"/>
      <c r="B4" s="43"/>
      <c r="C4" s="28"/>
      <c r="D4" s="28"/>
      <c r="E4" s="28"/>
      <c r="F4" s="28"/>
      <c r="G4" s="28"/>
      <c r="H4" s="28"/>
    </row>
    <row r="5" spans="1:8" ht="14.25" customHeight="1">
      <c r="A5" s="43"/>
      <c r="B5" s="43"/>
      <c r="C5" s="28"/>
      <c r="D5" s="28"/>
      <c r="E5" s="28"/>
      <c r="F5" s="28"/>
      <c r="G5" s="28"/>
      <c r="H5" s="28"/>
    </row>
    <row r="6" spans="1:8" ht="14.25" customHeight="1">
      <c r="A6" s="43"/>
      <c r="B6" s="43"/>
      <c r="C6" s="28"/>
      <c r="D6" s="28"/>
      <c r="E6" s="28"/>
      <c r="F6" s="28"/>
      <c r="G6" s="28"/>
      <c r="H6" s="28"/>
    </row>
    <row r="7" spans="1:8" ht="14.25" customHeight="1">
      <c r="A7" s="43"/>
      <c r="B7" s="43"/>
      <c r="C7" s="28"/>
      <c r="D7" s="28"/>
      <c r="E7" s="28"/>
      <c r="F7" s="28"/>
      <c r="G7" s="28"/>
      <c r="H7" s="28"/>
    </row>
    <row r="8" spans="1:8" ht="14.25" customHeight="1">
      <c r="A8" s="43"/>
      <c r="B8" s="43"/>
      <c r="C8" s="28"/>
      <c r="D8" s="28"/>
      <c r="E8" s="28"/>
      <c r="F8" s="28"/>
      <c r="G8" s="28"/>
      <c r="H8" s="28"/>
    </row>
    <row r="9" spans="1:8" ht="14.25" customHeight="1">
      <c r="A9" s="43"/>
      <c r="B9" s="43"/>
      <c r="C9" s="28"/>
      <c r="D9" s="28"/>
      <c r="E9" s="28"/>
      <c r="F9" s="28"/>
      <c r="G9" s="28"/>
      <c r="H9" s="28"/>
    </row>
    <row r="10" spans="1:8" ht="14.25" customHeight="1">
      <c r="A10" s="43"/>
      <c r="B10" s="43"/>
      <c r="C10" s="28"/>
      <c r="D10" s="28"/>
      <c r="E10" s="28"/>
      <c r="F10" s="28"/>
      <c r="G10" s="28"/>
      <c r="H10" s="28"/>
    </row>
    <row r="11" spans="1:8" ht="14.25" customHeight="1">
      <c r="A11" s="26"/>
      <c r="B11" s="26"/>
      <c r="C11" s="26"/>
    </row>
    <row r="12" spans="1:8">
      <c r="A12" s="41" t="s">
        <v>2</v>
      </c>
      <c r="B12" s="39"/>
      <c r="C12" s="39"/>
      <c r="D12" s="40"/>
      <c r="E12" s="40"/>
      <c r="F12" s="40"/>
      <c r="G12" s="40"/>
      <c r="H12" s="40"/>
    </row>
    <row r="13" spans="1:8">
      <c r="A13" s="26"/>
      <c r="B13" s="26"/>
      <c r="C13" s="26"/>
    </row>
    <row r="14" spans="1:8" ht="20.100000000000001" customHeight="1">
      <c r="A14" s="29" t="s">
        <v>3</v>
      </c>
      <c r="B14" s="30" t="s">
        <v>4</v>
      </c>
      <c r="C14" s="26"/>
    </row>
    <row r="15" spans="1:8" ht="20.100000000000001" customHeight="1">
      <c r="A15" s="31" t="s">
        <v>5</v>
      </c>
      <c r="B15" s="30" t="s">
        <v>6</v>
      </c>
      <c r="C15" s="26"/>
    </row>
    <row r="16" spans="1:8" ht="20.100000000000001" customHeight="1">
      <c r="A16" s="32" t="s">
        <v>7</v>
      </c>
      <c r="B16" s="30" t="s">
        <v>8</v>
      </c>
      <c r="C16" s="26"/>
    </row>
    <row r="17" spans="1:4" ht="20.100000000000001" customHeight="1">
      <c r="A17" s="33" t="s">
        <v>9</v>
      </c>
      <c r="B17" s="30" t="s">
        <v>10</v>
      </c>
      <c r="C17" s="26"/>
    </row>
    <row r="19" spans="1:4">
      <c r="A19" s="34" t="s">
        <v>116</v>
      </c>
    </row>
    <row r="20" spans="1:4">
      <c r="A20" s="35" t="s">
        <v>117</v>
      </c>
      <c r="B20" s="37"/>
      <c r="C20" s="37"/>
      <c r="D20" s="37"/>
    </row>
    <row r="21" spans="1:4">
      <c r="A21" s="37"/>
      <c r="B21" s="37"/>
      <c r="C21" s="37"/>
      <c r="D21" s="37"/>
    </row>
    <row r="22" spans="1:4">
      <c r="A22" s="37"/>
      <c r="B22" s="37"/>
      <c r="C22" s="37"/>
      <c r="D22" s="37"/>
    </row>
    <row r="23" spans="1:4">
      <c r="A23" s="37"/>
      <c r="B23" s="37"/>
      <c r="C23" s="37"/>
      <c r="D23" s="37"/>
    </row>
    <row r="24" spans="1:4">
      <c r="A24" s="37"/>
      <c r="B24" s="37"/>
      <c r="C24" s="37"/>
      <c r="D24" s="37"/>
    </row>
    <row r="25" spans="1:4">
      <c r="A25" s="37"/>
      <c r="B25" s="37"/>
      <c r="C25" s="37"/>
      <c r="D25" s="37"/>
    </row>
    <row r="26" spans="1:4">
      <c r="A26" s="37"/>
      <c r="B26" s="37"/>
      <c r="C26" s="37"/>
      <c r="D26" s="37"/>
    </row>
    <row r="27" spans="1:4">
      <c r="A27" s="37"/>
      <c r="B27" s="37"/>
      <c r="C27" s="37"/>
      <c r="D27" s="37"/>
    </row>
    <row r="28" spans="1:4">
      <c r="A28" s="37"/>
      <c r="B28" s="37"/>
      <c r="C28" s="37"/>
      <c r="D28" s="37"/>
    </row>
    <row r="29" spans="1:4">
      <c r="A29" s="37"/>
      <c r="B29" s="37"/>
      <c r="C29" s="37"/>
      <c r="D29" s="37"/>
    </row>
    <row r="30" spans="1:4">
      <c r="A30" s="37"/>
      <c r="B30" s="37"/>
      <c r="C30" s="37"/>
      <c r="D30" s="37"/>
    </row>
    <row r="31" spans="1:4">
      <c r="A31" s="37"/>
      <c r="B31" s="37"/>
      <c r="C31" s="37"/>
      <c r="D31" s="37"/>
    </row>
    <row r="32" spans="1:4">
      <c r="A32" s="37"/>
      <c r="B32" s="37"/>
      <c r="C32" s="37"/>
      <c r="D32" s="37"/>
    </row>
  </sheetData>
  <sheetProtection algorithmName="SHA-512" hashValue="QY+CO+CTG+jgJ1ihaGVVwlXcH8ZP+AJSZowLmPgSkg4jzy0RtYtEd/AfUW0/tbo54ePe1ZltAzAZ6dmHWNPFsQ==" saltValue="SVtFZClY8H2RDv6MxPvexg==" spinCount="100000" sheet="1" objects="1" scenarios="1" selectLockedCells="1" selectUnlockedCells="1"/>
  <mergeCells count="4">
    <mergeCell ref="A20:D32"/>
    <mergeCell ref="A1:H1"/>
    <mergeCell ref="A12:H12"/>
    <mergeCell ref="A3:B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2"/>
  <sheetViews>
    <sheetView showGridLines="0" workbookViewId="0">
      <selection sqref="A1:H1"/>
    </sheetView>
  </sheetViews>
  <sheetFormatPr defaultRowHeight="14.25"/>
  <cols>
    <col min="1" max="1" width="34" customWidth="1"/>
    <col min="2" max="2" width="17" customWidth="1"/>
    <col min="3" max="3" width="4" customWidth="1"/>
    <col min="4" max="4" width="42" customWidth="1"/>
    <col min="5" max="5" width="18" customWidth="1"/>
    <col min="6" max="8" width="6" customWidth="1"/>
  </cols>
  <sheetData>
    <row r="1" spans="1:8" ht="24" customHeight="1">
      <c r="A1" s="44" t="s">
        <v>11</v>
      </c>
      <c r="B1" s="45"/>
      <c r="C1" s="45"/>
      <c r="D1" s="45"/>
      <c r="E1" s="45"/>
      <c r="F1" s="46"/>
      <c r="G1" s="46"/>
      <c r="H1" s="46"/>
    </row>
    <row r="2" spans="1:8">
      <c r="A2" s="1"/>
      <c r="B2" s="1"/>
      <c r="C2" s="1"/>
      <c r="D2" s="1"/>
      <c r="E2" s="1"/>
    </row>
    <row r="3" spans="1:8">
      <c r="A3" s="47" t="s">
        <v>12</v>
      </c>
      <c r="B3" s="45"/>
      <c r="C3" s="1"/>
      <c r="D3" s="47" t="s">
        <v>13</v>
      </c>
      <c r="E3" s="45"/>
      <c r="F3" s="46"/>
    </row>
    <row r="4" spans="1:8">
      <c r="A4" s="1" t="s">
        <v>14</v>
      </c>
      <c r="B4" s="4">
        <v>0</v>
      </c>
      <c r="C4" s="1"/>
      <c r="D4" s="1" t="s">
        <v>15</v>
      </c>
      <c r="E4" s="4">
        <v>0</v>
      </c>
    </row>
    <row r="5" spans="1:8">
      <c r="A5" s="1" t="s">
        <v>16</v>
      </c>
      <c r="B5" s="4">
        <v>0</v>
      </c>
      <c r="C5" s="1"/>
      <c r="D5" s="1" t="s">
        <v>17</v>
      </c>
      <c r="E5" s="4">
        <v>0</v>
      </c>
    </row>
    <row r="6" spans="1:8">
      <c r="A6" s="1" t="s">
        <v>18</v>
      </c>
      <c r="B6" s="4">
        <v>0</v>
      </c>
      <c r="C6" s="1"/>
      <c r="D6" s="1" t="s">
        <v>19</v>
      </c>
      <c r="E6" s="4">
        <v>0</v>
      </c>
    </row>
    <row r="7" spans="1:8">
      <c r="A7" s="1" t="s">
        <v>20</v>
      </c>
      <c r="B7" s="4">
        <v>0</v>
      </c>
      <c r="C7" s="1"/>
      <c r="D7" s="1" t="s">
        <v>21</v>
      </c>
      <c r="E7" s="4">
        <v>0</v>
      </c>
    </row>
    <row r="8" spans="1:8">
      <c r="A8" s="1" t="s">
        <v>22</v>
      </c>
      <c r="B8" s="4">
        <v>0</v>
      </c>
      <c r="C8" s="1"/>
      <c r="D8" s="1"/>
      <c r="E8" s="1"/>
    </row>
    <row r="9" spans="1:8">
      <c r="A9" s="1"/>
      <c r="B9" s="1"/>
      <c r="C9" s="1"/>
      <c r="D9" s="1" t="s">
        <v>23</v>
      </c>
      <c r="E9" s="4">
        <v>0</v>
      </c>
    </row>
    <row r="10" spans="1:8">
      <c r="A10" s="1" t="s">
        <v>24</v>
      </c>
      <c r="B10" s="4">
        <v>0</v>
      </c>
      <c r="C10" s="1"/>
      <c r="D10" s="1" t="s">
        <v>25</v>
      </c>
      <c r="E10" s="4">
        <v>0</v>
      </c>
    </row>
    <row r="11" spans="1:8">
      <c r="A11" s="1" t="s">
        <v>26</v>
      </c>
      <c r="B11" s="4">
        <v>0</v>
      </c>
      <c r="C11" s="1"/>
      <c r="D11" s="1" t="s">
        <v>27</v>
      </c>
      <c r="E11" s="4">
        <v>0</v>
      </c>
    </row>
    <row r="12" spans="1:8">
      <c r="A12" s="1" t="s">
        <v>28</v>
      </c>
      <c r="B12" s="4">
        <v>0</v>
      </c>
      <c r="C12" s="1"/>
      <c r="D12" s="1" t="s">
        <v>29</v>
      </c>
      <c r="E12" s="4">
        <v>0</v>
      </c>
    </row>
    <row r="13" spans="1:8">
      <c r="A13" s="1" t="s">
        <v>30</v>
      </c>
      <c r="B13" s="4">
        <v>0</v>
      </c>
      <c r="C13" s="1"/>
      <c r="D13" s="1" t="s">
        <v>31</v>
      </c>
      <c r="E13" s="5">
        <f>SUM(E10:E12)</f>
        <v>0</v>
      </c>
    </row>
    <row r="14" spans="1:8">
      <c r="A14" s="1" t="s">
        <v>32</v>
      </c>
      <c r="B14" s="4">
        <v>0</v>
      </c>
      <c r="C14" s="1"/>
      <c r="D14" s="1" t="s">
        <v>33</v>
      </c>
      <c r="E14" s="4">
        <v>0</v>
      </c>
    </row>
    <row r="15" spans="1:8">
      <c r="A15" s="1"/>
      <c r="B15" s="1"/>
      <c r="C15" s="1"/>
      <c r="D15" s="1" t="s">
        <v>34</v>
      </c>
      <c r="E15" s="4">
        <v>0</v>
      </c>
    </row>
    <row r="16" spans="1:8">
      <c r="A16" s="1"/>
      <c r="B16" s="1"/>
      <c r="C16" s="1"/>
      <c r="D16" s="1"/>
      <c r="E16" s="1"/>
    </row>
    <row r="17" spans="1:8">
      <c r="A17" s="1"/>
      <c r="B17" s="1"/>
      <c r="C17" s="1"/>
      <c r="D17" s="1"/>
      <c r="E17" s="1"/>
    </row>
    <row r="18" spans="1:8">
      <c r="A18" s="47" t="s">
        <v>35</v>
      </c>
      <c r="B18" s="45"/>
      <c r="C18" s="45"/>
      <c r="D18" s="45"/>
      <c r="E18" s="45"/>
      <c r="F18" s="46"/>
      <c r="G18" s="46"/>
      <c r="H18" s="46"/>
    </row>
    <row r="19" spans="1:8" ht="15.75" customHeight="1">
      <c r="A19" s="48" t="s">
        <v>36</v>
      </c>
      <c r="B19" s="45"/>
      <c r="C19" s="45"/>
      <c r="D19" s="45"/>
      <c r="E19" s="45"/>
      <c r="F19" s="46"/>
      <c r="G19" s="46"/>
      <c r="H19" s="46"/>
    </row>
    <row r="20" spans="1:8">
      <c r="A20" s="46"/>
      <c r="B20" s="46"/>
      <c r="C20" s="46"/>
      <c r="D20" s="46"/>
      <c r="E20" s="46"/>
      <c r="F20" s="46"/>
      <c r="G20" s="46"/>
      <c r="H20" s="46"/>
    </row>
    <row r="21" spans="1:8">
      <c r="A21" s="46"/>
      <c r="B21" s="46"/>
      <c r="C21" s="46"/>
      <c r="D21" s="46"/>
      <c r="E21" s="46"/>
      <c r="F21" s="46"/>
      <c r="G21" s="46"/>
      <c r="H21" s="46"/>
    </row>
    <row r="22" spans="1:8">
      <c r="A22" s="46"/>
      <c r="B22" s="46"/>
      <c r="C22" s="46"/>
      <c r="D22" s="46"/>
      <c r="E22" s="46"/>
      <c r="F22" s="46"/>
      <c r="G22" s="46"/>
      <c r="H22" s="46"/>
    </row>
  </sheetData>
  <mergeCells count="5">
    <mergeCell ref="A1:H1"/>
    <mergeCell ref="A3:B3"/>
    <mergeCell ref="D3:F3"/>
    <mergeCell ref="A18:H18"/>
    <mergeCell ref="A19:H2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5"/>
  <sheetViews>
    <sheetView showGridLines="0" workbookViewId="0">
      <selection activeCell="A2" sqref="A2"/>
    </sheetView>
  </sheetViews>
  <sheetFormatPr defaultRowHeight="14.25"/>
  <cols>
    <col min="1" max="1" width="22" customWidth="1"/>
    <col min="2" max="2" width="18" customWidth="1"/>
    <col min="3" max="3" width="20" customWidth="1"/>
    <col min="4" max="4" width="18" customWidth="1"/>
    <col min="5" max="6" width="12" customWidth="1"/>
    <col min="7" max="7" width="28" customWidth="1"/>
    <col min="8" max="8" width="4" customWidth="1"/>
    <col min="9" max="9" width="32" customWidth="1"/>
    <col min="10" max="10" width="18" customWidth="1"/>
  </cols>
  <sheetData>
    <row r="1" spans="1:10" ht="24" customHeight="1">
      <c r="A1" s="44" t="s">
        <v>37</v>
      </c>
      <c r="B1" s="45"/>
      <c r="C1" s="45"/>
      <c r="D1" s="45"/>
      <c r="E1" s="45"/>
      <c r="F1" s="45"/>
      <c r="G1" s="45"/>
      <c r="H1" s="45"/>
      <c r="I1" s="45"/>
      <c r="J1" s="1"/>
    </row>
    <row r="2" spans="1:10">
      <c r="A2" s="1"/>
      <c r="B2" s="1"/>
      <c r="C2" s="1"/>
      <c r="D2" s="1"/>
      <c r="E2" s="1"/>
      <c r="F2" s="1"/>
      <c r="G2" s="1"/>
      <c r="H2" s="1"/>
      <c r="I2" s="1"/>
      <c r="J2" s="1"/>
    </row>
    <row r="3" spans="1:10" ht="27.95" customHeight="1">
      <c r="A3" s="48" t="s">
        <v>38</v>
      </c>
      <c r="B3" s="45" t="s">
        <v>38</v>
      </c>
      <c r="C3" s="45" t="s">
        <v>38</v>
      </c>
      <c r="D3" s="45" t="s">
        <v>38</v>
      </c>
      <c r="E3" s="45" t="s">
        <v>38</v>
      </c>
      <c r="F3" s="45" t="s">
        <v>38</v>
      </c>
      <c r="G3" s="45" t="s">
        <v>38</v>
      </c>
      <c r="H3" s="1"/>
      <c r="I3" s="1"/>
      <c r="J3" s="1"/>
    </row>
    <row r="4" spans="1:10">
      <c r="A4" s="1"/>
      <c r="B4" s="1"/>
      <c r="C4" s="1"/>
      <c r="D4" s="1"/>
      <c r="E4" s="1"/>
      <c r="F4" s="1"/>
      <c r="G4" s="1"/>
      <c r="H4" s="1"/>
      <c r="I4" s="1"/>
      <c r="J4" s="1"/>
    </row>
    <row r="5" spans="1:10">
      <c r="A5" s="6" t="s">
        <v>39</v>
      </c>
      <c r="B5" s="6" t="s">
        <v>40</v>
      </c>
      <c r="C5" s="6" t="s">
        <v>41</v>
      </c>
      <c r="D5" s="6" t="s">
        <v>42</v>
      </c>
      <c r="E5" s="6" t="s">
        <v>43</v>
      </c>
      <c r="F5" s="6" t="s">
        <v>44</v>
      </c>
      <c r="G5" s="6" t="s">
        <v>35</v>
      </c>
      <c r="H5" s="1"/>
      <c r="I5" s="47" t="s">
        <v>45</v>
      </c>
      <c r="J5" s="45"/>
    </row>
    <row r="6" spans="1:10">
      <c r="A6" s="7" t="s">
        <v>50</v>
      </c>
      <c r="B6" s="4">
        <v>0</v>
      </c>
      <c r="C6" s="4">
        <v>0</v>
      </c>
      <c r="D6" s="4"/>
      <c r="E6" s="4">
        <v>0</v>
      </c>
      <c r="F6" s="4">
        <v>0</v>
      </c>
      <c r="G6" s="1" t="s">
        <v>48</v>
      </c>
      <c r="H6" s="1"/>
      <c r="I6" s="1" t="s">
        <v>46</v>
      </c>
      <c r="J6" s="5">
        <f>SUMPRODUCT(B6:B15,F6:F15)</f>
        <v>0</v>
      </c>
    </row>
    <row r="7" spans="1:10">
      <c r="A7" s="7" t="s">
        <v>52</v>
      </c>
      <c r="B7" s="4">
        <v>0</v>
      </c>
      <c r="C7" s="4">
        <v>0</v>
      </c>
      <c r="D7" s="4"/>
      <c r="E7" s="4">
        <v>0</v>
      </c>
      <c r="F7" s="4">
        <v>0</v>
      </c>
      <c r="G7" s="1"/>
      <c r="H7" s="1"/>
      <c r="I7" s="1" t="s">
        <v>47</v>
      </c>
      <c r="J7" s="5">
        <f>SUMPRODUCT(C6:C15,F6:F15)</f>
        <v>0</v>
      </c>
    </row>
    <row r="8" spans="1:10">
      <c r="A8" s="7" t="s">
        <v>53</v>
      </c>
      <c r="B8" s="4">
        <v>0</v>
      </c>
      <c r="C8" s="4">
        <v>0</v>
      </c>
      <c r="D8" s="4"/>
      <c r="E8" s="4">
        <v>0</v>
      </c>
      <c r="F8" s="4">
        <v>0</v>
      </c>
      <c r="H8" s="1"/>
      <c r="I8" s="1" t="s">
        <v>49</v>
      </c>
      <c r="J8" s="5">
        <f>SUMPRODUCT(D6:D15,F6:F15)</f>
        <v>0</v>
      </c>
    </row>
    <row r="9" spans="1:10">
      <c r="A9" s="7" t="s">
        <v>54</v>
      </c>
      <c r="B9" s="4">
        <v>0</v>
      </c>
      <c r="C9" s="4">
        <v>0</v>
      </c>
      <c r="D9" s="4"/>
      <c r="E9" s="4">
        <v>0</v>
      </c>
      <c r="F9" s="4">
        <v>0</v>
      </c>
      <c r="G9" s="1"/>
      <c r="H9" s="1"/>
      <c r="I9" s="1" t="s">
        <v>51</v>
      </c>
      <c r="J9" s="8">
        <f>SUM(F6:F15)</f>
        <v>0</v>
      </c>
    </row>
    <row r="10" spans="1:10">
      <c r="A10" s="7" t="s">
        <v>55</v>
      </c>
      <c r="B10" s="4">
        <v>0</v>
      </c>
      <c r="C10" s="4">
        <v>0</v>
      </c>
      <c r="D10" s="4"/>
      <c r="E10" s="4">
        <v>0</v>
      </c>
      <c r="F10" s="4">
        <v>0</v>
      </c>
      <c r="G10" s="1"/>
      <c r="H10" s="1"/>
      <c r="I10" s="1"/>
      <c r="J10" s="1"/>
    </row>
    <row r="11" spans="1:10">
      <c r="A11" s="7" t="s">
        <v>56</v>
      </c>
      <c r="B11" s="4">
        <v>0</v>
      </c>
      <c r="C11" s="4">
        <v>0</v>
      </c>
      <c r="D11" s="4"/>
      <c r="E11" s="4">
        <v>0</v>
      </c>
      <c r="F11" s="4">
        <v>0</v>
      </c>
      <c r="G11" s="1"/>
      <c r="H11" s="1"/>
      <c r="I11" s="1"/>
      <c r="J11" s="1"/>
    </row>
    <row r="12" spans="1:10">
      <c r="A12" s="7" t="s">
        <v>57</v>
      </c>
      <c r="B12" s="4">
        <v>0</v>
      </c>
      <c r="C12" s="4">
        <v>0</v>
      </c>
      <c r="D12" s="4">
        <v>0</v>
      </c>
      <c r="E12" s="4">
        <v>0</v>
      </c>
      <c r="F12" s="4">
        <v>0</v>
      </c>
      <c r="G12" s="1"/>
      <c r="H12" s="1"/>
      <c r="I12" s="1"/>
      <c r="J12" s="1"/>
    </row>
    <row r="13" spans="1:10">
      <c r="A13" s="18" t="s">
        <v>118</v>
      </c>
      <c r="B13" s="4">
        <v>0</v>
      </c>
      <c r="C13" s="4">
        <v>0</v>
      </c>
      <c r="D13" s="4">
        <v>0</v>
      </c>
      <c r="E13" s="4">
        <v>0</v>
      </c>
      <c r="F13" s="4">
        <v>0</v>
      </c>
      <c r="G13" s="1"/>
      <c r="H13" s="1"/>
      <c r="I13" s="1"/>
      <c r="J13" s="1"/>
    </row>
    <row r="14" spans="1:10">
      <c r="A14" s="18" t="s">
        <v>119</v>
      </c>
      <c r="B14" s="4">
        <v>0</v>
      </c>
      <c r="C14" s="4">
        <v>0</v>
      </c>
      <c r="D14" s="4">
        <v>0</v>
      </c>
      <c r="E14" s="4">
        <v>0</v>
      </c>
      <c r="F14" s="3">
        <v>0</v>
      </c>
      <c r="G14" s="1"/>
      <c r="H14" s="1"/>
      <c r="I14" s="1"/>
      <c r="J14" s="1"/>
    </row>
    <row r="15" spans="1:10">
      <c r="A15" s="18" t="s">
        <v>120</v>
      </c>
      <c r="B15" s="4">
        <v>0</v>
      </c>
      <c r="C15" s="4">
        <v>0</v>
      </c>
      <c r="D15" s="4">
        <v>0</v>
      </c>
      <c r="E15" s="4">
        <v>0</v>
      </c>
      <c r="F15" s="3">
        <v>0</v>
      </c>
      <c r="G15" s="1"/>
      <c r="H15" s="1"/>
      <c r="I15" s="1"/>
      <c r="J15" s="1"/>
    </row>
  </sheetData>
  <mergeCells count="3">
    <mergeCell ref="A1:I1"/>
    <mergeCell ref="A3:G3"/>
    <mergeCell ref="I5:J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80"/>
  <sheetViews>
    <sheetView showGridLines="0" workbookViewId="0">
      <selection sqref="A1:W1"/>
    </sheetView>
  </sheetViews>
  <sheetFormatPr defaultRowHeight="14.25"/>
  <cols>
    <col min="1" max="1" width="10.625" customWidth="1"/>
    <col min="2" max="2" width="8" customWidth="1"/>
    <col min="3" max="3" width="15" customWidth="1"/>
    <col min="4" max="4" width="17" customWidth="1"/>
    <col min="5" max="6" width="15" customWidth="1"/>
    <col min="7" max="7" width="16" customWidth="1"/>
    <col min="8" max="8" width="15" customWidth="1"/>
    <col min="9" max="9" width="14" customWidth="1"/>
    <col min="10" max="10" width="16" customWidth="1"/>
    <col min="11" max="11" width="15" customWidth="1"/>
    <col min="12" max="12" width="14" customWidth="1"/>
    <col min="13" max="13" width="15" customWidth="1"/>
    <col min="14" max="16" width="14" customWidth="1"/>
    <col min="17" max="17" width="16" customWidth="1"/>
    <col min="18" max="18" width="14" customWidth="1"/>
    <col min="19" max="19" width="18" customWidth="1"/>
    <col min="20" max="20" width="13" customWidth="1"/>
    <col min="21" max="22" width="14" customWidth="1"/>
    <col min="23" max="23" width="16" customWidth="1"/>
  </cols>
  <sheetData>
    <row r="1" spans="1:23" ht="24" customHeight="1">
      <c r="A1" s="44" t="s">
        <v>58</v>
      </c>
      <c r="B1" s="45"/>
      <c r="C1" s="45"/>
      <c r="D1" s="45"/>
      <c r="E1" s="45"/>
      <c r="F1" s="45"/>
      <c r="G1" s="45"/>
      <c r="H1" s="45"/>
      <c r="I1" s="45"/>
      <c r="J1" s="45"/>
      <c r="K1" s="45"/>
      <c r="L1" s="45"/>
      <c r="M1" s="45"/>
      <c r="N1" s="45"/>
      <c r="O1" s="45"/>
      <c r="P1" s="45"/>
      <c r="Q1" s="45"/>
      <c r="R1" s="45"/>
      <c r="S1" s="45"/>
      <c r="T1" s="45"/>
      <c r="U1" s="45"/>
      <c r="V1" s="45"/>
      <c r="W1" s="45"/>
    </row>
    <row r="2" spans="1:23" ht="40.5">
      <c r="A2" s="15" t="s">
        <v>59</v>
      </c>
      <c r="B2" s="16">
        <f>Inputs!$B$5</f>
        <v>0</v>
      </c>
      <c r="C2" s="1"/>
      <c r="D2" s="1"/>
      <c r="E2" s="1"/>
      <c r="F2" s="1"/>
      <c r="G2" s="1"/>
      <c r="H2" s="1"/>
      <c r="I2" s="1"/>
      <c r="J2" s="1"/>
      <c r="K2" s="1"/>
      <c r="L2" s="1"/>
      <c r="M2" s="1"/>
      <c r="N2" s="1"/>
      <c r="O2" s="1"/>
      <c r="P2" s="1"/>
      <c r="Q2" s="1"/>
      <c r="R2" s="1"/>
      <c r="S2" s="1"/>
      <c r="T2" s="1"/>
      <c r="U2" s="1"/>
      <c r="V2" s="1"/>
      <c r="W2" s="1"/>
    </row>
    <row r="3" spans="1:23">
      <c r="A3" s="15" t="s">
        <v>60</v>
      </c>
      <c r="B3" s="17" t="s">
        <v>61</v>
      </c>
      <c r="C3" s="1"/>
      <c r="D3" s="1"/>
      <c r="E3" s="1"/>
      <c r="F3" s="1"/>
      <c r="G3" s="1"/>
      <c r="H3" s="1"/>
      <c r="I3" s="1"/>
      <c r="J3" s="1"/>
      <c r="K3" s="1"/>
      <c r="L3" s="1"/>
      <c r="M3" s="1"/>
      <c r="N3" s="1"/>
      <c r="O3" s="1"/>
      <c r="P3" s="1"/>
      <c r="Q3" s="1"/>
      <c r="R3" s="1"/>
      <c r="S3" s="1"/>
      <c r="T3" s="1"/>
      <c r="U3" s="1"/>
      <c r="V3" s="1"/>
      <c r="W3" s="1"/>
    </row>
    <row r="4" spans="1:23">
      <c r="A4" s="1"/>
      <c r="B4" s="1"/>
      <c r="C4" s="1"/>
      <c r="D4" s="1"/>
      <c r="E4" s="1"/>
      <c r="F4" s="1"/>
      <c r="G4" s="1"/>
      <c r="H4" s="1"/>
      <c r="I4" s="1"/>
      <c r="J4" s="1"/>
      <c r="K4" s="1"/>
      <c r="L4" s="1"/>
      <c r="M4" s="1"/>
      <c r="N4" s="1"/>
      <c r="O4" s="1"/>
      <c r="P4" s="1"/>
      <c r="Q4" s="1"/>
      <c r="R4" s="1"/>
      <c r="S4" s="1"/>
      <c r="T4" s="1"/>
      <c r="U4" s="1"/>
      <c r="V4" s="1"/>
      <c r="W4" s="1"/>
    </row>
    <row r="5" spans="1:23" ht="32.1" customHeight="1">
      <c r="A5" s="6" t="s">
        <v>62</v>
      </c>
      <c r="B5" s="6" t="s">
        <v>63</v>
      </c>
      <c r="C5" s="6" t="s">
        <v>64</v>
      </c>
      <c r="D5" s="6" t="s">
        <v>65</v>
      </c>
      <c r="E5" s="6" t="s">
        <v>66</v>
      </c>
      <c r="F5" s="6" t="s">
        <v>67</v>
      </c>
      <c r="G5" s="6" t="s">
        <v>68</v>
      </c>
      <c r="H5" s="6" t="s">
        <v>69</v>
      </c>
      <c r="I5" s="6" t="s">
        <v>70</v>
      </c>
      <c r="J5" s="6" t="s">
        <v>71</v>
      </c>
      <c r="K5" s="6" t="s">
        <v>72</v>
      </c>
      <c r="L5" s="6" t="s">
        <v>73</v>
      </c>
      <c r="M5" s="6" t="s">
        <v>74</v>
      </c>
      <c r="N5" s="6" t="s">
        <v>75</v>
      </c>
      <c r="O5" s="6" t="s">
        <v>76</v>
      </c>
      <c r="P5" s="6" t="s">
        <v>77</v>
      </c>
      <c r="Q5" s="6" t="s">
        <v>78</v>
      </c>
      <c r="R5" s="6" t="s">
        <v>79</v>
      </c>
      <c r="S5" s="6" t="s">
        <v>80</v>
      </c>
      <c r="T5" s="6" t="s">
        <v>81</v>
      </c>
      <c r="U5" s="6" t="s">
        <v>82</v>
      </c>
      <c r="V5" s="6" t="s">
        <v>83</v>
      </c>
      <c r="W5" s="6" t="s">
        <v>84</v>
      </c>
    </row>
    <row r="6" spans="1:23">
      <c r="A6" s="10">
        <f>0</f>
        <v>0</v>
      </c>
      <c r="B6" s="10">
        <f>Inputs!$B$4</f>
        <v>0</v>
      </c>
      <c r="C6" s="11">
        <f>Inputs!$E$9</f>
        <v>0</v>
      </c>
      <c r="D6" s="12">
        <f>IF(B6&lt;$B$2,Inputs!$E$13*12,0)</f>
        <v>0</v>
      </c>
      <c r="E6" s="12">
        <f>IF(B6=Inputs!$E$15,Inputs!$E$14,0)</f>
        <v>0</v>
      </c>
      <c r="F6" s="12">
        <f>MAX(0,C6+D6+E6-G6)*Inputs!$B$12</f>
        <v>0</v>
      </c>
      <c r="G6" s="12">
        <f>IF(B6&lt;$B$2,0,IF((C6+D6+E6+I6+J6+K6)=0,0,MIN(S6,C6+D6+E6+I6+J6+K6)*(C6+D6+E6)/(C6+D6+E6+I6+J6+K6)))</f>
        <v>0</v>
      </c>
      <c r="H6" s="12">
        <f>MAX(0,C6+D6+E6+F6-G6)</f>
        <v>0</v>
      </c>
      <c r="I6" s="11">
        <v>0</v>
      </c>
      <c r="J6" s="12">
        <f>IF(B6&lt;$B$2,Cash_Streams!$J$7*12,0)</f>
        <v>0</v>
      </c>
      <c r="K6" s="12">
        <f>IF(B6="","",SUMIFS(Cash_Streams!$D$6:$D$15,Cash_Streams!$E$6:$E$15,$B6,Cash_Streams!$F$6:$F$15,1))</f>
        <v>0</v>
      </c>
      <c r="L6" s="12">
        <f>MAX(0,I6+J6+K6-M6)*Inputs!$B$13</f>
        <v>0</v>
      </c>
      <c r="M6" s="12">
        <f>IF(B6&lt;$B$2,0,IF((C6+D6+E6+I6+J6+K6)=0,0,MIN(S6,C6+D6+E6+I6+J6+K6)*(I6+J6+K6)/(C6+D6+E6+I6+J6+K6)))</f>
        <v>0</v>
      </c>
      <c r="N6" s="12">
        <f>MAX(0,I6+J6+K6+L6-M6)</f>
        <v>0</v>
      </c>
      <c r="O6" s="12">
        <f>IF(B6&lt;$B$2,0,MAX(0,Inputs!$E$5*(1-MAX(0,Inputs!$E$6-$B$2)*Inputs!$E$7))*(1+Inputs!$B$11)^(B6-Inputs!$B$4))</f>
        <v>0</v>
      </c>
      <c r="P6" s="12">
        <f>IF(B6&lt;Inputs!$B$7,0,Inputs!$E$4*(1+Inputs!$B$11)^(B6-Inputs!$B$4))</f>
        <v>0</v>
      </c>
      <c r="Q6" s="12">
        <f>O6+P6</f>
        <v>0</v>
      </c>
      <c r="R6" s="12">
        <f>Inputs!$B$10*(1+Inputs!$B$11)^(B6-Inputs!$B$4)</f>
        <v>0</v>
      </c>
      <c r="S6" s="12">
        <f>MAX(0,R6-Q6)</f>
        <v>0</v>
      </c>
      <c r="T6" s="12">
        <f>G6+M6</f>
        <v>0</v>
      </c>
      <c r="U6" s="12">
        <f>Q6+T6</f>
        <v>0</v>
      </c>
      <c r="V6" s="12">
        <f>U6-R6</f>
        <v>0</v>
      </c>
      <c r="W6" s="1">
        <f>H6+N6</f>
        <v>0</v>
      </c>
    </row>
    <row r="7" spans="1:23">
      <c r="A7" s="10" t="str">
        <f>IF(B6&gt;=Inputs!$B$8,"",A6+1)</f>
        <v/>
      </c>
      <c r="B7" s="10" t="str">
        <f>IF(B6&gt;=Inputs!$B$8,"",B6+1)</f>
        <v/>
      </c>
      <c r="C7" s="12" t="str">
        <f t="shared" ref="C7:C38" si="0">IF(B7="","",H6)</f>
        <v/>
      </c>
      <c r="D7" s="12" t="str">
        <f>IF(B7="","",IF(B7&lt;$B$2,Inputs!$E$13*12,0))</f>
        <v/>
      </c>
      <c r="E7" s="12" t="str">
        <f>IF(B7="","",IF(B7=Inputs!$E$15,Inputs!$E$14,0))</f>
        <v/>
      </c>
      <c r="F7" s="12" t="str">
        <f>IF(B7="","",MAX(0,C7+D7+E7-G7)*Inputs!$B$12)</f>
        <v/>
      </c>
      <c r="G7" s="12" t="str">
        <f t="shared" ref="G7:G38" si="1">IF(B7="","",IF(B7&lt;$B$2,0,IF((C7+D7+E7+I7+J7+K7)=0,0,MIN(S7,C7+D7+E7+I7+J7+K7)*(C7+D7+E7)/(C7+D7+E7+I7+J7+K7))))</f>
        <v/>
      </c>
      <c r="H7" s="12" t="str">
        <f t="shared" ref="H7:H38" si="2">IF(B7="","",MAX(0,C7+D7+E7+F7-G7))</f>
        <v/>
      </c>
      <c r="I7" s="12" t="str">
        <f>IF(B7="","",N6)</f>
        <v/>
      </c>
      <c r="J7" s="12" t="str">
        <f>IF(B7="","",IF(B7&lt;$B$2,Cash_Streams!$J$7*12,0))</f>
        <v/>
      </c>
      <c r="K7" s="12" t="str">
        <f>IF(B7="","",SUMIFS(Cash_Streams!$D$6:$D$15,Cash_Streams!$E$6:$E$15,$B7,Cash_Streams!$F$6:$F$15,1))</f>
        <v/>
      </c>
      <c r="L7" s="12" t="str">
        <f>IF(B7="","",MAX(0,I7+J7+K7-M7)*Inputs!$B$13)</f>
        <v/>
      </c>
      <c r="M7" s="12" t="str">
        <f t="shared" ref="M7:M38" si="3">IF(B7="","",IF(B7&lt;$B$2,0,IF((C7+D7+E7+I7+J7+K7)=0,0,MIN(S7,C7+D7+E7+I7+J7+K7)*(I7+J7+K7)/(C7+D7+E7+I7+J7+K7))))</f>
        <v/>
      </c>
      <c r="N7" s="12" t="str">
        <f t="shared" ref="N7:N38" si="4">IF(B7="","",MAX(0,I7+J7+K7+L7-M7))</f>
        <v/>
      </c>
      <c r="O7" s="12" t="str">
        <f>IF(B7="","",IF(B7&lt;$B$2,0,MAX(0,Inputs!$E$5*(1-MAX(0,Inputs!$E$6-$B$2)*Inputs!$E$7))*(1+Inputs!$B$11)^(B7-Inputs!$B$4)))</f>
        <v/>
      </c>
      <c r="P7" s="12" t="str">
        <f>IF(B7="","",IF(B7&lt;Inputs!$B$7,0,Inputs!$E$4*(1+Inputs!$B$11)^(B7-Inputs!$B$4)))</f>
        <v/>
      </c>
      <c r="Q7" s="12" t="str">
        <f t="shared" ref="Q7:Q38" si="5">IF(B7="","",O7+P7)</f>
        <v/>
      </c>
      <c r="R7" s="12" t="str">
        <f>IF(B7="","",Inputs!$B$10*(1+Inputs!$B$11)^(B7-Inputs!$B$4))</f>
        <v/>
      </c>
      <c r="S7" s="12" t="str">
        <f t="shared" ref="S7:S38" si="6">IF(B7="","",MAX(0,R7-Q7))</f>
        <v/>
      </c>
      <c r="T7" s="12" t="str">
        <f t="shared" ref="T7:T38" si="7">IF(B7="","",G7+M7)</f>
        <v/>
      </c>
      <c r="U7" s="12" t="str">
        <f t="shared" ref="U7:U38" si="8">IF(B7="","",Q7+T7)</f>
        <v/>
      </c>
      <c r="V7" s="12" t="str">
        <f t="shared" ref="V7:V38" si="9">IF(B7="","",U7-R7)</f>
        <v/>
      </c>
      <c r="W7" s="1" t="str">
        <f t="shared" ref="W7:W38" si="10">IF(B7="","",H7+N7)</f>
        <v/>
      </c>
    </row>
    <row r="8" spans="1:23">
      <c r="A8" s="10" t="str">
        <f>IF(B7&gt;=Inputs!$B$8,"",A7+1)</f>
        <v/>
      </c>
      <c r="B8" s="10" t="str">
        <f>IF(B7&gt;=Inputs!$B$8,"",B7+1)</f>
        <v/>
      </c>
      <c r="C8" s="12" t="str">
        <f t="shared" si="0"/>
        <v/>
      </c>
      <c r="D8" s="12" t="str">
        <f>IF(B8="","",IF(B8&lt;$B$2,Inputs!$E$13*12,0))</f>
        <v/>
      </c>
      <c r="E8" s="12" t="str">
        <f>IF(B8="","",IF(B8=Inputs!$E$15,Inputs!$E$14,0))</f>
        <v/>
      </c>
      <c r="F8" s="12" t="str">
        <f>IF(B8="","",MAX(0,C8+D8+E8-G8)*Inputs!$B$12)</f>
        <v/>
      </c>
      <c r="G8" s="12" t="str">
        <f t="shared" si="1"/>
        <v/>
      </c>
      <c r="H8" s="12" t="str">
        <f t="shared" si="2"/>
        <v/>
      </c>
      <c r="I8" s="12" t="str">
        <f t="shared" ref="I8:I38" si="11">IF(B8="","",N7)</f>
        <v/>
      </c>
      <c r="J8" s="12" t="str">
        <f>IF(B8="","",IF(B8&lt;$B$2,Cash_Streams!$J$7*12,0))</f>
        <v/>
      </c>
      <c r="K8" s="12" t="str">
        <f>IF(B8="","",SUMIFS(Cash_Streams!$D$6:$D$15,Cash_Streams!$E$6:$E$15,$B8,Cash_Streams!$F$6:$F$15,1))</f>
        <v/>
      </c>
      <c r="L8" s="12" t="str">
        <f>IF(B8="","",MAX(0,I8+J8+K8-M8)*Inputs!$B$13)</f>
        <v/>
      </c>
      <c r="M8" s="12" t="str">
        <f t="shared" si="3"/>
        <v/>
      </c>
      <c r="N8" s="12" t="str">
        <f t="shared" si="4"/>
        <v/>
      </c>
      <c r="O8" s="12" t="str">
        <f>IF(B8="","",IF(B8&lt;$B$2,0,MAX(0,Inputs!$E$5*(1-MAX(0,Inputs!$E$6-$B$2)*Inputs!$E$7))*(1+Inputs!$B$11)^(B8-Inputs!$B$4)))</f>
        <v/>
      </c>
      <c r="P8" s="12" t="str">
        <f>IF(B8="","",IF(B8&lt;Inputs!$B$7,0,Inputs!$E$4*(1+Inputs!$B$11)^(B8-Inputs!$B$4)))</f>
        <v/>
      </c>
      <c r="Q8" s="12" t="str">
        <f t="shared" si="5"/>
        <v/>
      </c>
      <c r="R8" s="12" t="str">
        <f>IF(B8="","",Inputs!$B$10*(1+Inputs!$B$11)^(B8-Inputs!$B$4))</f>
        <v/>
      </c>
      <c r="S8" s="12" t="str">
        <f t="shared" si="6"/>
        <v/>
      </c>
      <c r="T8" s="12" t="str">
        <f t="shared" si="7"/>
        <v/>
      </c>
      <c r="U8" s="12" t="str">
        <f t="shared" si="8"/>
        <v/>
      </c>
      <c r="V8" s="12" t="str">
        <f t="shared" si="9"/>
        <v/>
      </c>
      <c r="W8" s="1" t="str">
        <f t="shared" si="10"/>
        <v/>
      </c>
    </row>
    <row r="9" spans="1:23">
      <c r="A9" s="10" t="str">
        <f>IF(B8&gt;=Inputs!$B$8,"",A8+1)</f>
        <v/>
      </c>
      <c r="B9" s="10" t="str">
        <f>IF(B8&gt;=Inputs!$B$8,"",B8+1)</f>
        <v/>
      </c>
      <c r="C9" s="12" t="str">
        <f t="shared" si="0"/>
        <v/>
      </c>
      <c r="D9" s="12" t="str">
        <f>IF(B9="","",IF(B9&lt;$B$2,Inputs!$E$13*12,0))</f>
        <v/>
      </c>
      <c r="E9" s="12" t="str">
        <f>IF(B9="","",IF(B9=Inputs!$E$15,Inputs!$E$14,0))</f>
        <v/>
      </c>
      <c r="F9" s="12" t="str">
        <f>IF(B9="","",MAX(0,C9+D9+E9-G9)*Inputs!$B$12)</f>
        <v/>
      </c>
      <c r="G9" s="12" t="str">
        <f t="shared" si="1"/>
        <v/>
      </c>
      <c r="H9" s="12" t="str">
        <f t="shared" si="2"/>
        <v/>
      </c>
      <c r="I9" s="12" t="str">
        <f t="shared" si="11"/>
        <v/>
      </c>
      <c r="J9" s="12" t="str">
        <f>IF(B9="","",IF(B9&lt;$B$2,Cash_Streams!$J$7*12,0))</f>
        <v/>
      </c>
      <c r="K9" s="12" t="str">
        <f>IF(B9="","",SUMIFS(Cash_Streams!$D$6:$D$15,Cash_Streams!$E$6:$E$15,$B9,Cash_Streams!$F$6:$F$15,1))</f>
        <v/>
      </c>
      <c r="L9" s="12" t="str">
        <f>IF(B9="","",MAX(0,I9+J9+K9-M9)*Inputs!$B$13)</f>
        <v/>
      </c>
      <c r="M9" s="12" t="str">
        <f t="shared" si="3"/>
        <v/>
      </c>
      <c r="N9" s="12" t="str">
        <f t="shared" si="4"/>
        <v/>
      </c>
      <c r="O9" s="12" t="str">
        <f>IF(B9="","",IF(B9&lt;$B$2,0,MAX(0,Inputs!$E$5*(1-MAX(0,Inputs!$E$6-$B$2)*Inputs!$E$7))*(1+Inputs!$B$11)^(B9-Inputs!$B$4)))</f>
        <v/>
      </c>
      <c r="P9" s="12" t="str">
        <f>IF(B9="","",IF(B9&lt;Inputs!$B$7,0,Inputs!$E$4*(1+Inputs!$B$11)^(B9-Inputs!$B$4)))</f>
        <v/>
      </c>
      <c r="Q9" s="12" t="str">
        <f t="shared" si="5"/>
        <v/>
      </c>
      <c r="R9" s="12" t="str">
        <f>IF(B9="","",Inputs!$B$10*(1+Inputs!$B$11)^(B9-Inputs!$B$4))</f>
        <v/>
      </c>
      <c r="S9" s="12" t="str">
        <f t="shared" si="6"/>
        <v/>
      </c>
      <c r="T9" s="12" t="str">
        <f t="shared" si="7"/>
        <v/>
      </c>
      <c r="U9" s="12" t="str">
        <f t="shared" si="8"/>
        <v/>
      </c>
      <c r="V9" s="12" t="str">
        <f t="shared" si="9"/>
        <v/>
      </c>
      <c r="W9" s="1" t="str">
        <f t="shared" si="10"/>
        <v/>
      </c>
    </row>
    <row r="10" spans="1:23">
      <c r="A10" s="10" t="str">
        <f>IF(B9&gt;=Inputs!$B$8,"",A9+1)</f>
        <v/>
      </c>
      <c r="B10" s="10" t="str">
        <f>IF(B9&gt;=Inputs!$B$8,"",B9+1)</f>
        <v/>
      </c>
      <c r="C10" s="12" t="str">
        <f t="shared" si="0"/>
        <v/>
      </c>
      <c r="D10" s="12" t="str">
        <f>IF(B10="","",IF(B10&lt;$B$2,Inputs!$E$13*12,0))</f>
        <v/>
      </c>
      <c r="E10" s="12" t="str">
        <f>IF(B10="","",IF(B10=Inputs!$E$15,Inputs!$E$14,0))</f>
        <v/>
      </c>
      <c r="F10" s="12" t="str">
        <f>IF(B10="","",MAX(0,C10+D10+E10-G10)*Inputs!$B$12)</f>
        <v/>
      </c>
      <c r="G10" s="12" t="str">
        <f t="shared" si="1"/>
        <v/>
      </c>
      <c r="H10" s="12" t="str">
        <f t="shared" si="2"/>
        <v/>
      </c>
      <c r="I10" s="12" t="str">
        <f t="shared" si="11"/>
        <v/>
      </c>
      <c r="J10" s="12" t="str">
        <f>IF(B10="","",IF(B10&lt;$B$2,Cash_Streams!$J$7*12,0))</f>
        <v/>
      </c>
      <c r="K10" s="12" t="str">
        <f>IF(B10="","",SUMIFS(Cash_Streams!$D$6:$D$15,Cash_Streams!$E$6:$E$15,$B10,Cash_Streams!$F$6:$F$15,1))</f>
        <v/>
      </c>
      <c r="L10" s="12" t="str">
        <f>IF(B10="","",MAX(0,I10+J10+K10-M10)*Inputs!$B$13)</f>
        <v/>
      </c>
      <c r="M10" s="12" t="str">
        <f t="shared" si="3"/>
        <v/>
      </c>
      <c r="N10" s="12" t="str">
        <f t="shared" si="4"/>
        <v/>
      </c>
      <c r="O10" s="12" t="str">
        <f>IF(B10="","",IF(B10&lt;$B$2,0,MAX(0,Inputs!$E$5*(1-MAX(0,Inputs!$E$6-$B$2)*Inputs!$E$7))*(1+Inputs!$B$11)^(B10-Inputs!$B$4)))</f>
        <v/>
      </c>
      <c r="P10" s="12" t="str">
        <f>IF(B10="","",IF(B10&lt;Inputs!$B$7,0,Inputs!$E$4*(1+Inputs!$B$11)^(B10-Inputs!$B$4)))</f>
        <v/>
      </c>
      <c r="Q10" s="12" t="str">
        <f t="shared" si="5"/>
        <v/>
      </c>
      <c r="R10" s="12" t="str">
        <f>IF(B10="","",Inputs!$B$10*(1+Inputs!$B$11)^(B10-Inputs!$B$4))</f>
        <v/>
      </c>
      <c r="S10" s="12" t="str">
        <f t="shared" si="6"/>
        <v/>
      </c>
      <c r="T10" s="12" t="str">
        <f t="shared" si="7"/>
        <v/>
      </c>
      <c r="U10" s="12" t="str">
        <f t="shared" si="8"/>
        <v/>
      </c>
      <c r="V10" s="12" t="str">
        <f t="shared" si="9"/>
        <v/>
      </c>
      <c r="W10" s="1" t="str">
        <f t="shared" si="10"/>
        <v/>
      </c>
    </row>
    <row r="11" spans="1:23">
      <c r="A11" s="10" t="str">
        <f>IF(B10&gt;=Inputs!$B$8,"",A10+1)</f>
        <v/>
      </c>
      <c r="B11" s="10" t="str">
        <f>IF(B10&gt;=Inputs!$B$8,"",B10+1)</f>
        <v/>
      </c>
      <c r="C11" s="12" t="str">
        <f t="shared" si="0"/>
        <v/>
      </c>
      <c r="D11" s="12" t="str">
        <f>IF(B11="","",IF(B11&lt;$B$2,Inputs!$E$13*12,0))</f>
        <v/>
      </c>
      <c r="E11" s="12" t="str">
        <f>IF(B11="","",IF(B11=Inputs!$E$15,Inputs!$E$14,0))</f>
        <v/>
      </c>
      <c r="F11" s="12" t="str">
        <f>IF(B11="","",MAX(0,C11+D11+E11-G11)*Inputs!$B$12)</f>
        <v/>
      </c>
      <c r="G11" s="12" t="str">
        <f t="shared" si="1"/>
        <v/>
      </c>
      <c r="H11" s="12" t="str">
        <f t="shared" si="2"/>
        <v/>
      </c>
      <c r="I11" s="12" t="str">
        <f t="shared" si="11"/>
        <v/>
      </c>
      <c r="J11" s="12" t="str">
        <f>IF(B11="","",IF(B11&lt;$B$2,Cash_Streams!$J$7*12,0))</f>
        <v/>
      </c>
      <c r="K11" s="12" t="str">
        <f>IF(B11="","",SUMIFS(Cash_Streams!$D$6:$D$15,Cash_Streams!$E$6:$E$15,$B11,Cash_Streams!$F$6:$F$15,1))</f>
        <v/>
      </c>
      <c r="L11" s="12" t="str">
        <f>IF(B11="","",MAX(0,I11+J11+K11-M11)*Inputs!$B$13)</f>
        <v/>
      </c>
      <c r="M11" s="12" t="str">
        <f t="shared" si="3"/>
        <v/>
      </c>
      <c r="N11" s="12" t="str">
        <f t="shared" si="4"/>
        <v/>
      </c>
      <c r="O11" s="12" t="str">
        <f>IF(B11="","",IF(B11&lt;$B$2,0,MAX(0,Inputs!$E$5*(1-MAX(0,Inputs!$E$6-$B$2)*Inputs!$E$7))*(1+Inputs!$B$11)^(B11-Inputs!$B$4)))</f>
        <v/>
      </c>
      <c r="P11" s="12" t="str">
        <f>IF(B11="","",IF(B11&lt;Inputs!$B$7,0,Inputs!$E$4*(1+Inputs!$B$11)^(B11-Inputs!$B$4)))</f>
        <v/>
      </c>
      <c r="Q11" s="12" t="str">
        <f t="shared" si="5"/>
        <v/>
      </c>
      <c r="R11" s="12" t="str">
        <f>IF(B11="","",Inputs!$B$10*(1+Inputs!$B$11)^(B11-Inputs!$B$4))</f>
        <v/>
      </c>
      <c r="S11" s="12" t="str">
        <f t="shared" si="6"/>
        <v/>
      </c>
      <c r="T11" s="12" t="str">
        <f t="shared" si="7"/>
        <v/>
      </c>
      <c r="U11" s="12" t="str">
        <f t="shared" si="8"/>
        <v/>
      </c>
      <c r="V11" s="12" t="str">
        <f t="shared" si="9"/>
        <v/>
      </c>
      <c r="W11" s="1" t="str">
        <f t="shared" si="10"/>
        <v/>
      </c>
    </row>
    <row r="12" spans="1:23">
      <c r="A12" s="10" t="str">
        <f>IF(B11&gt;=Inputs!$B$8,"",A11+1)</f>
        <v/>
      </c>
      <c r="B12" s="10" t="str">
        <f>IF(B11&gt;=Inputs!$B$8,"",B11+1)</f>
        <v/>
      </c>
      <c r="C12" s="12" t="str">
        <f t="shared" si="0"/>
        <v/>
      </c>
      <c r="D12" s="12" t="str">
        <f>IF(B12="","",IF(B12&lt;$B$2,Inputs!$E$13*12,0))</f>
        <v/>
      </c>
      <c r="E12" s="12" t="str">
        <f>IF(B12="","",IF(B12=Inputs!$E$15,Inputs!$E$14,0))</f>
        <v/>
      </c>
      <c r="F12" s="12" t="str">
        <f>IF(B12="","",MAX(0,C12+D12+E12-G12)*Inputs!$B$12)</f>
        <v/>
      </c>
      <c r="G12" s="12" t="str">
        <f t="shared" si="1"/>
        <v/>
      </c>
      <c r="H12" s="12" t="str">
        <f t="shared" si="2"/>
        <v/>
      </c>
      <c r="I12" s="12" t="str">
        <f t="shared" si="11"/>
        <v/>
      </c>
      <c r="J12" s="12" t="str">
        <f>IF(B12="","",IF(B12&lt;$B$2,Cash_Streams!$J$7*12,0))</f>
        <v/>
      </c>
      <c r="K12" s="12" t="str">
        <f>IF(B12="","",SUMIFS(Cash_Streams!$D$6:$D$15,Cash_Streams!$E$6:$E$15,$B12,Cash_Streams!$F$6:$F$15,1))</f>
        <v/>
      </c>
      <c r="L12" s="12" t="str">
        <f>IF(B12="","",MAX(0,I12+J12+K12-M12)*Inputs!$B$13)</f>
        <v/>
      </c>
      <c r="M12" s="12" t="str">
        <f t="shared" si="3"/>
        <v/>
      </c>
      <c r="N12" s="12" t="str">
        <f t="shared" si="4"/>
        <v/>
      </c>
      <c r="O12" s="12" t="str">
        <f>IF(B12="","",IF(B12&lt;$B$2,0,MAX(0,Inputs!$E$5*(1-MAX(0,Inputs!$E$6-$B$2)*Inputs!$E$7))*(1+Inputs!$B$11)^(B12-Inputs!$B$4)))</f>
        <v/>
      </c>
      <c r="P12" s="12" t="str">
        <f>IF(B12="","",IF(B12&lt;Inputs!$B$7,0,Inputs!$E$4*(1+Inputs!$B$11)^(B12-Inputs!$B$4)))</f>
        <v/>
      </c>
      <c r="Q12" s="12" t="str">
        <f t="shared" si="5"/>
        <v/>
      </c>
      <c r="R12" s="12" t="str">
        <f>IF(B12="","",Inputs!$B$10*(1+Inputs!$B$11)^(B12-Inputs!$B$4))</f>
        <v/>
      </c>
      <c r="S12" s="12" t="str">
        <f t="shared" si="6"/>
        <v/>
      </c>
      <c r="T12" s="12" t="str">
        <f t="shared" si="7"/>
        <v/>
      </c>
      <c r="U12" s="12" t="str">
        <f t="shared" si="8"/>
        <v/>
      </c>
      <c r="V12" s="12" t="str">
        <f t="shared" si="9"/>
        <v/>
      </c>
      <c r="W12" s="1" t="str">
        <f t="shared" si="10"/>
        <v/>
      </c>
    </row>
    <row r="13" spans="1:23">
      <c r="A13" s="10" t="str">
        <f>IF(B12&gt;=Inputs!$B$8,"",A12+1)</f>
        <v/>
      </c>
      <c r="B13" s="10" t="str">
        <f>IF(B12&gt;=Inputs!$B$8,"",B12+1)</f>
        <v/>
      </c>
      <c r="C13" s="12" t="str">
        <f t="shared" si="0"/>
        <v/>
      </c>
      <c r="D13" s="12" t="str">
        <f>IF(B13="","",IF(B13&lt;$B$2,Inputs!$E$13*12,0))</f>
        <v/>
      </c>
      <c r="E13" s="12" t="str">
        <f>IF(B13="","",IF(B13=Inputs!$E$15,Inputs!$E$14,0))</f>
        <v/>
      </c>
      <c r="F13" s="12" t="str">
        <f>IF(B13="","",MAX(0,C13+D13+E13-G13)*Inputs!$B$12)</f>
        <v/>
      </c>
      <c r="G13" s="12" t="str">
        <f t="shared" si="1"/>
        <v/>
      </c>
      <c r="H13" s="12" t="str">
        <f t="shared" si="2"/>
        <v/>
      </c>
      <c r="I13" s="12" t="str">
        <f t="shared" si="11"/>
        <v/>
      </c>
      <c r="J13" s="12" t="str">
        <f>IF(B13="","",IF(B13&lt;$B$2,Cash_Streams!$J$7*12,0))</f>
        <v/>
      </c>
      <c r="K13" s="12" t="str">
        <f>IF(B13="","",SUMIFS(Cash_Streams!$D$6:$D$15,Cash_Streams!$E$6:$E$15,$B13,Cash_Streams!$F$6:$F$15,1))</f>
        <v/>
      </c>
      <c r="L13" s="12" t="str">
        <f>IF(B13="","",MAX(0,I13+J13+K13-M13)*Inputs!$B$13)</f>
        <v/>
      </c>
      <c r="M13" s="12" t="str">
        <f t="shared" si="3"/>
        <v/>
      </c>
      <c r="N13" s="12" t="str">
        <f t="shared" si="4"/>
        <v/>
      </c>
      <c r="O13" s="12" t="str">
        <f>IF(B13="","",IF(B13&lt;$B$2,0,MAX(0,Inputs!$E$5*(1-MAX(0,Inputs!$E$6-$B$2)*Inputs!$E$7))*(1+Inputs!$B$11)^(B13-Inputs!$B$4)))</f>
        <v/>
      </c>
      <c r="P13" s="12" t="str">
        <f>IF(B13="","",IF(B13&lt;Inputs!$B$7,0,Inputs!$E$4*(1+Inputs!$B$11)^(B13-Inputs!$B$4)))</f>
        <v/>
      </c>
      <c r="Q13" s="12" t="str">
        <f t="shared" si="5"/>
        <v/>
      </c>
      <c r="R13" s="12" t="str">
        <f>IF(B13="","",Inputs!$B$10*(1+Inputs!$B$11)^(B13-Inputs!$B$4))</f>
        <v/>
      </c>
      <c r="S13" s="12" t="str">
        <f t="shared" si="6"/>
        <v/>
      </c>
      <c r="T13" s="12" t="str">
        <f t="shared" si="7"/>
        <v/>
      </c>
      <c r="U13" s="12" t="str">
        <f t="shared" si="8"/>
        <v/>
      </c>
      <c r="V13" s="12" t="str">
        <f t="shared" si="9"/>
        <v/>
      </c>
      <c r="W13" s="1" t="str">
        <f t="shared" si="10"/>
        <v/>
      </c>
    </row>
    <row r="14" spans="1:23">
      <c r="A14" s="10" t="str">
        <f>IF(B13&gt;=Inputs!$B$8,"",A13+1)</f>
        <v/>
      </c>
      <c r="B14" s="10" t="str">
        <f>IF(B13&gt;=Inputs!$B$8,"",B13+1)</f>
        <v/>
      </c>
      <c r="C14" s="12" t="str">
        <f t="shared" si="0"/>
        <v/>
      </c>
      <c r="D14" s="12" t="str">
        <f>IF(B14="","",IF(B14&lt;$B$2,Inputs!$E$13*12,0))</f>
        <v/>
      </c>
      <c r="E14" s="12" t="str">
        <f>IF(B14="","",IF(B14=Inputs!$E$15,Inputs!$E$14,0))</f>
        <v/>
      </c>
      <c r="F14" s="12" t="str">
        <f>IF(B14="","",MAX(0,C14+D14+E14-G14)*Inputs!$B$12)</f>
        <v/>
      </c>
      <c r="G14" s="12" t="str">
        <f t="shared" si="1"/>
        <v/>
      </c>
      <c r="H14" s="12" t="str">
        <f t="shared" si="2"/>
        <v/>
      </c>
      <c r="I14" s="12" t="str">
        <f t="shared" si="11"/>
        <v/>
      </c>
      <c r="J14" s="12" t="str">
        <f>IF(B14="","",IF(B14&lt;$B$2,Cash_Streams!$J$7*12,0))</f>
        <v/>
      </c>
      <c r="K14" s="12" t="str">
        <f>IF(B14="","",SUMIFS(Cash_Streams!$D$6:$D$15,Cash_Streams!$E$6:$E$15,$B14,Cash_Streams!$F$6:$F$15,1))</f>
        <v/>
      </c>
      <c r="L14" s="12" t="str">
        <f>IF(B14="","",MAX(0,I14+J14+K14-M14)*Inputs!$B$13)</f>
        <v/>
      </c>
      <c r="M14" s="12" t="str">
        <f t="shared" si="3"/>
        <v/>
      </c>
      <c r="N14" s="12" t="str">
        <f t="shared" si="4"/>
        <v/>
      </c>
      <c r="O14" s="12" t="str">
        <f>IF(B14="","",IF(B14&lt;$B$2,0,MAX(0,Inputs!$E$5*(1-MAX(0,Inputs!$E$6-$B$2)*Inputs!$E$7))*(1+Inputs!$B$11)^(B14-Inputs!$B$4)))</f>
        <v/>
      </c>
      <c r="P14" s="12" t="str">
        <f>IF(B14="","",IF(B14&lt;Inputs!$B$7,0,Inputs!$E$4*(1+Inputs!$B$11)^(B14-Inputs!$B$4)))</f>
        <v/>
      </c>
      <c r="Q14" s="12" t="str">
        <f t="shared" si="5"/>
        <v/>
      </c>
      <c r="R14" s="12" t="str">
        <f>IF(B14="","",Inputs!$B$10*(1+Inputs!$B$11)^(B14-Inputs!$B$4))</f>
        <v/>
      </c>
      <c r="S14" s="12" t="str">
        <f t="shared" si="6"/>
        <v/>
      </c>
      <c r="T14" s="12" t="str">
        <f t="shared" si="7"/>
        <v/>
      </c>
      <c r="U14" s="12" t="str">
        <f t="shared" si="8"/>
        <v/>
      </c>
      <c r="V14" s="12" t="str">
        <f t="shared" si="9"/>
        <v/>
      </c>
      <c r="W14" s="1" t="str">
        <f t="shared" si="10"/>
        <v/>
      </c>
    </row>
    <row r="15" spans="1:23">
      <c r="A15" s="10" t="str">
        <f>IF(B14&gt;=Inputs!$B$8,"",A14+1)</f>
        <v/>
      </c>
      <c r="B15" s="10" t="str">
        <f>IF(B14&gt;=Inputs!$B$8,"",B14+1)</f>
        <v/>
      </c>
      <c r="C15" s="12" t="str">
        <f t="shared" si="0"/>
        <v/>
      </c>
      <c r="D15" s="12" t="str">
        <f>IF(B15="","",IF(B15&lt;$B$2,Inputs!$E$13*12,0))</f>
        <v/>
      </c>
      <c r="E15" s="12" t="str">
        <f>IF(B15="","",IF(B15=Inputs!$E$15,Inputs!$E$14,0))</f>
        <v/>
      </c>
      <c r="F15" s="12" t="str">
        <f>IF(B15="","",MAX(0,C15+D15+E15-G15)*Inputs!$B$12)</f>
        <v/>
      </c>
      <c r="G15" s="12" t="str">
        <f t="shared" si="1"/>
        <v/>
      </c>
      <c r="H15" s="12" t="str">
        <f t="shared" si="2"/>
        <v/>
      </c>
      <c r="I15" s="12" t="str">
        <f t="shared" si="11"/>
        <v/>
      </c>
      <c r="J15" s="12" t="str">
        <f>IF(B15="","",IF(B15&lt;$B$2,Cash_Streams!$J$7*12,0))</f>
        <v/>
      </c>
      <c r="K15" s="12" t="str">
        <f>IF(B15="","",SUMIFS(Cash_Streams!$D$6:$D$15,Cash_Streams!$E$6:$E$15,$B15,Cash_Streams!$F$6:$F$15,1))</f>
        <v/>
      </c>
      <c r="L15" s="12" t="str">
        <f>IF(B15="","",MAX(0,I15+J15+K15-M15)*Inputs!$B$13)</f>
        <v/>
      </c>
      <c r="M15" s="12" t="str">
        <f t="shared" si="3"/>
        <v/>
      </c>
      <c r="N15" s="12" t="str">
        <f t="shared" si="4"/>
        <v/>
      </c>
      <c r="O15" s="12" t="str">
        <f>IF(B15="","",IF(B15&lt;$B$2,0,MAX(0,Inputs!$E$5*(1-MAX(0,Inputs!$E$6-$B$2)*Inputs!$E$7))*(1+Inputs!$B$11)^(B15-Inputs!$B$4)))</f>
        <v/>
      </c>
      <c r="P15" s="12" t="str">
        <f>IF(B15="","",IF(B15&lt;Inputs!$B$7,0,Inputs!$E$4*(1+Inputs!$B$11)^(B15-Inputs!$B$4)))</f>
        <v/>
      </c>
      <c r="Q15" s="12" t="str">
        <f t="shared" si="5"/>
        <v/>
      </c>
      <c r="R15" s="12" t="str">
        <f>IF(B15="","",Inputs!$B$10*(1+Inputs!$B$11)^(B15-Inputs!$B$4))</f>
        <v/>
      </c>
      <c r="S15" s="12" t="str">
        <f t="shared" si="6"/>
        <v/>
      </c>
      <c r="T15" s="12" t="str">
        <f t="shared" si="7"/>
        <v/>
      </c>
      <c r="U15" s="12" t="str">
        <f t="shared" si="8"/>
        <v/>
      </c>
      <c r="V15" s="12" t="str">
        <f t="shared" si="9"/>
        <v/>
      </c>
      <c r="W15" s="1" t="str">
        <f t="shared" si="10"/>
        <v/>
      </c>
    </row>
    <row r="16" spans="1:23">
      <c r="A16" s="10" t="str">
        <f>IF(B15&gt;=Inputs!$B$8,"",A15+1)</f>
        <v/>
      </c>
      <c r="B16" s="10" t="str">
        <f>IF(B15&gt;=Inputs!$B$8,"",B15+1)</f>
        <v/>
      </c>
      <c r="C16" s="12" t="str">
        <f t="shared" si="0"/>
        <v/>
      </c>
      <c r="D16" s="12" t="str">
        <f>IF(B16="","",IF(B16&lt;$B$2,Inputs!$E$13*12,0))</f>
        <v/>
      </c>
      <c r="E16" s="12" t="str">
        <f>IF(B16="","",IF(B16=Inputs!$E$15,Inputs!$E$14,0))</f>
        <v/>
      </c>
      <c r="F16" s="12" t="str">
        <f>IF(B16="","",MAX(0,C16+D16+E16-G16)*Inputs!$B$12)</f>
        <v/>
      </c>
      <c r="G16" s="12" t="str">
        <f t="shared" si="1"/>
        <v/>
      </c>
      <c r="H16" s="12" t="str">
        <f t="shared" si="2"/>
        <v/>
      </c>
      <c r="I16" s="12" t="str">
        <f t="shared" si="11"/>
        <v/>
      </c>
      <c r="J16" s="12" t="str">
        <f>IF(B16="","",IF(B16&lt;$B$2,Cash_Streams!$J$7*12,0))</f>
        <v/>
      </c>
      <c r="K16" s="12" t="str">
        <f>IF(B16="","",SUMIFS(Cash_Streams!$D$6:$D$15,Cash_Streams!$E$6:$E$15,$B16,Cash_Streams!$F$6:$F$15,1))</f>
        <v/>
      </c>
      <c r="L16" s="12" t="str">
        <f>IF(B16="","",MAX(0,I16+J16+K16-M16)*Inputs!$B$13)</f>
        <v/>
      </c>
      <c r="M16" s="12" t="str">
        <f t="shared" si="3"/>
        <v/>
      </c>
      <c r="N16" s="12" t="str">
        <f t="shared" si="4"/>
        <v/>
      </c>
      <c r="O16" s="12" t="str">
        <f>IF(B16="","",IF(B16&lt;$B$2,0,MAX(0,Inputs!$E$5*(1-MAX(0,Inputs!$E$6-$B$2)*Inputs!$E$7))*(1+Inputs!$B$11)^(B16-Inputs!$B$4)))</f>
        <v/>
      </c>
      <c r="P16" s="12" t="str">
        <f>IF(B16="","",IF(B16&lt;Inputs!$B$7,0,Inputs!$E$4*(1+Inputs!$B$11)^(B16-Inputs!$B$4)))</f>
        <v/>
      </c>
      <c r="Q16" s="12" t="str">
        <f t="shared" si="5"/>
        <v/>
      </c>
      <c r="R16" s="12" t="str">
        <f>IF(B16="","",Inputs!$B$10*(1+Inputs!$B$11)^(B16-Inputs!$B$4))</f>
        <v/>
      </c>
      <c r="S16" s="12" t="str">
        <f t="shared" si="6"/>
        <v/>
      </c>
      <c r="T16" s="12" t="str">
        <f t="shared" si="7"/>
        <v/>
      </c>
      <c r="U16" s="12" t="str">
        <f t="shared" si="8"/>
        <v/>
      </c>
      <c r="V16" s="12" t="str">
        <f t="shared" si="9"/>
        <v/>
      </c>
      <c r="W16" s="1" t="str">
        <f t="shared" si="10"/>
        <v/>
      </c>
    </row>
    <row r="17" spans="1:23">
      <c r="A17" s="10" t="str">
        <f>IF(B16&gt;=Inputs!$B$8,"",A16+1)</f>
        <v/>
      </c>
      <c r="B17" s="10" t="str">
        <f>IF(B16&gt;=Inputs!$B$8,"",B16+1)</f>
        <v/>
      </c>
      <c r="C17" s="12" t="str">
        <f t="shared" si="0"/>
        <v/>
      </c>
      <c r="D17" s="12" t="str">
        <f>IF(B17="","",IF(B17&lt;$B$2,Inputs!$E$13*12,0))</f>
        <v/>
      </c>
      <c r="E17" s="12" t="str">
        <f>IF(B17="","",IF(B17=Inputs!$E$15,Inputs!$E$14,0))</f>
        <v/>
      </c>
      <c r="F17" s="12" t="str">
        <f>IF(B17="","",MAX(0,C17+D17+E17-G17)*Inputs!$B$12)</f>
        <v/>
      </c>
      <c r="G17" s="12" t="str">
        <f t="shared" si="1"/>
        <v/>
      </c>
      <c r="H17" s="12" t="str">
        <f t="shared" si="2"/>
        <v/>
      </c>
      <c r="I17" s="12" t="str">
        <f t="shared" si="11"/>
        <v/>
      </c>
      <c r="J17" s="12" t="str">
        <f>IF(B17="","",IF(B17&lt;$B$2,Cash_Streams!$J$7*12,0))</f>
        <v/>
      </c>
      <c r="K17" s="12" t="str">
        <f>IF(B17="","",SUMIFS(Cash_Streams!$D$6:$D$15,Cash_Streams!$E$6:$E$15,$B17,Cash_Streams!$F$6:$F$15,1))</f>
        <v/>
      </c>
      <c r="L17" s="12" t="str">
        <f>IF(B17="","",MAX(0,I17+J17+K17-M17)*Inputs!$B$13)</f>
        <v/>
      </c>
      <c r="M17" s="12" t="str">
        <f t="shared" si="3"/>
        <v/>
      </c>
      <c r="N17" s="12" t="str">
        <f t="shared" si="4"/>
        <v/>
      </c>
      <c r="O17" s="12" t="str">
        <f>IF(B17="","",IF(B17&lt;$B$2,0,MAX(0,Inputs!$E$5*(1-MAX(0,Inputs!$E$6-$B$2)*Inputs!$E$7))*(1+Inputs!$B$11)^(B17-Inputs!$B$4)))</f>
        <v/>
      </c>
      <c r="P17" s="12" t="str">
        <f>IF(B17="","",IF(B17&lt;Inputs!$B$7,0,Inputs!$E$4*(1+Inputs!$B$11)^(B17-Inputs!$B$4)))</f>
        <v/>
      </c>
      <c r="Q17" s="12" t="str">
        <f t="shared" si="5"/>
        <v/>
      </c>
      <c r="R17" s="12" t="str">
        <f>IF(B17="","",Inputs!$B$10*(1+Inputs!$B$11)^(B17-Inputs!$B$4))</f>
        <v/>
      </c>
      <c r="S17" s="12" t="str">
        <f t="shared" si="6"/>
        <v/>
      </c>
      <c r="T17" s="12" t="str">
        <f t="shared" si="7"/>
        <v/>
      </c>
      <c r="U17" s="12" t="str">
        <f t="shared" si="8"/>
        <v/>
      </c>
      <c r="V17" s="12" t="str">
        <f t="shared" si="9"/>
        <v/>
      </c>
      <c r="W17" s="1" t="str">
        <f t="shared" si="10"/>
        <v/>
      </c>
    </row>
    <row r="18" spans="1:23">
      <c r="A18" s="19" t="str">
        <f>IF(B17&gt;=Inputs!$B$8,"",A17+1)</f>
        <v/>
      </c>
      <c r="B18" s="19" t="str">
        <f>IF(B17&gt;=Inputs!$B$8,"",B17+1)</f>
        <v/>
      </c>
      <c r="C18" s="20" t="str">
        <f t="shared" si="0"/>
        <v/>
      </c>
      <c r="D18" s="20" t="str">
        <f>IF(B18="","",IF(B18&lt;$B$2,Inputs!$E$13*12,0))</f>
        <v/>
      </c>
      <c r="E18" s="20" t="str">
        <f>IF(B18="","",IF(B18=Inputs!$E$15,Inputs!$E$14,0))</f>
        <v/>
      </c>
      <c r="F18" s="20" t="str">
        <f>IF(B18="","",MAX(0,C18+D18+E18-G18)*Inputs!$B$12)</f>
        <v/>
      </c>
      <c r="G18" s="20" t="str">
        <f t="shared" si="1"/>
        <v/>
      </c>
      <c r="H18" s="20" t="str">
        <f t="shared" si="2"/>
        <v/>
      </c>
      <c r="I18" s="20" t="str">
        <f t="shared" si="11"/>
        <v/>
      </c>
      <c r="J18" s="20" t="str">
        <f>IF(B18="","",IF(B18&lt;$B$2,Cash_Streams!$J$7*12,0))</f>
        <v/>
      </c>
      <c r="K18" s="12" t="str">
        <f>IF(B18="","",SUMIFS(Cash_Streams!$D$6:$D$15,Cash_Streams!$E$6:$E$15,$B18,Cash_Streams!$F$6:$F$15,1))</f>
        <v/>
      </c>
      <c r="L18" s="20" t="str">
        <f>IF(B18="","",MAX(0,I18+J18+K18-M18)*Inputs!$B$13)</f>
        <v/>
      </c>
      <c r="M18" s="20" t="str">
        <f t="shared" si="3"/>
        <v/>
      </c>
      <c r="N18" s="20" t="str">
        <f t="shared" si="4"/>
        <v/>
      </c>
      <c r="O18" s="20" t="str">
        <f>IF(B18="","",IF(B18&lt;$B$2,0,MAX(0,Inputs!$E$5*(1-MAX(0,Inputs!$E$6-$B$2)*Inputs!$E$7))*(1+Inputs!$B$11)^(B18-Inputs!$B$4)))</f>
        <v/>
      </c>
      <c r="P18" s="20" t="str">
        <f>IF(B18="","",IF(B18&lt;Inputs!$B$7,0,Inputs!$E$4*(1+Inputs!$B$11)^(B18-Inputs!$B$4)))</f>
        <v/>
      </c>
      <c r="Q18" s="20" t="str">
        <f t="shared" si="5"/>
        <v/>
      </c>
      <c r="R18" s="20" t="str">
        <f>IF(B18="","",Inputs!$B$10*(1+Inputs!$B$11)^(B18-Inputs!$B$4))</f>
        <v/>
      </c>
      <c r="S18" s="20" t="str">
        <f t="shared" si="6"/>
        <v/>
      </c>
      <c r="T18" s="20" t="str">
        <f t="shared" si="7"/>
        <v/>
      </c>
      <c r="U18" s="20" t="str">
        <f>IF(B18="","",Q18+T18)</f>
        <v/>
      </c>
      <c r="V18" s="20" t="str">
        <f>IF(B18="","",U18-R18)</f>
        <v/>
      </c>
      <c r="W18" s="21" t="str">
        <f t="shared" si="10"/>
        <v/>
      </c>
    </row>
    <row r="19" spans="1:23">
      <c r="A19" s="10" t="str">
        <f>IF(B18&gt;=Inputs!$B$8,"",A18+1)</f>
        <v/>
      </c>
      <c r="B19" s="10" t="str">
        <f>IF(B18&gt;=Inputs!$B$8,"",B18+1)</f>
        <v/>
      </c>
      <c r="C19" s="12" t="str">
        <f t="shared" si="0"/>
        <v/>
      </c>
      <c r="D19" s="12" t="str">
        <f>IF(B19="","",IF(B19&lt;$B$2,Inputs!$E$13*12,0))</f>
        <v/>
      </c>
      <c r="E19" s="12" t="str">
        <f>IF(B19="","",IF(B19=Inputs!$E$15,Inputs!$E$14,0))</f>
        <v/>
      </c>
      <c r="F19" s="12" t="str">
        <f>IF(B19="","",MAX(0,C19+D19+E19-G19)*Inputs!$B$12)</f>
        <v/>
      </c>
      <c r="G19" s="12" t="str">
        <f t="shared" si="1"/>
        <v/>
      </c>
      <c r="H19" s="12" t="str">
        <f t="shared" si="2"/>
        <v/>
      </c>
      <c r="I19" s="12" t="str">
        <f t="shared" si="11"/>
        <v/>
      </c>
      <c r="J19" s="12" t="str">
        <f>IF(B19="","",IF(B19&lt;$B$2,Cash_Streams!$J$7*12,0))</f>
        <v/>
      </c>
      <c r="K19" s="12" t="str">
        <f>IF(B19="","",SUMIFS(Cash_Streams!$D$6:$D$15,Cash_Streams!$E$6:$E$15,$B19,Cash_Streams!$F$6:$F$15,1))</f>
        <v/>
      </c>
      <c r="L19" s="12" t="str">
        <f>IF(B19="","",MAX(0,I19+J19+K19-M19)*Inputs!$B$13)</f>
        <v/>
      </c>
      <c r="M19" s="12" t="str">
        <f t="shared" si="3"/>
        <v/>
      </c>
      <c r="N19" s="12" t="str">
        <f t="shared" si="4"/>
        <v/>
      </c>
      <c r="O19" s="12" t="str">
        <f>IF(B19="","",IF(B19&lt;$B$2,0,MAX(0,Inputs!$E$5*(1-MAX(0,Inputs!$E$6-$B$2)*Inputs!$E$7))*(1+Inputs!$B$11)^(B19-Inputs!$B$4)))</f>
        <v/>
      </c>
      <c r="P19" s="12" t="str">
        <f>IF(B19="","",IF(B19&lt;Inputs!$B$7,0,Inputs!$E$4*(1+Inputs!$B$11)^(B19-Inputs!$B$4)))</f>
        <v/>
      </c>
      <c r="Q19" s="12" t="str">
        <f t="shared" si="5"/>
        <v/>
      </c>
      <c r="R19" s="12" t="str">
        <f>IF(B19="","",Inputs!$B$10*(1+Inputs!$B$11)^(B19-Inputs!$B$4))</f>
        <v/>
      </c>
      <c r="S19" s="12" t="str">
        <f t="shared" si="6"/>
        <v/>
      </c>
      <c r="T19" s="12" t="str">
        <f t="shared" si="7"/>
        <v/>
      </c>
      <c r="U19" s="12" t="str">
        <f t="shared" si="8"/>
        <v/>
      </c>
      <c r="V19" s="12" t="str">
        <f t="shared" si="9"/>
        <v/>
      </c>
      <c r="W19" s="1" t="str">
        <f t="shared" si="10"/>
        <v/>
      </c>
    </row>
    <row r="20" spans="1:23">
      <c r="A20" s="10" t="str">
        <f>IF(B19&gt;=Inputs!$B$8,"",A19+1)</f>
        <v/>
      </c>
      <c r="B20" s="10" t="str">
        <f>IF(B19&gt;=Inputs!$B$8,"",B19+1)</f>
        <v/>
      </c>
      <c r="C20" s="12" t="str">
        <f t="shared" si="0"/>
        <v/>
      </c>
      <c r="D20" s="12" t="str">
        <f>IF(B20="","",IF(B20&lt;$B$2,Inputs!$E$13*12,0))</f>
        <v/>
      </c>
      <c r="E20" s="12" t="str">
        <f>IF(B20="","",IF(B20=Inputs!$E$15,Inputs!$E$14,0))</f>
        <v/>
      </c>
      <c r="F20" s="12" t="str">
        <f>IF(B20="","",MAX(0,C20+D20+E20-G20)*Inputs!$B$12)</f>
        <v/>
      </c>
      <c r="G20" s="12" t="str">
        <f t="shared" si="1"/>
        <v/>
      </c>
      <c r="H20" s="12" t="str">
        <f t="shared" si="2"/>
        <v/>
      </c>
      <c r="I20" s="12" t="str">
        <f t="shared" si="11"/>
        <v/>
      </c>
      <c r="J20" s="12" t="str">
        <f>IF(B20="","",IF(B20&lt;$B$2,Cash_Streams!$J$7*12,0))</f>
        <v/>
      </c>
      <c r="K20" s="12" t="str">
        <f>IF(B20="","",SUMIFS(Cash_Streams!$D$6:$D$15,Cash_Streams!$E$6:$E$15,$B20,Cash_Streams!$F$6:$F$15,1))</f>
        <v/>
      </c>
      <c r="L20" s="12" t="str">
        <f>IF(B20="","",MAX(0,I20+J20+K20-M20)*Inputs!$B$13)</f>
        <v/>
      </c>
      <c r="M20" s="12" t="str">
        <f t="shared" si="3"/>
        <v/>
      </c>
      <c r="N20" s="12" t="str">
        <f t="shared" si="4"/>
        <v/>
      </c>
      <c r="O20" s="12" t="str">
        <f>IF(B20="","",IF(B20&lt;$B$2,0,MAX(0,Inputs!$E$5*(1-MAX(0,Inputs!$E$6-$B$2)*Inputs!$E$7))*(1+Inputs!$B$11)^(B20-Inputs!$B$4)))</f>
        <v/>
      </c>
      <c r="P20" s="12" t="str">
        <f>IF(B20="","",IF(B20&lt;Inputs!$B$7,0,Inputs!$E$4*(1+Inputs!$B$11)^(B20-Inputs!$B$4)))</f>
        <v/>
      </c>
      <c r="Q20" s="12" t="str">
        <f t="shared" si="5"/>
        <v/>
      </c>
      <c r="R20" s="12" t="str">
        <f>IF(B20="","",Inputs!$B$10*(1+Inputs!$B$11)^(B20-Inputs!$B$4))</f>
        <v/>
      </c>
      <c r="S20" s="12" t="str">
        <f t="shared" si="6"/>
        <v/>
      </c>
      <c r="T20" s="12" t="str">
        <f t="shared" si="7"/>
        <v/>
      </c>
      <c r="U20" s="12" t="str">
        <f t="shared" si="8"/>
        <v/>
      </c>
      <c r="V20" s="12" t="str">
        <f t="shared" si="9"/>
        <v/>
      </c>
      <c r="W20" s="1" t="str">
        <f t="shared" si="10"/>
        <v/>
      </c>
    </row>
    <row r="21" spans="1:23">
      <c r="A21" s="10" t="str">
        <f>IF(B20&gt;=Inputs!$B$8,"",A20+1)</f>
        <v/>
      </c>
      <c r="B21" s="10" t="str">
        <f>IF(B20&gt;=Inputs!$B$8,"",B20+1)</f>
        <v/>
      </c>
      <c r="C21" s="12" t="str">
        <f t="shared" si="0"/>
        <v/>
      </c>
      <c r="D21" s="12" t="str">
        <f>IF(B21="","",IF(B21&lt;$B$2,Inputs!$E$13*12,0))</f>
        <v/>
      </c>
      <c r="E21" s="12" t="str">
        <f>IF(B21="","",IF(B21=Inputs!$E$15,Inputs!$E$14,0))</f>
        <v/>
      </c>
      <c r="F21" s="12" t="str">
        <f>IF(B21="","",MAX(0,C21+D21+E21-G21)*Inputs!$B$12)</f>
        <v/>
      </c>
      <c r="G21" s="12" t="str">
        <f t="shared" si="1"/>
        <v/>
      </c>
      <c r="H21" s="12" t="str">
        <f t="shared" si="2"/>
        <v/>
      </c>
      <c r="I21" s="12" t="str">
        <f t="shared" si="11"/>
        <v/>
      </c>
      <c r="J21" s="12" t="str">
        <f>IF(B21="","",IF(B21&lt;$B$2,Cash_Streams!$J$7*12,0))</f>
        <v/>
      </c>
      <c r="K21" s="12" t="str">
        <f>IF(B21="","",SUMIFS(Cash_Streams!$D$6:$D$15,Cash_Streams!$E$6:$E$15,$B21,Cash_Streams!$F$6:$F$15,1))</f>
        <v/>
      </c>
      <c r="L21" s="12" t="str">
        <f>IF(B21="","",MAX(0,I21+J21+K21-M21)*Inputs!$B$13)</f>
        <v/>
      </c>
      <c r="M21" s="12" t="str">
        <f t="shared" si="3"/>
        <v/>
      </c>
      <c r="N21" s="12" t="str">
        <f t="shared" si="4"/>
        <v/>
      </c>
      <c r="O21" s="12" t="str">
        <f>IF(B21="","",IF(B21&lt;$B$2,0,MAX(0,Inputs!$E$5*(1-MAX(0,Inputs!$E$6-$B$2)*Inputs!$E$7))*(1+Inputs!$B$11)^(B21-Inputs!$B$4)))</f>
        <v/>
      </c>
      <c r="P21" s="12" t="str">
        <f>IF(B21="","",IF(B21&lt;Inputs!$B$7,0,Inputs!$E$4*(1+Inputs!$B$11)^(B21-Inputs!$B$4)))</f>
        <v/>
      </c>
      <c r="Q21" s="12" t="str">
        <f t="shared" si="5"/>
        <v/>
      </c>
      <c r="R21" s="12" t="str">
        <f>IF(B21="","",Inputs!$B$10*(1+Inputs!$B$11)^(B21-Inputs!$B$4))</f>
        <v/>
      </c>
      <c r="S21" s="12" t="str">
        <f t="shared" si="6"/>
        <v/>
      </c>
      <c r="T21" s="12" t="str">
        <f t="shared" si="7"/>
        <v/>
      </c>
      <c r="U21" s="12" t="str">
        <f t="shared" si="8"/>
        <v/>
      </c>
      <c r="V21" s="12" t="str">
        <f t="shared" si="9"/>
        <v/>
      </c>
      <c r="W21" s="1" t="str">
        <f t="shared" si="10"/>
        <v/>
      </c>
    </row>
    <row r="22" spans="1:23">
      <c r="A22" s="10" t="str">
        <f>IF(B21&gt;=Inputs!$B$8,"",A21+1)</f>
        <v/>
      </c>
      <c r="B22" s="10" t="str">
        <f>IF(B21&gt;=Inputs!$B$8,"",B21+1)</f>
        <v/>
      </c>
      <c r="C22" s="12" t="str">
        <f t="shared" si="0"/>
        <v/>
      </c>
      <c r="D22" s="12" t="str">
        <f>IF(B22="","",IF(B22&lt;$B$2,Inputs!$E$13*12,0))</f>
        <v/>
      </c>
      <c r="E22" s="12" t="str">
        <f>IF(B22="","",IF(B22=Inputs!$E$15,Inputs!$E$14,0))</f>
        <v/>
      </c>
      <c r="F22" s="12" t="str">
        <f>IF(B22="","",MAX(0,C22+D22+E22-G22)*Inputs!$B$12)</f>
        <v/>
      </c>
      <c r="G22" s="12" t="str">
        <f t="shared" si="1"/>
        <v/>
      </c>
      <c r="H22" s="12" t="str">
        <f t="shared" si="2"/>
        <v/>
      </c>
      <c r="I22" s="12" t="str">
        <f t="shared" si="11"/>
        <v/>
      </c>
      <c r="J22" s="12" t="str">
        <f>IF(B22="","",IF(B22&lt;$B$2,Cash_Streams!$J$7*12,0))</f>
        <v/>
      </c>
      <c r="K22" s="12" t="str">
        <f>IF(B22="","",SUMIFS(Cash_Streams!$D$6:$D$15,Cash_Streams!$E$6:$E$15,$B22,Cash_Streams!$F$6:$F$15,1))</f>
        <v/>
      </c>
      <c r="L22" s="12" t="str">
        <f>IF(B22="","",MAX(0,I22+J22+K22-M22)*Inputs!$B$13)</f>
        <v/>
      </c>
      <c r="M22" s="12" t="str">
        <f t="shared" si="3"/>
        <v/>
      </c>
      <c r="N22" s="12" t="str">
        <f t="shared" si="4"/>
        <v/>
      </c>
      <c r="O22" s="12" t="str">
        <f>IF(B22="","",IF(B22&lt;$B$2,0,MAX(0,Inputs!$E$5*(1-MAX(0,Inputs!$E$6-$B$2)*Inputs!$E$7))*(1+Inputs!$B$11)^(B22-Inputs!$B$4)))</f>
        <v/>
      </c>
      <c r="P22" s="12" t="str">
        <f>IF(B22="","",IF(B22&lt;Inputs!$B$7,0,Inputs!$E$4*(1+Inputs!$B$11)^(B22-Inputs!$B$4)))</f>
        <v/>
      </c>
      <c r="Q22" s="12" t="str">
        <f t="shared" si="5"/>
        <v/>
      </c>
      <c r="R22" s="12" t="str">
        <f>IF(B22="","",Inputs!$B$10*(1+Inputs!$B$11)^(B22-Inputs!$B$4))</f>
        <v/>
      </c>
      <c r="S22" s="12" t="str">
        <f t="shared" si="6"/>
        <v/>
      </c>
      <c r="T22" s="12" t="str">
        <f t="shared" si="7"/>
        <v/>
      </c>
      <c r="U22" s="12" t="str">
        <f t="shared" si="8"/>
        <v/>
      </c>
      <c r="V22" s="12" t="str">
        <f t="shared" si="9"/>
        <v/>
      </c>
      <c r="W22" s="1" t="str">
        <f t="shared" si="10"/>
        <v/>
      </c>
    </row>
    <row r="23" spans="1:23">
      <c r="A23" s="10" t="str">
        <f>IF(B22&gt;=Inputs!$B$8,"",A22+1)</f>
        <v/>
      </c>
      <c r="B23" s="10" t="str">
        <f>IF(B22&gt;=Inputs!$B$8,"",B22+1)</f>
        <v/>
      </c>
      <c r="C23" s="12" t="str">
        <f t="shared" si="0"/>
        <v/>
      </c>
      <c r="D23" s="12" t="str">
        <f>IF(B23="","",IF(B23&lt;$B$2,Inputs!$E$13*12,0))</f>
        <v/>
      </c>
      <c r="E23" s="12" t="str">
        <f>IF(B23="","",IF(B23=Inputs!$E$15,Inputs!$E$14,0))</f>
        <v/>
      </c>
      <c r="F23" s="12" t="str">
        <f>IF(B23="","",MAX(0,C23+D23+E23-G23)*Inputs!$B$12)</f>
        <v/>
      </c>
      <c r="G23" s="12" t="str">
        <f t="shared" si="1"/>
        <v/>
      </c>
      <c r="H23" s="12" t="str">
        <f t="shared" si="2"/>
        <v/>
      </c>
      <c r="I23" s="12" t="str">
        <f t="shared" si="11"/>
        <v/>
      </c>
      <c r="J23" s="12" t="str">
        <f>IF(B23="","",IF(B23&lt;$B$2,Cash_Streams!$J$7*12,0))</f>
        <v/>
      </c>
      <c r="K23" s="12" t="str">
        <f>IF(B23="","",SUMIFS(Cash_Streams!$D$6:$D$15,Cash_Streams!$E$6:$E$15,$B23,Cash_Streams!$F$6:$F$15,1))</f>
        <v/>
      </c>
      <c r="L23" s="12" t="str">
        <f>IF(B23="","",MAX(0,I23+J23+K23-M23)*Inputs!$B$13)</f>
        <v/>
      </c>
      <c r="M23" s="12" t="str">
        <f t="shared" si="3"/>
        <v/>
      </c>
      <c r="N23" s="12" t="str">
        <f t="shared" si="4"/>
        <v/>
      </c>
      <c r="O23" s="12" t="str">
        <f>IF(B23="","",IF(B23&lt;$B$2,0,MAX(0,Inputs!$E$5*(1-MAX(0,Inputs!$E$6-$B$2)*Inputs!$E$7))*(1+Inputs!$B$11)^(B23-Inputs!$B$4)))</f>
        <v/>
      </c>
      <c r="P23" s="12" t="str">
        <f>IF(B23="","",IF(B23&lt;Inputs!$B$7,0,Inputs!$E$4*(1+Inputs!$B$11)^(B23-Inputs!$B$4)))</f>
        <v/>
      </c>
      <c r="Q23" s="12" t="str">
        <f t="shared" si="5"/>
        <v/>
      </c>
      <c r="R23" s="12" t="str">
        <f>IF(B23="","",Inputs!$B$10*(1+Inputs!$B$11)^(B23-Inputs!$B$4))</f>
        <v/>
      </c>
      <c r="S23" s="12" t="str">
        <f t="shared" si="6"/>
        <v/>
      </c>
      <c r="T23" s="12" t="str">
        <f t="shared" si="7"/>
        <v/>
      </c>
      <c r="U23" s="12" t="str">
        <f t="shared" si="8"/>
        <v/>
      </c>
      <c r="V23" s="12" t="str">
        <f t="shared" si="9"/>
        <v/>
      </c>
      <c r="W23" s="1" t="str">
        <f t="shared" si="10"/>
        <v/>
      </c>
    </row>
    <row r="24" spans="1:23">
      <c r="A24" s="10" t="str">
        <f>IF(B23&gt;=Inputs!$B$8,"",A23+1)</f>
        <v/>
      </c>
      <c r="B24" s="10" t="str">
        <f>IF(B23&gt;=Inputs!$B$8,"",B23+1)</f>
        <v/>
      </c>
      <c r="C24" s="12" t="str">
        <f t="shared" si="0"/>
        <v/>
      </c>
      <c r="D24" s="12" t="str">
        <f>IF(B24="","",IF(B24&lt;$B$2,Inputs!$E$13*12,0))</f>
        <v/>
      </c>
      <c r="E24" s="12" t="str">
        <f>IF(B24="","",IF(B24=Inputs!$E$15,Inputs!$E$14,0))</f>
        <v/>
      </c>
      <c r="F24" s="12" t="str">
        <f>IF(B24="","",MAX(0,C24+D24+E24-G24)*Inputs!$B$12)</f>
        <v/>
      </c>
      <c r="G24" s="12" t="str">
        <f t="shared" si="1"/>
        <v/>
      </c>
      <c r="H24" s="12" t="str">
        <f t="shared" si="2"/>
        <v/>
      </c>
      <c r="I24" s="12" t="str">
        <f t="shared" si="11"/>
        <v/>
      </c>
      <c r="J24" s="12" t="str">
        <f>IF(B24="","",IF(B24&lt;$B$2,Cash_Streams!$J$7*12,0))</f>
        <v/>
      </c>
      <c r="K24" s="12" t="str">
        <f>IF(B24="","",SUMIFS(Cash_Streams!$D$6:$D$15,Cash_Streams!$E$6:$E$15,$B24,Cash_Streams!$F$6:$F$15,1))</f>
        <v/>
      </c>
      <c r="L24" s="12" t="str">
        <f>IF(B24="","",MAX(0,I24+J24+K24-M24)*Inputs!$B$13)</f>
        <v/>
      </c>
      <c r="M24" s="12" t="str">
        <f t="shared" si="3"/>
        <v/>
      </c>
      <c r="N24" s="12" t="str">
        <f t="shared" si="4"/>
        <v/>
      </c>
      <c r="O24" s="12" t="str">
        <f>IF(B24="","",IF(B24&lt;$B$2,0,MAX(0,Inputs!$E$5*(1-MAX(0,Inputs!$E$6-$B$2)*Inputs!$E$7))*(1+Inputs!$B$11)^(B24-Inputs!$B$4)))</f>
        <v/>
      </c>
      <c r="P24" s="12" t="str">
        <f>IF(B24="","",IF(B24&lt;Inputs!$B$7,0,Inputs!$E$4*(1+Inputs!$B$11)^(B24-Inputs!$B$4)))</f>
        <v/>
      </c>
      <c r="Q24" s="12" t="str">
        <f t="shared" si="5"/>
        <v/>
      </c>
      <c r="R24" s="12" t="str">
        <f>IF(B24="","",Inputs!$B$10*(1+Inputs!$B$11)^(B24-Inputs!$B$4))</f>
        <v/>
      </c>
      <c r="S24" s="12" t="str">
        <f t="shared" si="6"/>
        <v/>
      </c>
      <c r="T24" s="12" t="str">
        <f t="shared" si="7"/>
        <v/>
      </c>
      <c r="U24" s="12" t="str">
        <f t="shared" si="8"/>
        <v/>
      </c>
      <c r="V24" s="12" t="str">
        <f t="shared" si="9"/>
        <v/>
      </c>
      <c r="W24" s="1" t="str">
        <f t="shared" si="10"/>
        <v/>
      </c>
    </row>
    <row r="25" spans="1:23">
      <c r="A25" s="10" t="str">
        <f>IF(B24&gt;=Inputs!$B$8,"",A24+1)</f>
        <v/>
      </c>
      <c r="B25" s="10" t="str">
        <f>IF(B24&gt;=Inputs!$B$8,"",B24+1)</f>
        <v/>
      </c>
      <c r="C25" s="12" t="str">
        <f t="shared" si="0"/>
        <v/>
      </c>
      <c r="D25" s="12" t="str">
        <f>IF(B25="","",IF(B25&lt;$B$2,Inputs!$E$13*12,0))</f>
        <v/>
      </c>
      <c r="E25" s="12" t="str">
        <f>IF(B25="","",IF(B25=Inputs!$E$15,Inputs!$E$14,0))</f>
        <v/>
      </c>
      <c r="F25" s="12" t="str">
        <f>IF(B25="","",MAX(0,C25+D25+E25-G25)*Inputs!$B$12)</f>
        <v/>
      </c>
      <c r="G25" s="12" t="str">
        <f t="shared" si="1"/>
        <v/>
      </c>
      <c r="H25" s="12" t="str">
        <f t="shared" si="2"/>
        <v/>
      </c>
      <c r="I25" s="12" t="str">
        <f t="shared" si="11"/>
        <v/>
      </c>
      <c r="J25" s="12" t="str">
        <f>IF(B25="","",IF(B25&lt;$B$2,Cash_Streams!$J$7*12,0))</f>
        <v/>
      </c>
      <c r="K25" s="12" t="str">
        <f>IF(B25="","",SUMIFS(Cash_Streams!$D$6:$D$15,Cash_Streams!$E$6:$E$15,$B25,Cash_Streams!$F$6:$F$15,1))</f>
        <v/>
      </c>
      <c r="L25" s="12" t="str">
        <f>IF(B25="","",MAX(0,I25+J25+K25-M25)*Inputs!$B$13)</f>
        <v/>
      </c>
      <c r="M25" s="12" t="str">
        <f t="shared" si="3"/>
        <v/>
      </c>
      <c r="N25" s="12" t="str">
        <f t="shared" si="4"/>
        <v/>
      </c>
      <c r="O25" s="12" t="str">
        <f>IF(B25="","",IF(B25&lt;$B$2,0,MAX(0,Inputs!$E$5*(1-MAX(0,Inputs!$E$6-$B$2)*Inputs!$E$7))*(1+Inputs!$B$11)^(B25-Inputs!$B$4)))</f>
        <v/>
      </c>
      <c r="P25" s="12" t="str">
        <f>IF(B25="","",IF(B25&lt;Inputs!$B$7,0,Inputs!$E$4*(1+Inputs!$B$11)^(B25-Inputs!$B$4)))</f>
        <v/>
      </c>
      <c r="Q25" s="12" t="str">
        <f t="shared" si="5"/>
        <v/>
      </c>
      <c r="R25" s="12" t="str">
        <f>IF(B25="","",Inputs!$B$10*(1+Inputs!$B$11)^(B25-Inputs!$B$4))</f>
        <v/>
      </c>
      <c r="S25" s="12" t="str">
        <f t="shared" si="6"/>
        <v/>
      </c>
      <c r="T25" s="12" t="str">
        <f t="shared" si="7"/>
        <v/>
      </c>
      <c r="U25" s="12" t="str">
        <f t="shared" si="8"/>
        <v/>
      </c>
      <c r="V25" s="12" t="str">
        <f t="shared" si="9"/>
        <v/>
      </c>
      <c r="W25" s="1" t="str">
        <f t="shared" si="10"/>
        <v/>
      </c>
    </row>
    <row r="26" spans="1:23">
      <c r="A26" s="10" t="str">
        <f>IF(B25&gt;=Inputs!$B$8,"",A25+1)</f>
        <v/>
      </c>
      <c r="B26" s="10" t="str">
        <f>IF(B25&gt;=Inputs!$B$8,"",B25+1)</f>
        <v/>
      </c>
      <c r="C26" s="12" t="str">
        <f t="shared" si="0"/>
        <v/>
      </c>
      <c r="D26" s="12" t="str">
        <f>IF(B26="","",IF(B26&lt;$B$2,Inputs!$E$13*12,0))</f>
        <v/>
      </c>
      <c r="E26" s="12" t="str">
        <f>IF(B26="","",IF(B26=Inputs!$E$15,Inputs!$E$14,0))</f>
        <v/>
      </c>
      <c r="F26" s="12" t="str">
        <f>IF(B26="","",MAX(0,C26+D26+E26-G26)*Inputs!$B$12)</f>
        <v/>
      </c>
      <c r="G26" s="12" t="str">
        <f t="shared" si="1"/>
        <v/>
      </c>
      <c r="H26" s="12" t="str">
        <f t="shared" si="2"/>
        <v/>
      </c>
      <c r="I26" s="12" t="str">
        <f t="shared" si="11"/>
        <v/>
      </c>
      <c r="J26" s="12" t="str">
        <f>IF(B26="","",IF(B26&lt;$B$2,Cash_Streams!$J$7*12,0))</f>
        <v/>
      </c>
      <c r="K26" s="12" t="str">
        <f>IF(B26="","",SUMIFS(Cash_Streams!$D$6:$D$15,Cash_Streams!$E$6:$E$15,$B26,Cash_Streams!$F$6:$F$15,1))</f>
        <v/>
      </c>
      <c r="L26" s="12" t="str">
        <f>IF(B26="","",MAX(0,I26+J26+K26-M26)*Inputs!$B$13)</f>
        <v/>
      </c>
      <c r="M26" s="12" t="str">
        <f t="shared" si="3"/>
        <v/>
      </c>
      <c r="N26" s="12" t="str">
        <f t="shared" si="4"/>
        <v/>
      </c>
      <c r="O26" s="12" t="str">
        <f>IF(B26="","",IF(B26&lt;$B$2,0,MAX(0,Inputs!$E$5*(1-MAX(0,Inputs!$E$6-$B$2)*Inputs!$E$7))*(1+Inputs!$B$11)^(B26-Inputs!$B$4)))</f>
        <v/>
      </c>
      <c r="P26" s="12" t="str">
        <f>IF(B26="","",IF(B26&lt;Inputs!$B$7,0,Inputs!$E$4*(1+Inputs!$B$11)^(B26-Inputs!$B$4)))</f>
        <v/>
      </c>
      <c r="Q26" s="12" t="str">
        <f t="shared" si="5"/>
        <v/>
      </c>
      <c r="R26" s="12" t="str">
        <f>IF(B26="","",Inputs!$B$10*(1+Inputs!$B$11)^(B26-Inputs!$B$4))</f>
        <v/>
      </c>
      <c r="S26" s="12" t="str">
        <f t="shared" si="6"/>
        <v/>
      </c>
      <c r="T26" s="12" t="str">
        <f t="shared" si="7"/>
        <v/>
      </c>
      <c r="U26" s="12" t="str">
        <f t="shared" si="8"/>
        <v/>
      </c>
      <c r="V26" s="12" t="str">
        <f t="shared" si="9"/>
        <v/>
      </c>
      <c r="W26" s="1" t="str">
        <f t="shared" si="10"/>
        <v/>
      </c>
    </row>
    <row r="27" spans="1:23">
      <c r="A27" s="10" t="str">
        <f>IF(B26&gt;=Inputs!$B$8,"",A26+1)</f>
        <v/>
      </c>
      <c r="B27" s="10" t="str">
        <f>IF(B26&gt;=Inputs!$B$8,"",B26+1)</f>
        <v/>
      </c>
      <c r="C27" s="12" t="str">
        <f t="shared" si="0"/>
        <v/>
      </c>
      <c r="D27" s="12" t="str">
        <f>IF(B27="","",IF(B27&lt;$B$2,Inputs!$E$13*12,0))</f>
        <v/>
      </c>
      <c r="E27" s="12" t="str">
        <f>IF(B27="","",IF(B27=Inputs!$E$15,Inputs!$E$14,0))</f>
        <v/>
      </c>
      <c r="F27" s="12" t="str">
        <f>IF(B27="","",MAX(0,C27+D27+E27-G27)*Inputs!$B$12)</f>
        <v/>
      </c>
      <c r="G27" s="12" t="str">
        <f t="shared" si="1"/>
        <v/>
      </c>
      <c r="H27" s="12" t="str">
        <f t="shared" si="2"/>
        <v/>
      </c>
      <c r="I27" s="12" t="str">
        <f t="shared" si="11"/>
        <v/>
      </c>
      <c r="J27" s="12" t="str">
        <f>IF(B27="","",IF(B27&lt;$B$2,Cash_Streams!$J$7*12,0))</f>
        <v/>
      </c>
      <c r="K27" s="12" t="str">
        <f>IF(B27="","",SUMIFS(Cash_Streams!$D$6:$D$15,Cash_Streams!$E$6:$E$15,$B27,Cash_Streams!$F$6:$F$15,1))</f>
        <v/>
      </c>
      <c r="L27" s="12" t="str">
        <f>IF(B27="","",MAX(0,I27+J27+K27-M27)*Inputs!$B$13)</f>
        <v/>
      </c>
      <c r="M27" s="12" t="str">
        <f t="shared" si="3"/>
        <v/>
      </c>
      <c r="N27" s="12" t="str">
        <f t="shared" si="4"/>
        <v/>
      </c>
      <c r="O27" s="12" t="str">
        <f>IF(B27="","",IF(B27&lt;$B$2,0,MAX(0,Inputs!$E$5*(1-MAX(0,Inputs!$E$6-$B$2)*Inputs!$E$7))*(1+Inputs!$B$11)^(B27-Inputs!$B$4)))</f>
        <v/>
      </c>
      <c r="P27" s="12" t="str">
        <f>IF(B27="","",IF(B27&lt;Inputs!$B$7,0,Inputs!$E$4*(1+Inputs!$B$11)^(B27-Inputs!$B$4)))</f>
        <v/>
      </c>
      <c r="Q27" s="12" t="str">
        <f t="shared" si="5"/>
        <v/>
      </c>
      <c r="R27" s="12" t="str">
        <f>IF(B27="","",Inputs!$B$10*(1+Inputs!$B$11)^(B27-Inputs!$B$4))</f>
        <v/>
      </c>
      <c r="S27" s="12" t="str">
        <f t="shared" si="6"/>
        <v/>
      </c>
      <c r="T27" s="12" t="str">
        <f t="shared" si="7"/>
        <v/>
      </c>
      <c r="U27" s="12" t="str">
        <f t="shared" si="8"/>
        <v/>
      </c>
      <c r="V27" s="12" t="str">
        <f t="shared" si="9"/>
        <v/>
      </c>
      <c r="W27" s="1" t="str">
        <f t="shared" si="10"/>
        <v/>
      </c>
    </row>
    <row r="28" spans="1:23">
      <c r="A28" s="10" t="str">
        <f>IF(B27&gt;=Inputs!$B$8,"",A27+1)</f>
        <v/>
      </c>
      <c r="B28" s="10" t="str">
        <f>IF(B27&gt;=Inputs!$B$8,"",B27+1)</f>
        <v/>
      </c>
      <c r="C28" s="12" t="str">
        <f t="shared" si="0"/>
        <v/>
      </c>
      <c r="D28" s="12" t="str">
        <f>IF(B28="","",IF(B28&lt;$B$2,Inputs!$E$13*12,0))</f>
        <v/>
      </c>
      <c r="E28" s="12" t="str">
        <f>IF(B28="","",IF(B28=Inputs!$E$15,Inputs!$E$14,0))</f>
        <v/>
      </c>
      <c r="F28" s="12" t="str">
        <f>IF(B28="","",MAX(0,C28+D28+E28-G28)*Inputs!$B$12)</f>
        <v/>
      </c>
      <c r="G28" s="12" t="str">
        <f t="shared" si="1"/>
        <v/>
      </c>
      <c r="H28" s="12" t="str">
        <f t="shared" si="2"/>
        <v/>
      </c>
      <c r="I28" s="12" t="str">
        <f t="shared" si="11"/>
        <v/>
      </c>
      <c r="J28" s="12" t="str">
        <f>IF(B28="","",IF(B28&lt;$B$2,Cash_Streams!$J$7*12,0))</f>
        <v/>
      </c>
      <c r="K28" s="12" t="str">
        <f>IF(B28="","",SUMIFS(Cash_Streams!$D$6:$D$15,Cash_Streams!$E$6:$E$15,$B28,Cash_Streams!$F$6:$F$15,1))</f>
        <v/>
      </c>
      <c r="L28" s="12" t="str">
        <f>IF(B28="","",MAX(0,I28+J28+K28-M28)*Inputs!$B$13)</f>
        <v/>
      </c>
      <c r="M28" s="12" t="str">
        <f t="shared" si="3"/>
        <v/>
      </c>
      <c r="N28" s="12" t="str">
        <f t="shared" si="4"/>
        <v/>
      </c>
      <c r="O28" s="12" t="str">
        <f>IF(B28="","",IF(B28&lt;$B$2,0,MAX(0,Inputs!$E$5*(1-MAX(0,Inputs!$E$6-$B$2)*Inputs!$E$7))*(1+Inputs!$B$11)^(B28-Inputs!$B$4)))</f>
        <v/>
      </c>
      <c r="P28" s="12" t="str">
        <f>IF(B28="","",IF(B28&lt;Inputs!$B$7,0,Inputs!$E$4*(1+Inputs!$B$11)^(B28-Inputs!$B$4)))</f>
        <v/>
      </c>
      <c r="Q28" s="12" t="str">
        <f t="shared" si="5"/>
        <v/>
      </c>
      <c r="R28" s="12" t="str">
        <f>IF(B28="","",Inputs!$B$10*(1+Inputs!$B$11)^(B28-Inputs!$B$4))</f>
        <v/>
      </c>
      <c r="S28" s="12" t="str">
        <f t="shared" si="6"/>
        <v/>
      </c>
      <c r="T28" s="12" t="str">
        <f t="shared" si="7"/>
        <v/>
      </c>
      <c r="U28" s="12" t="str">
        <f t="shared" si="8"/>
        <v/>
      </c>
      <c r="V28" s="12" t="str">
        <f t="shared" si="9"/>
        <v/>
      </c>
      <c r="W28" s="1" t="str">
        <f t="shared" si="10"/>
        <v/>
      </c>
    </row>
    <row r="29" spans="1:23">
      <c r="A29" s="10" t="str">
        <f>IF(B28&gt;=Inputs!$B$8,"",A28+1)</f>
        <v/>
      </c>
      <c r="B29" s="10" t="str">
        <f>IF(B28&gt;=Inputs!$B$8,"",B28+1)</f>
        <v/>
      </c>
      <c r="C29" s="12" t="str">
        <f t="shared" si="0"/>
        <v/>
      </c>
      <c r="D29" s="12" t="str">
        <f>IF(B29="","",IF(B29&lt;$B$2,Inputs!$E$13*12,0))</f>
        <v/>
      </c>
      <c r="E29" s="12" t="str">
        <f>IF(B29="","",IF(B29=Inputs!$E$15,Inputs!$E$14,0))</f>
        <v/>
      </c>
      <c r="F29" s="12" t="str">
        <f>IF(B29="","",MAX(0,C29+D29+E29-G29)*Inputs!$B$12)</f>
        <v/>
      </c>
      <c r="G29" s="12" t="str">
        <f t="shared" si="1"/>
        <v/>
      </c>
      <c r="H29" s="12" t="str">
        <f t="shared" si="2"/>
        <v/>
      </c>
      <c r="I29" s="12" t="str">
        <f t="shared" si="11"/>
        <v/>
      </c>
      <c r="J29" s="12" t="str">
        <f>IF(B29="","",IF(B29&lt;$B$2,Cash_Streams!$J$7*12,0))</f>
        <v/>
      </c>
      <c r="K29" s="12" t="str">
        <f>IF(B29="","",SUMIFS(Cash_Streams!$D$6:$D$15,Cash_Streams!$E$6:$E$15,$B29,Cash_Streams!$F$6:$F$15,1))</f>
        <v/>
      </c>
      <c r="L29" s="12" t="str">
        <f>IF(B29="","",MAX(0,I29+J29+K29-M29)*Inputs!$B$13)</f>
        <v/>
      </c>
      <c r="M29" s="12" t="str">
        <f t="shared" si="3"/>
        <v/>
      </c>
      <c r="N29" s="12" t="str">
        <f t="shared" si="4"/>
        <v/>
      </c>
      <c r="O29" s="12" t="str">
        <f>IF(B29="","",IF(B29&lt;$B$2,0,MAX(0,Inputs!$E$5*(1-MAX(0,Inputs!$E$6-$B$2)*Inputs!$E$7))*(1+Inputs!$B$11)^(B29-Inputs!$B$4)))</f>
        <v/>
      </c>
      <c r="P29" s="12" t="str">
        <f>IF(B29="","",IF(B29&lt;Inputs!$B$7,0,Inputs!$E$4*(1+Inputs!$B$11)^(B29-Inputs!$B$4)))</f>
        <v/>
      </c>
      <c r="Q29" s="12" t="str">
        <f t="shared" si="5"/>
        <v/>
      </c>
      <c r="R29" s="12" t="str">
        <f>IF(B29="","",Inputs!$B$10*(1+Inputs!$B$11)^(B29-Inputs!$B$4))</f>
        <v/>
      </c>
      <c r="S29" s="12" t="str">
        <f t="shared" si="6"/>
        <v/>
      </c>
      <c r="T29" s="12" t="str">
        <f t="shared" si="7"/>
        <v/>
      </c>
      <c r="U29" s="12" t="str">
        <f t="shared" si="8"/>
        <v/>
      </c>
      <c r="V29" s="12" t="str">
        <f t="shared" si="9"/>
        <v/>
      </c>
      <c r="W29" s="1" t="str">
        <f t="shared" si="10"/>
        <v/>
      </c>
    </row>
    <row r="30" spans="1:23">
      <c r="A30" s="10" t="str">
        <f>IF(B29&gt;=Inputs!$B$8,"",A29+1)</f>
        <v/>
      </c>
      <c r="B30" s="10" t="str">
        <f>IF(B29&gt;=Inputs!$B$8,"",B29+1)</f>
        <v/>
      </c>
      <c r="C30" s="12" t="str">
        <f t="shared" si="0"/>
        <v/>
      </c>
      <c r="D30" s="12" t="str">
        <f>IF(B30="","",IF(B30&lt;$B$2,Inputs!$E$13*12,0))</f>
        <v/>
      </c>
      <c r="E30" s="12" t="str">
        <f>IF(B30="","",IF(B30=Inputs!$E$15,Inputs!$E$14,0))</f>
        <v/>
      </c>
      <c r="F30" s="12" t="str">
        <f>IF(B30="","",MAX(0,C30+D30+E30-G30)*Inputs!$B$12)</f>
        <v/>
      </c>
      <c r="G30" s="12" t="str">
        <f t="shared" si="1"/>
        <v/>
      </c>
      <c r="H30" s="12" t="str">
        <f t="shared" si="2"/>
        <v/>
      </c>
      <c r="I30" s="12" t="str">
        <f t="shared" si="11"/>
        <v/>
      </c>
      <c r="J30" s="12" t="str">
        <f>IF(B30="","",IF(B30&lt;$B$2,Cash_Streams!$J$7*12,0))</f>
        <v/>
      </c>
      <c r="K30" s="12" t="str">
        <f>IF(B30="","",SUMIFS(Cash_Streams!$D$6:$D$15,Cash_Streams!$E$6:$E$15,$B30,Cash_Streams!$F$6:$F$15,1))</f>
        <v/>
      </c>
      <c r="L30" s="12" t="str">
        <f>IF(B30="","",MAX(0,I30+J30+K30-M30)*Inputs!$B$13)</f>
        <v/>
      </c>
      <c r="M30" s="12" t="str">
        <f t="shared" si="3"/>
        <v/>
      </c>
      <c r="N30" s="12" t="str">
        <f t="shared" si="4"/>
        <v/>
      </c>
      <c r="O30" s="12" t="str">
        <f>IF(B30="","",IF(B30&lt;$B$2,0,MAX(0,Inputs!$E$5*(1-MAX(0,Inputs!$E$6-$B$2)*Inputs!$E$7))*(1+Inputs!$B$11)^(B30-Inputs!$B$4)))</f>
        <v/>
      </c>
      <c r="P30" s="12" t="str">
        <f>IF(B30="","",IF(B30&lt;Inputs!$B$7,0,Inputs!$E$4*(1+Inputs!$B$11)^(B30-Inputs!$B$4)))</f>
        <v/>
      </c>
      <c r="Q30" s="12" t="str">
        <f t="shared" si="5"/>
        <v/>
      </c>
      <c r="R30" s="12" t="str">
        <f>IF(B30="","",Inputs!$B$10*(1+Inputs!$B$11)^(B30-Inputs!$B$4))</f>
        <v/>
      </c>
      <c r="S30" s="12" t="str">
        <f t="shared" si="6"/>
        <v/>
      </c>
      <c r="T30" s="12" t="str">
        <f t="shared" si="7"/>
        <v/>
      </c>
      <c r="U30" s="12" t="str">
        <f t="shared" si="8"/>
        <v/>
      </c>
      <c r="V30" s="12" t="str">
        <f t="shared" si="9"/>
        <v/>
      </c>
      <c r="W30" s="1" t="str">
        <f t="shared" si="10"/>
        <v/>
      </c>
    </row>
    <row r="31" spans="1:23">
      <c r="A31" s="10" t="str">
        <f>IF(B30&gt;=Inputs!$B$8,"",A30+1)</f>
        <v/>
      </c>
      <c r="B31" s="10" t="str">
        <f>IF(B30&gt;=Inputs!$B$8,"",B30+1)</f>
        <v/>
      </c>
      <c r="C31" s="12" t="str">
        <f t="shared" si="0"/>
        <v/>
      </c>
      <c r="D31" s="12" t="str">
        <f>IF(B31="","",IF(B31&lt;$B$2,Inputs!$E$13*12,0))</f>
        <v/>
      </c>
      <c r="E31" s="12" t="str">
        <f>IF(B31="","",IF(B31=Inputs!$E$15,Inputs!$E$14,0))</f>
        <v/>
      </c>
      <c r="F31" s="12" t="str">
        <f>IF(B31="","",MAX(0,C31+D31+E31-G31)*Inputs!$B$12)</f>
        <v/>
      </c>
      <c r="G31" s="12" t="str">
        <f t="shared" si="1"/>
        <v/>
      </c>
      <c r="H31" s="12" t="str">
        <f t="shared" si="2"/>
        <v/>
      </c>
      <c r="I31" s="12" t="str">
        <f t="shared" si="11"/>
        <v/>
      </c>
      <c r="J31" s="12" t="str">
        <f>IF(B31="","",IF(B31&lt;$B$2,Cash_Streams!$J$7*12,0))</f>
        <v/>
      </c>
      <c r="K31" s="12" t="str">
        <f>IF(B31="","",SUMIFS(Cash_Streams!$D$6:$D$15,Cash_Streams!$E$6:$E$15,$B31,Cash_Streams!$F$6:$F$15,1))</f>
        <v/>
      </c>
      <c r="L31" s="12" t="str">
        <f>IF(B31="","",MAX(0,I31+J31+K31-M31)*Inputs!$B$13)</f>
        <v/>
      </c>
      <c r="M31" s="12" t="str">
        <f t="shared" si="3"/>
        <v/>
      </c>
      <c r="N31" s="12" t="str">
        <f t="shared" si="4"/>
        <v/>
      </c>
      <c r="O31" s="12" t="str">
        <f>IF(B31="","",IF(B31&lt;$B$2,0,MAX(0,Inputs!$E$5*(1-MAX(0,Inputs!$E$6-$B$2)*Inputs!$E$7))*(1+Inputs!$B$11)^(B31-Inputs!$B$4)))</f>
        <v/>
      </c>
      <c r="P31" s="12" t="str">
        <f>IF(B31="","",IF(B31&lt;Inputs!$B$7,0,Inputs!$E$4*(1+Inputs!$B$11)^(B31-Inputs!$B$4)))</f>
        <v/>
      </c>
      <c r="Q31" s="12" t="str">
        <f t="shared" si="5"/>
        <v/>
      </c>
      <c r="R31" s="12" t="str">
        <f>IF(B31="","",Inputs!$B$10*(1+Inputs!$B$11)^(B31-Inputs!$B$4))</f>
        <v/>
      </c>
      <c r="S31" s="12" t="str">
        <f t="shared" si="6"/>
        <v/>
      </c>
      <c r="T31" s="12" t="str">
        <f t="shared" si="7"/>
        <v/>
      </c>
      <c r="U31" s="12" t="str">
        <f t="shared" si="8"/>
        <v/>
      </c>
      <c r="V31" s="12" t="str">
        <f t="shared" si="9"/>
        <v/>
      </c>
      <c r="W31" s="1" t="str">
        <f t="shared" si="10"/>
        <v/>
      </c>
    </row>
    <row r="32" spans="1:23">
      <c r="A32" s="10" t="str">
        <f>IF(B31&gt;=Inputs!$B$8,"",A31+1)</f>
        <v/>
      </c>
      <c r="B32" s="10" t="str">
        <f>IF(B31&gt;=Inputs!$B$8,"",B31+1)</f>
        <v/>
      </c>
      <c r="C32" s="12" t="str">
        <f t="shared" si="0"/>
        <v/>
      </c>
      <c r="D32" s="12" t="str">
        <f>IF(B32="","",IF(B32&lt;$B$2,Inputs!$E$13*12,0))</f>
        <v/>
      </c>
      <c r="E32" s="12" t="str">
        <f>IF(B32="","",IF(B32=Inputs!$E$15,Inputs!$E$14,0))</f>
        <v/>
      </c>
      <c r="F32" s="12" t="str">
        <f>IF(B32="","",MAX(0,C32+D32+E32-G32)*Inputs!$B$12)</f>
        <v/>
      </c>
      <c r="G32" s="12" t="str">
        <f t="shared" si="1"/>
        <v/>
      </c>
      <c r="H32" s="12" t="str">
        <f t="shared" si="2"/>
        <v/>
      </c>
      <c r="I32" s="12" t="str">
        <f t="shared" si="11"/>
        <v/>
      </c>
      <c r="J32" s="12" t="str">
        <f>IF(B32="","",IF(B32&lt;$B$2,Cash_Streams!$J$7*12,0))</f>
        <v/>
      </c>
      <c r="K32" s="12" t="str">
        <f>IF(B32="","",SUMIFS(Cash_Streams!$D$6:$D$15,Cash_Streams!$E$6:$E$15,$B32,Cash_Streams!$F$6:$F$15,1))</f>
        <v/>
      </c>
      <c r="L32" s="12" t="str">
        <f>IF(B32="","",MAX(0,I32+J32+K32-M32)*Inputs!$B$13)</f>
        <v/>
      </c>
      <c r="M32" s="12" t="str">
        <f t="shared" si="3"/>
        <v/>
      </c>
      <c r="N32" s="12" t="str">
        <f t="shared" si="4"/>
        <v/>
      </c>
      <c r="O32" s="12" t="str">
        <f>IF(B32="","",IF(B32&lt;$B$2,0,MAX(0,Inputs!$E$5*(1-MAX(0,Inputs!$E$6-$B$2)*Inputs!$E$7))*(1+Inputs!$B$11)^(B32-Inputs!$B$4)))</f>
        <v/>
      </c>
      <c r="P32" s="12" t="str">
        <f>IF(B32="","",IF(B32&lt;Inputs!$B$7,0,Inputs!$E$4*(1+Inputs!$B$11)^(B32-Inputs!$B$4)))</f>
        <v/>
      </c>
      <c r="Q32" s="12" t="str">
        <f t="shared" si="5"/>
        <v/>
      </c>
      <c r="R32" s="12" t="str">
        <f>IF(B32="","",Inputs!$B$10*(1+Inputs!$B$11)^(B32-Inputs!$B$4))</f>
        <v/>
      </c>
      <c r="S32" s="12" t="str">
        <f t="shared" si="6"/>
        <v/>
      </c>
      <c r="T32" s="12" t="str">
        <f t="shared" si="7"/>
        <v/>
      </c>
      <c r="U32" s="12" t="str">
        <f t="shared" si="8"/>
        <v/>
      </c>
      <c r="V32" s="12" t="str">
        <f t="shared" si="9"/>
        <v/>
      </c>
      <c r="W32" s="1" t="str">
        <f t="shared" si="10"/>
        <v/>
      </c>
    </row>
    <row r="33" spans="1:23">
      <c r="A33" s="10" t="str">
        <f>IF(B32&gt;=Inputs!$B$8,"",A32+1)</f>
        <v/>
      </c>
      <c r="B33" s="10" t="str">
        <f>IF(B32&gt;=Inputs!$B$8,"",B32+1)</f>
        <v/>
      </c>
      <c r="C33" s="12" t="str">
        <f t="shared" si="0"/>
        <v/>
      </c>
      <c r="D33" s="12" t="str">
        <f>IF(B33="","",IF(B33&lt;$B$2,Inputs!$E$13*12,0))</f>
        <v/>
      </c>
      <c r="E33" s="12" t="str">
        <f>IF(B33="","",IF(B33=Inputs!$E$15,Inputs!$E$14,0))</f>
        <v/>
      </c>
      <c r="F33" s="12" t="str">
        <f>IF(B33="","",MAX(0,C33+D33+E33-G33)*Inputs!$B$12)</f>
        <v/>
      </c>
      <c r="G33" s="12" t="str">
        <f t="shared" si="1"/>
        <v/>
      </c>
      <c r="H33" s="12" t="str">
        <f t="shared" si="2"/>
        <v/>
      </c>
      <c r="I33" s="12" t="str">
        <f t="shared" si="11"/>
        <v/>
      </c>
      <c r="J33" s="12" t="str">
        <f>IF(B33="","",IF(B33&lt;$B$2,Cash_Streams!$J$7*12,0))</f>
        <v/>
      </c>
      <c r="K33" s="12" t="str">
        <f>IF(B33="","",SUMIFS(Cash_Streams!$D$6:$D$15,Cash_Streams!$E$6:$E$15,$B33,Cash_Streams!$F$6:$F$15,1))</f>
        <v/>
      </c>
      <c r="L33" s="12" t="str">
        <f>IF(B33="","",MAX(0,I33+J33+K33-M33)*Inputs!$B$13)</f>
        <v/>
      </c>
      <c r="M33" s="12" t="str">
        <f t="shared" si="3"/>
        <v/>
      </c>
      <c r="N33" s="12" t="str">
        <f t="shared" si="4"/>
        <v/>
      </c>
      <c r="O33" s="12" t="str">
        <f>IF(B33="","",IF(B33&lt;$B$2,0,MAX(0,Inputs!$E$5*(1-MAX(0,Inputs!$E$6-$B$2)*Inputs!$E$7))*(1+Inputs!$B$11)^(B33-Inputs!$B$4)))</f>
        <v/>
      </c>
      <c r="P33" s="12" t="str">
        <f>IF(B33="","",IF(B33&lt;Inputs!$B$7,0,Inputs!$E$4*(1+Inputs!$B$11)^(B33-Inputs!$B$4)))</f>
        <v/>
      </c>
      <c r="Q33" s="12" t="str">
        <f t="shared" si="5"/>
        <v/>
      </c>
      <c r="R33" s="12" t="str">
        <f>IF(B33="","",Inputs!$B$10*(1+Inputs!$B$11)^(B33-Inputs!$B$4))</f>
        <v/>
      </c>
      <c r="S33" s="12" t="str">
        <f t="shared" si="6"/>
        <v/>
      </c>
      <c r="T33" s="12" t="str">
        <f t="shared" si="7"/>
        <v/>
      </c>
      <c r="U33" s="12" t="str">
        <f t="shared" si="8"/>
        <v/>
      </c>
      <c r="V33" s="12" t="str">
        <f t="shared" si="9"/>
        <v/>
      </c>
      <c r="W33" s="1" t="str">
        <f t="shared" si="10"/>
        <v/>
      </c>
    </row>
    <row r="34" spans="1:23">
      <c r="A34" s="10" t="str">
        <f>IF(B33&gt;=Inputs!$B$8,"",A33+1)</f>
        <v/>
      </c>
      <c r="B34" s="10" t="str">
        <f>IF(B33&gt;=Inputs!$B$8,"",B33+1)</f>
        <v/>
      </c>
      <c r="C34" s="12" t="str">
        <f t="shared" si="0"/>
        <v/>
      </c>
      <c r="D34" s="12" t="str">
        <f>IF(B34="","",IF(B34&lt;$B$2,Inputs!$E$13*12,0))</f>
        <v/>
      </c>
      <c r="E34" s="12" t="str">
        <f>IF(B34="","",IF(B34=Inputs!$E$15,Inputs!$E$14,0))</f>
        <v/>
      </c>
      <c r="F34" s="12" t="str">
        <f>IF(B34="","",MAX(0,C34+D34+E34-G34)*Inputs!$B$12)</f>
        <v/>
      </c>
      <c r="G34" s="12" t="str">
        <f t="shared" si="1"/>
        <v/>
      </c>
      <c r="H34" s="12" t="str">
        <f t="shared" si="2"/>
        <v/>
      </c>
      <c r="I34" s="12" t="str">
        <f t="shared" si="11"/>
        <v/>
      </c>
      <c r="J34" s="12" t="str">
        <f>IF(B34="","",IF(B34&lt;$B$2,Cash_Streams!$J$7*12,0))</f>
        <v/>
      </c>
      <c r="K34" s="12" t="str">
        <f>IF(B34="","",SUMIFS(Cash_Streams!$D$6:$D$15,Cash_Streams!$E$6:$E$15,$B34,Cash_Streams!$F$6:$F$15,1))</f>
        <v/>
      </c>
      <c r="L34" s="12" t="str">
        <f>IF(B34="","",MAX(0,I34+J34+K34-M34)*Inputs!$B$13)</f>
        <v/>
      </c>
      <c r="M34" s="12" t="str">
        <f t="shared" si="3"/>
        <v/>
      </c>
      <c r="N34" s="12" t="str">
        <f t="shared" si="4"/>
        <v/>
      </c>
      <c r="O34" s="12" t="str">
        <f>IF(B34="","",IF(B34&lt;$B$2,0,MAX(0,Inputs!$E$5*(1-MAX(0,Inputs!$E$6-$B$2)*Inputs!$E$7))*(1+Inputs!$B$11)^(B34-Inputs!$B$4)))</f>
        <v/>
      </c>
      <c r="P34" s="12" t="str">
        <f>IF(B34="","",IF(B34&lt;Inputs!$B$7,0,Inputs!$E$4*(1+Inputs!$B$11)^(B34-Inputs!$B$4)))</f>
        <v/>
      </c>
      <c r="Q34" s="12" t="str">
        <f t="shared" si="5"/>
        <v/>
      </c>
      <c r="R34" s="12" t="str">
        <f>IF(B34="","",Inputs!$B$10*(1+Inputs!$B$11)^(B34-Inputs!$B$4))</f>
        <v/>
      </c>
      <c r="S34" s="12" t="str">
        <f t="shared" si="6"/>
        <v/>
      </c>
      <c r="T34" s="12" t="str">
        <f t="shared" si="7"/>
        <v/>
      </c>
      <c r="U34" s="12" t="str">
        <f t="shared" si="8"/>
        <v/>
      </c>
      <c r="V34" s="12" t="str">
        <f t="shared" si="9"/>
        <v/>
      </c>
      <c r="W34" s="1" t="str">
        <f t="shared" si="10"/>
        <v/>
      </c>
    </row>
    <row r="35" spans="1:23">
      <c r="A35" s="10" t="str">
        <f>IF(B34&gt;=Inputs!$B$8,"",A34+1)</f>
        <v/>
      </c>
      <c r="B35" s="10" t="str">
        <f>IF(B34&gt;=Inputs!$B$8,"",B34+1)</f>
        <v/>
      </c>
      <c r="C35" s="12" t="str">
        <f t="shared" si="0"/>
        <v/>
      </c>
      <c r="D35" s="12" t="str">
        <f>IF(B35="","",IF(B35&lt;$B$2,Inputs!$E$13*12,0))</f>
        <v/>
      </c>
      <c r="E35" s="12" t="str">
        <f>IF(B35="","",IF(B35=Inputs!$E$15,Inputs!$E$14,0))</f>
        <v/>
      </c>
      <c r="F35" s="12" t="str">
        <f>IF(B35="","",MAX(0,C35+D35+E35-G35)*Inputs!$B$12)</f>
        <v/>
      </c>
      <c r="G35" s="12" t="str">
        <f t="shared" si="1"/>
        <v/>
      </c>
      <c r="H35" s="12" t="str">
        <f t="shared" si="2"/>
        <v/>
      </c>
      <c r="I35" s="12" t="str">
        <f t="shared" si="11"/>
        <v/>
      </c>
      <c r="J35" s="12" t="str">
        <f>IF(B35="","",IF(B35&lt;$B$2,Cash_Streams!$J$7*12,0))</f>
        <v/>
      </c>
      <c r="K35" s="12" t="str">
        <f>IF(B35="","",SUMIFS(Cash_Streams!$D$6:$D$15,Cash_Streams!$E$6:$E$15,$B35,Cash_Streams!$F$6:$F$15,1))</f>
        <v/>
      </c>
      <c r="L35" s="12" t="str">
        <f>IF(B35="","",MAX(0,I35+J35+K35-M35)*Inputs!$B$13)</f>
        <v/>
      </c>
      <c r="M35" s="12" t="str">
        <f t="shared" si="3"/>
        <v/>
      </c>
      <c r="N35" s="12" t="str">
        <f t="shared" si="4"/>
        <v/>
      </c>
      <c r="O35" s="12" t="str">
        <f>IF(B35="","",IF(B35&lt;$B$2,0,MAX(0,Inputs!$E$5*(1-MAX(0,Inputs!$E$6-$B$2)*Inputs!$E$7))*(1+Inputs!$B$11)^(B35-Inputs!$B$4)))</f>
        <v/>
      </c>
      <c r="P35" s="12" t="str">
        <f>IF(B35="","",IF(B35&lt;Inputs!$B$7,0,Inputs!$E$4*(1+Inputs!$B$11)^(B35-Inputs!$B$4)))</f>
        <v/>
      </c>
      <c r="Q35" s="12" t="str">
        <f t="shared" si="5"/>
        <v/>
      </c>
      <c r="R35" s="12" t="str">
        <f>IF(B35="","",Inputs!$B$10*(1+Inputs!$B$11)^(B35-Inputs!$B$4))</f>
        <v/>
      </c>
      <c r="S35" s="12" t="str">
        <f t="shared" si="6"/>
        <v/>
      </c>
      <c r="T35" s="12" t="str">
        <f t="shared" si="7"/>
        <v/>
      </c>
      <c r="U35" s="12" t="str">
        <f t="shared" si="8"/>
        <v/>
      </c>
      <c r="V35" s="12" t="str">
        <f t="shared" si="9"/>
        <v/>
      </c>
      <c r="W35" s="1" t="str">
        <f t="shared" si="10"/>
        <v/>
      </c>
    </row>
    <row r="36" spans="1:23">
      <c r="A36" s="10" t="str">
        <f>IF(B35&gt;=Inputs!$B$8,"",A35+1)</f>
        <v/>
      </c>
      <c r="B36" s="10" t="str">
        <f>IF(B35&gt;=Inputs!$B$8,"",B35+1)</f>
        <v/>
      </c>
      <c r="C36" s="12" t="str">
        <f t="shared" si="0"/>
        <v/>
      </c>
      <c r="D36" s="12" t="str">
        <f>IF(B36="","",IF(B36&lt;$B$2,Inputs!$E$13*12,0))</f>
        <v/>
      </c>
      <c r="E36" s="12" t="str">
        <f>IF(B36="","",IF(B36=Inputs!$E$15,Inputs!$E$14,0))</f>
        <v/>
      </c>
      <c r="F36" s="12" t="str">
        <f>IF(B36="","",MAX(0,C36+D36+E36-G36)*Inputs!$B$12)</f>
        <v/>
      </c>
      <c r="G36" s="12" t="str">
        <f t="shared" si="1"/>
        <v/>
      </c>
      <c r="H36" s="12" t="str">
        <f t="shared" si="2"/>
        <v/>
      </c>
      <c r="I36" s="12" t="str">
        <f t="shared" si="11"/>
        <v/>
      </c>
      <c r="J36" s="12" t="str">
        <f>IF(B36="","",IF(B36&lt;$B$2,Cash_Streams!$J$7*12,0))</f>
        <v/>
      </c>
      <c r="K36" s="12" t="str">
        <f>IF(B36="","",SUMIFS(Cash_Streams!$D$6:$D$15,Cash_Streams!$E$6:$E$15,$B36,Cash_Streams!$F$6:$F$15,1))</f>
        <v/>
      </c>
      <c r="L36" s="12" t="str">
        <f>IF(B36="","",MAX(0,I36+J36+K36-M36)*Inputs!$B$13)</f>
        <v/>
      </c>
      <c r="M36" s="12" t="str">
        <f t="shared" si="3"/>
        <v/>
      </c>
      <c r="N36" s="12" t="str">
        <f t="shared" si="4"/>
        <v/>
      </c>
      <c r="O36" s="12" t="str">
        <f>IF(B36="","",IF(B36&lt;$B$2,0,MAX(0,Inputs!$E$5*(1-MAX(0,Inputs!$E$6-$B$2)*Inputs!$E$7))*(1+Inputs!$B$11)^(B36-Inputs!$B$4)))</f>
        <v/>
      </c>
      <c r="P36" s="12" t="str">
        <f>IF(B36="","",IF(B36&lt;Inputs!$B$7,0,Inputs!$E$4*(1+Inputs!$B$11)^(B36-Inputs!$B$4)))</f>
        <v/>
      </c>
      <c r="Q36" s="12" t="str">
        <f t="shared" si="5"/>
        <v/>
      </c>
      <c r="R36" s="12" t="str">
        <f>IF(B36="","",Inputs!$B$10*(1+Inputs!$B$11)^(B36-Inputs!$B$4))</f>
        <v/>
      </c>
      <c r="S36" s="12" t="str">
        <f t="shared" si="6"/>
        <v/>
      </c>
      <c r="T36" s="12" t="str">
        <f t="shared" si="7"/>
        <v/>
      </c>
      <c r="U36" s="12" t="str">
        <f t="shared" si="8"/>
        <v/>
      </c>
      <c r="V36" s="12" t="str">
        <f t="shared" si="9"/>
        <v/>
      </c>
      <c r="W36" s="1" t="str">
        <f t="shared" si="10"/>
        <v/>
      </c>
    </row>
    <row r="37" spans="1:23">
      <c r="A37" s="10" t="str">
        <f>IF(B36&gt;=Inputs!$B$8,"",A36+1)</f>
        <v/>
      </c>
      <c r="B37" s="10" t="str">
        <f>IF(B36&gt;=Inputs!$B$8,"",B36+1)</f>
        <v/>
      </c>
      <c r="C37" s="12" t="str">
        <f t="shared" si="0"/>
        <v/>
      </c>
      <c r="D37" s="12" t="str">
        <f>IF(B37="","",IF(B37&lt;$B$2,Inputs!$E$13*12,0))</f>
        <v/>
      </c>
      <c r="E37" s="12" t="str">
        <f>IF(B37="","",IF(B37=Inputs!$E$15,Inputs!$E$14,0))</f>
        <v/>
      </c>
      <c r="F37" s="12" t="str">
        <f>IF(B37="","",MAX(0,C37+D37+E37-G37)*Inputs!$B$12)</f>
        <v/>
      </c>
      <c r="G37" s="12" t="str">
        <f t="shared" si="1"/>
        <v/>
      </c>
      <c r="H37" s="12" t="str">
        <f t="shared" si="2"/>
        <v/>
      </c>
      <c r="I37" s="12" t="str">
        <f t="shared" si="11"/>
        <v/>
      </c>
      <c r="J37" s="12" t="str">
        <f>IF(B37="","",IF(B37&lt;$B$2,Cash_Streams!$J$7*12,0))</f>
        <v/>
      </c>
      <c r="K37" s="12" t="str">
        <f>IF(B37="","",SUMIFS(Cash_Streams!$D$6:$D$15,Cash_Streams!$E$6:$E$15,$B37,Cash_Streams!$F$6:$F$15,1))</f>
        <v/>
      </c>
      <c r="L37" s="12" t="str">
        <f>IF(B37="","",MAX(0,I37+J37+K37-M37)*Inputs!$B$13)</f>
        <v/>
      </c>
      <c r="M37" s="12" t="str">
        <f t="shared" si="3"/>
        <v/>
      </c>
      <c r="N37" s="12" t="str">
        <f t="shared" si="4"/>
        <v/>
      </c>
      <c r="O37" s="12" t="str">
        <f>IF(B37="","",IF(B37&lt;$B$2,0,MAX(0,Inputs!$E$5*(1-MAX(0,Inputs!$E$6-$B$2)*Inputs!$E$7))*(1+Inputs!$B$11)^(B37-Inputs!$B$4)))</f>
        <v/>
      </c>
      <c r="P37" s="12" t="str">
        <f>IF(B37="","",IF(B37&lt;Inputs!$B$7,0,Inputs!$E$4*(1+Inputs!$B$11)^(B37-Inputs!$B$4)))</f>
        <v/>
      </c>
      <c r="Q37" s="12" t="str">
        <f t="shared" si="5"/>
        <v/>
      </c>
      <c r="R37" s="12" t="str">
        <f>IF(B37="","",Inputs!$B$10*(1+Inputs!$B$11)^(B37-Inputs!$B$4))</f>
        <v/>
      </c>
      <c r="S37" s="12" t="str">
        <f t="shared" si="6"/>
        <v/>
      </c>
      <c r="T37" s="12" t="str">
        <f t="shared" si="7"/>
        <v/>
      </c>
      <c r="U37" s="12" t="str">
        <f t="shared" si="8"/>
        <v/>
      </c>
      <c r="V37" s="12" t="str">
        <f t="shared" si="9"/>
        <v/>
      </c>
      <c r="W37" s="1" t="str">
        <f t="shared" si="10"/>
        <v/>
      </c>
    </row>
    <row r="38" spans="1:23">
      <c r="A38" s="10" t="str">
        <f>IF(B37&gt;=Inputs!$B$8,"",A37+1)</f>
        <v/>
      </c>
      <c r="B38" s="10" t="str">
        <f>IF(B37&gt;=Inputs!$B$8,"",B37+1)</f>
        <v/>
      </c>
      <c r="C38" s="12" t="str">
        <f t="shared" si="0"/>
        <v/>
      </c>
      <c r="D38" s="12" t="str">
        <f>IF(B38="","",IF(B38&lt;$B$2,Inputs!$E$13*12,0))</f>
        <v/>
      </c>
      <c r="E38" s="12" t="str">
        <f>IF(B38="","",IF(B38=Inputs!$E$15,Inputs!$E$14,0))</f>
        <v/>
      </c>
      <c r="F38" s="12" t="str">
        <f>IF(B38="","",MAX(0,C38+D38+E38-G38)*Inputs!$B$12)</f>
        <v/>
      </c>
      <c r="G38" s="12" t="str">
        <f t="shared" si="1"/>
        <v/>
      </c>
      <c r="H38" s="12" t="str">
        <f t="shared" si="2"/>
        <v/>
      </c>
      <c r="I38" s="12" t="str">
        <f t="shared" si="11"/>
        <v/>
      </c>
      <c r="J38" s="12" t="str">
        <f>IF(B38="","",IF(B38&lt;$B$2,Cash_Streams!$J$7*12,0))</f>
        <v/>
      </c>
      <c r="K38" s="12" t="str">
        <f>IF(B38="","",SUMIFS(Cash_Streams!$D$6:$D$15,Cash_Streams!$E$6:$E$15,$B38,Cash_Streams!$F$6:$F$15,1))</f>
        <v/>
      </c>
      <c r="L38" s="12" t="str">
        <f>IF(B38="","",MAX(0,I38+J38+K38-M38)*Inputs!$B$13)</f>
        <v/>
      </c>
      <c r="M38" s="12" t="str">
        <f t="shared" si="3"/>
        <v/>
      </c>
      <c r="N38" s="12" t="str">
        <f t="shared" si="4"/>
        <v/>
      </c>
      <c r="O38" s="12" t="str">
        <f>IF(B38="","",IF(B38&lt;$B$2,0,MAX(0,Inputs!$E$5*(1-MAX(0,Inputs!$E$6-$B$2)*Inputs!$E$7))*(1+Inputs!$B$11)^(B38-Inputs!$B$4)))</f>
        <v/>
      </c>
      <c r="P38" s="12" t="str">
        <f>IF(B38="","",IF(B38&lt;Inputs!$B$7,0,Inputs!$E$4*(1+Inputs!$B$11)^(B38-Inputs!$B$4)))</f>
        <v/>
      </c>
      <c r="Q38" s="12" t="str">
        <f t="shared" si="5"/>
        <v/>
      </c>
      <c r="R38" s="12" t="str">
        <f>IF(B38="","",Inputs!$B$10*(1+Inputs!$B$11)^(B38-Inputs!$B$4))</f>
        <v/>
      </c>
      <c r="S38" s="12" t="str">
        <f t="shared" si="6"/>
        <v/>
      </c>
      <c r="T38" s="12" t="str">
        <f t="shared" si="7"/>
        <v/>
      </c>
      <c r="U38" s="12" t="str">
        <f t="shared" si="8"/>
        <v/>
      </c>
      <c r="V38" s="12" t="str">
        <f t="shared" si="9"/>
        <v/>
      </c>
      <c r="W38" s="1" t="str">
        <f t="shared" si="10"/>
        <v/>
      </c>
    </row>
    <row r="39" spans="1:23">
      <c r="A39" s="10" t="str">
        <f>IF(B38&gt;=Inputs!$B$8,"",A38+1)</f>
        <v/>
      </c>
      <c r="B39" s="10" t="str">
        <f>IF(B38&gt;=Inputs!$B$8,"",B38+1)</f>
        <v/>
      </c>
      <c r="C39" s="12" t="str">
        <f t="shared" ref="C39:C70" si="12">IF(B39="","",H38)</f>
        <v/>
      </c>
      <c r="D39" s="12" t="str">
        <f>IF(B39="","",IF(B39&lt;$B$2,Inputs!$E$13*12,0))</f>
        <v/>
      </c>
      <c r="E39" s="12" t="str">
        <f>IF(B39="","",IF(B39=Inputs!$E$15,Inputs!$E$14,0))</f>
        <v/>
      </c>
      <c r="F39" s="12" t="str">
        <f>IF(B39="","",MAX(0,C39+D39+E39-G39)*Inputs!$B$12)</f>
        <v/>
      </c>
      <c r="G39" s="12" t="str">
        <f t="shared" ref="G39:G70" si="13">IF(B39="","",IF(B39&lt;$B$2,0,IF((C39+D39+E39+I39+J39+K39)=0,0,MIN(S39,C39+D39+E39+I39+J39+K39)*(C39+D39+E39)/(C39+D39+E39+I39+J39+K39))))</f>
        <v/>
      </c>
      <c r="H39" s="12" t="str">
        <f t="shared" ref="H39:H70" si="14">IF(B39="","",MAX(0,C39+D39+E39+F39-G39))</f>
        <v/>
      </c>
      <c r="I39" s="12" t="str">
        <f t="shared" ref="I39:I70" si="15">IF(B39="","",N38)</f>
        <v/>
      </c>
      <c r="J39" s="12" t="str">
        <f>IF(B39="","",IF(B39&lt;$B$2,Cash_Streams!$J$7*12,0))</f>
        <v/>
      </c>
      <c r="K39" s="12" t="str">
        <f>IF(B39="","",SUMIFS(Cash_Streams!$D$6:$D$15,Cash_Streams!$E$6:$E$15,$B39,Cash_Streams!$F$6:$F$15,1))</f>
        <v/>
      </c>
      <c r="L39" s="12" t="str">
        <f>IF(B39="","",MAX(0,I39+J39+K39-M39)*Inputs!$B$13)</f>
        <v/>
      </c>
      <c r="M39" s="12" t="str">
        <f t="shared" ref="M39:M70" si="16">IF(B39="","",IF(B39&lt;$B$2,0,IF((C39+D39+E39+I39+J39+K39)=0,0,MIN(S39,C39+D39+E39+I39+J39+K39)*(I39+J39+K39)/(C39+D39+E39+I39+J39+K39))))</f>
        <v/>
      </c>
      <c r="N39" s="12" t="str">
        <f t="shared" ref="N39:N70" si="17">IF(B39="","",MAX(0,I39+J39+K39+L39-M39))</f>
        <v/>
      </c>
      <c r="O39" s="12" t="str">
        <f>IF(B39="","",IF(B39&lt;$B$2,0,MAX(0,Inputs!$E$5*(1-MAX(0,Inputs!$E$6-$B$2)*Inputs!$E$7))*(1+Inputs!$B$11)^(B39-Inputs!$B$4)))</f>
        <v/>
      </c>
      <c r="P39" s="12" t="str">
        <f>IF(B39="","",IF(B39&lt;Inputs!$B$7,0,Inputs!$E$4*(1+Inputs!$B$11)^(B39-Inputs!$B$4)))</f>
        <v/>
      </c>
      <c r="Q39" s="12" t="str">
        <f t="shared" ref="Q39:Q70" si="18">IF(B39="","",O39+P39)</f>
        <v/>
      </c>
      <c r="R39" s="12" t="str">
        <f>IF(B39="","",Inputs!$B$10*(1+Inputs!$B$11)^(B39-Inputs!$B$4))</f>
        <v/>
      </c>
      <c r="S39" s="12" t="str">
        <f t="shared" ref="S39:S70" si="19">IF(B39="","",MAX(0,R39-Q39))</f>
        <v/>
      </c>
      <c r="T39" s="12" t="str">
        <f t="shared" ref="T39:T70" si="20">IF(B39="","",G39+M39)</f>
        <v/>
      </c>
      <c r="U39" s="12" t="str">
        <f t="shared" ref="U39:U70" si="21">IF(B39="","",Q39+T39)</f>
        <v/>
      </c>
      <c r="V39" s="12" t="str">
        <f t="shared" ref="V39:V70" si="22">IF(B39="","",U39-R39)</f>
        <v/>
      </c>
      <c r="W39" s="1" t="str">
        <f t="shared" ref="W39:W70" si="23">IF(B39="","",H39+N39)</f>
        <v/>
      </c>
    </row>
    <row r="40" spans="1:23">
      <c r="A40" s="10" t="str">
        <f>IF(B39&gt;=Inputs!$B$8,"",A39+1)</f>
        <v/>
      </c>
      <c r="B40" s="10" t="str">
        <f>IF(B39&gt;=Inputs!$B$8,"",B39+1)</f>
        <v/>
      </c>
      <c r="C40" s="12" t="str">
        <f t="shared" si="12"/>
        <v/>
      </c>
      <c r="D40" s="12" t="str">
        <f>IF(B40="","",IF(B40&lt;$B$2,Inputs!$E$13*12,0))</f>
        <v/>
      </c>
      <c r="E40" s="12" t="str">
        <f>IF(B40="","",IF(B40=Inputs!$E$15,Inputs!$E$14,0))</f>
        <v/>
      </c>
      <c r="F40" s="12" t="str">
        <f>IF(B40="","",MAX(0,C40+D40+E40-G40)*Inputs!$B$12)</f>
        <v/>
      </c>
      <c r="G40" s="12" t="str">
        <f t="shared" si="13"/>
        <v/>
      </c>
      <c r="H40" s="12" t="str">
        <f t="shared" si="14"/>
        <v/>
      </c>
      <c r="I40" s="12" t="str">
        <f t="shared" si="15"/>
        <v/>
      </c>
      <c r="J40" s="12" t="str">
        <f>IF(B40="","",IF(B40&lt;$B$2,Cash_Streams!$J$7*12,0))</f>
        <v/>
      </c>
      <c r="K40" s="12" t="str">
        <f>IF(B40="","",SUMIFS(Cash_Streams!$D$6:$D$15,Cash_Streams!$E$6:$E$15,$B40,Cash_Streams!$F$6:$F$15,1))</f>
        <v/>
      </c>
      <c r="L40" s="12" t="str">
        <f>IF(B40="","",MAX(0,I40+J40+K40-M40)*Inputs!$B$13)</f>
        <v/>
      </c>
      <c r="M40" s="12" t="str">
        <f t="shared" si="16"/>
        <v/>
      </c>
      <c r="N40" s="12" t="str">
        <f t="shared" si="17"/>
        <v/>
      </c>
      <c r="O40" s="12" t="str">
        <f>IF(B40="","",IF(B40&lt;$B$2,0,MAX(0,Inputs!$E$5*(1-MAX(0,Inputs!$E$6-$B$2)*Inputs!$E$7))*(1+Inputs!$B$11)^(B40-Inputs!$B$4)))</f>
        <v/>
      </c>
      <c r="P40" s="12" t="str">
        <f>IF(B40="","",IF(B40&lt;Inputs!$B$7,0,Inputs!$E$4*(1+Inputs!$B$11)^(B40-Inputs!$B$4)))</f>
        <v/>
      </c>
      <c r="Q40" s="12" t="str">
        <f t="shared" si="18"/>
        <v/>
      </c>
      <c r="R40" s="12" t="str">
        <f>IF(B40="","",Inputs!$B$10*(1+Inputs!$B$11)^(B40-Inputs!$B$4))</f>
        <v/>
      </c>
      <c r="S40" s="12" t="str">
        <f t="shared" si="19"/>
        <v/>
      </c>
      <c r="T40" s="12" t="str">
        <f t="shared" si="20"/>
        <v/>
      </c>
      <c r="U40" s="12" t="str">
        <f t="shared" si="21"/>
        <v/>
      </c>
      <c r="V40" s="12" t="str">
        <f t="shared" si="22"/>
        <v/>
      </c>
      <c r="W40" s="1" t="str">
        <f t="shared" si="23"/>
        <v/>
      </c>
    </row>
    <row r="41" spans="1:23">
      <c r="A41" s="10" t="str">
        <f>IF(B40&gt;=Inputs!$B$8,"",A40+1)</f>
        <v/>
      </c>
      <c r="B41" s="10" t="str">
        <f>IF(B40&gt;=Inputs!$B$8,"",B40+1)</f>
        <v/>
      </c>
      <c r="C41" s="12" t="str">
        <f t="shared" si="12"/>
        <v/>
      </c>
      <c r="D41" s="12" t="str">
        <f>IF(B41="","",IF(B41&lt;$B$2,Inputs!$E$13*12,0))</f>
        <v/>
      </c>
      <c r="E41" s="12" t="str">
        <f>IF(B41="","",IF(B41=Inputs!$E$15,Inputs!$E$14,0))</f>
        <v/>
      </c>
      <c r="F41" s="12" t="str">
        <f>IF(B41="","",MAX(0,C41+D41+E41-G41)*Inputs!$B$12)</f>
        <v/>
      </c>
      <c r="G41" s="12" t="str">
        <f t="shared" si="13"/>
        <v/>
      </c>
      <c r="H41" s="12" t="str">
        <f t="shared" si="14"/>
        <v/>
      </c>
      <c r="I41" s="12" t="str">
        <f t="shared" si="15"/>
        <v/>
      </c>
      <c r="J41" s="12" t="str">
        <f>IF(B41="","",IF(B41&lt;$B$2,Cash_Streams!$J$7*12,0))</f>
        <v/>
      </c>
      <c r="K41" s="12" t="str">
        <f>IF(B41="","",SUMIFS(Cash_Streams!$D$6:$D$15,Cash_Streams!$E$6:$E$15,$B41,Cash_Streams!$F$6:$F$15,1))</f>
        <v/>
      </c>
      <c r="L41" s="12" t="str">
        <f>IF(B41="","",MAX(0,I41+J41+K41-M41)*Inputs!$B$13)</f>
        <v/>
      </c>
      <c r="M41" s="12" t="str">
        <f t="shared" si="16"/>
        <v/>
      </c>
      <c r="N41" s="12" t="str">
        <f t="shared" si="17"/>
        <v/>
      </c>
      <c r="O41" s="12" t="str">
        <f>IF(B41="","",IF(B41&lt;$B$2,0,MAX(0,Inputs!$E$5*(1-MAX(0,Inputs!$E$6-$B$2)*Inputs!$E$7))*(1+Inputs!$B$11)^(B41-Inputs!$B$4)))</f>
        <v/>
      </c>
      <c r="P41" s="12" t="str">
        <f>IF(B41="","",IF(B41&lt;Inputs!$B$7,0,Inputs!$E$4*(1+Inputs!$B$11)^(B41-Inputs!$B$4)))</f>
        <v/>
      </c>
      <c r="Q41" s="12" t="str">
        <f t="shared" si="18"/>
        <v/>
      </c>
      <c r="R41" s="12" t="str">
        <f>IF(B41="","",Inputs!$B$10*(1+Inputs!$B$11)^(B41-Inputs!$B$4))</f>
        <v/>
      </c>
      <c r="S41" s="12" t="str">
        <f t="shared" si="19"/>
        <v/>
      </c>
      <c r="T41" s="12" t="str">
        <f t="shared" si="20"/>
        <v/>
      </c>
      <c r="U41" s="12" t="str">
        <f t="shared" si="21"/>
        <v/>
      </c>
      <c r="V41" s="12" t="str">
        <f t="shared" si="22"/>
        <v/>
      </c>
      <c r="W41" s="1" t="str">
        <f t="shared" si="23"/>
        <v/>
      </c>
    </row>
    <row r="42" spans="1:23">
      <c r="A42" s="10" t="str">
        <f>IF(B41&gt;=Inputs!$B$8,"",A41+1)</f>
        <v/>
      </c>
      <c r="B42" s="10" t="str">
        <f>IF(B41&gt;=Inputs!$B$8,"",B41+1)</f>
        <v/>
      </c>
      <c r="C42" s="12" t="str">
        <f t="shared" si="12"/>
        <v/>
      </c>
      <c r="D42" s="12" t="str">
        <f>IF(B42="","",IF(B42&lt;$B$2,Inputs!$E$13*12,0))</f>
        <v/>
      </c>
      <c r="E42" s="12" t="str">
        <f>IF(B42="","",IF(B42=Inputs!$E$15,Inputs!$E$14,0))</f>
        <v/>
      </c>
      <c r="F42" s="12" t="str">
        <f>IF(B42="","",MAX(0,C42+D42+E42-G42)*Inputs!$B$12)</f>
        <v/>
      </c>
      <c r="G42" s="12" t="str">
        <f t="shared" si="13"/>
        <v/>
      </c>
      <c r="H42" s="12" t="str">
        <f t="shared" si="14"/>
        <v/>
      </c>
      <c r="I42" s="12" t="str">
        <f t="shared" si="15"/>
        <v/>
      </c>
      <c r="J42" s="12" t="str">
        <f>IF(B42="","",IF(B42&lt;$B$2,Cash_Streams!$J$7*12,0))</f>
        <v/>
      </c>
      <c r="K42" s="12" t="str">
        <f>IF(B42="","",SUMIFS(Cash_Streams!$D$6:$D$15,Cash_Streams!$E$6:$E$15,$B42,Cash_Streams!$F$6:$F$15,1))</f>
        <v/>
      </c>
      <c r="L42" s="12" t="str">
        <f>IF(B42="","",MAX(0,I42+J42+K42-M42)*Inputs!$B$13)</f>
        <v/>
      </c>
      <c r="M42" s="12" t="str">
        <f t="shared" si="16"/>
        <v/>
      </c>
      <c r="N42" s="12" t="str">
        <f t="shared" si="17"/>
        <v/>
      </c>
      <c r="O42" s="12" t="str">
        <f>IF(B42="","",IF(B42&lt;$B$2,0,MAX(0,Inputs!$E$5*(1-MAX(0,Inputs!$E$6-$B$2)*Inputs!$E$7))*(1+Inputs!$B$11)^(B42-Inputs!$B$4)))</f>
        <v/>
      </c>
      <c r="P42" s="12" t="str">
        <f>IF(B42="","",IF(B42&lt;Inputs!$B$7,0,Inputs!$E$4*(1+Inputs!$B$11)^(B42-Inputs!$B$4)))</f>
        <v/>
      </c>
      <c r="Q42" s="12" t="str">
        <f t="shared" si="18"/>
        <v/>
      </c>
      <c r="R42" s="12" t="str">
        <f>IF(B42="","",Inputs!$B$10*(1+Inputs!$B$11)^(B42-Inputs!$B$4))</f>
        <v/>
      </c>
      <c r="S42" s="12" t="str">
        <f t="shared" si="19"/>
        <v/>
      </c>
      <c r="T42" s="12" t="str">
        <f t="shared" si="20"/>
        <v/>
      </c>
      <c r="U42" s="12" t="str">
        <f t="shared" si="21"/>
        <v/>
      </c>
      <c r="V42" s="12" t="str">
        <f t="shared" si="22"/>
        <v/>
      </c>
      <c r="W42" s="1" t="str">
        <f t="shared" si="23"/>
        <v/>
      </c>
    </row>
    <row r="43" spans="1:23">
      <c r="A43" s="10" t="str">
        <f>IF(B42&gt;=Inputs!$B$8,"",A42+1)</f>
        <v/>
      </c>
      <c r="B43" s="10" t="str">
        <f>IF(B42&gt;=Inputs!$B$8,"",B42+1)</f>
        <v/>
      </c>
      <c r="C43" s="12" t="str">
        <f t="shared" si="12"/>
        <v/>
      </c>
      <c r="D43" s="12" t="str">
        <f>IF(B43="","",IF(B43&lt;$B$2,Inputs!$E$13*12,0))</f>
        <v/>
      </c>
      <c r="E43" s="12" t="str">
        <f>IF(B43="","",IF(B43=Inputs!$E$15,Inputs!$E$14,0))</f>
        <v/>
      </c>
      <c r="F43" s="12" t="str">
        <f>IF(B43="","",MAX(0,C43+D43+E43-G43)*Inputs!$B$12)</f>
        <v/>
      </c>
      <c r="G43" s="12" t="str">
        <f t="shared" si="13"/>
        <v/>
      </c>
      <c r="H43" s="12" t="str">
        <f t="shared" si="14"/>
        <v/>
      </c>
      <c r="I43" s="12" t="str">
        <f t="shared" si="15"/>
        <v/>
      </c>
      <c r="J43" s="12" t="str">
        <f>IF(B43="","",IF(B43&lt;$B$2,Cash_Streams!$J$7*12,0))</f>
        <v/>
      </c>
      <c r="K43" s="12" t="str">
        <f>IF(B43="","",SUMIFS(Cash_Streams!$D$6:$D$15,Cash_Streams!$E$6:$E$15,$B43,Cash_Streams!$F$6:$F$15,1))</f>
        <v/>
      </c>
      <c r="L43" s="12" t="str">
        <f>IF(B43="","",MAX(0,I43+J43+K43-M43)*Inputs!$B$13)</f>
        <v/>
      </c>
      <c r="M43" s="12" t="str">
        <f t="shared" si="16"/>
        <v/>
      </c>
      <c r="N43" s="12" t="str">
        <f t="shared" si="17"/>
        <v/>
      </c>
      <c r="O43" s="12" t="str">
        <f>IF(B43="","",IF(B43&lt;$B$2,0,MAX(0,Inputs!$E$5*(1-MAX(0,Inputs!$E$6-$B$2)*Inputs!$E$7))*(1+Inputs!$B$11)^(B43-Inputs!$B$4)))</f>
        <v/>
      </c>
      <c r="P43" s="12" t="str">
        <f>IF(B43="","",IF(B43&lt;Inputs!$B$7,0,Inputs!$E$4*(1+Inputs!$B$11)^(B43-Inputs!$B$4)))</f>
        <v/>
      </c>
      <c r="Q43" s="12" t="str">
        <f t="shared" si="18"/>
        <v/>
      </c>
      <c r="R43" s="12" t="str">
        <f>IF(B43="","",Inputs!$B$10*(1+Inputs!$B$11)^(B43-Inputs!$B$4))</f>
        <v/>
      </c>
      <c r="S43" s="12" t="str">
        <f t="shared" si="19"/>
        <v/>
      </c>
      <c r="T43" s="12" t="str">
        <f t="shared" si="20"/>
        <v/>
      </c>
      <c r="U43" s="12" t="str">
        <f t="shared" si="21"/>
        <v/>
      </c>
      <c r="V43" s="12" t="str">
        <f t="shared" si="22"/>
        <v/>
      </c>
      <c r="W43" s="1" t="str">
        <f t="shared" si="23"/>
        <v/>
      </c>
    </row>
    <row r="44" spans="1:23">
      <c r="A44" s="10" t="str">
        <f>IF(B43&gt;=Inputs!$B$8,"",A43+1)</f>
        <v/>
      </c>
      <c r="B44" s="10" t="str">
        <f>IF(B43&gt;=Inputs!$B$8,"",B43+1)</f>
        <v/>
      </c>
      <c r="C44" s="12" t="str">
        <f t="shared" si="12"/>
        <v/>
      </c>
      <c r="D44" s="12" t="str">
        <f>IF(B44="","",IF(B44&lt;$B$2,Inputs!$E$13*12,0))</f>
        <v/>
      </c>
      <c r="E44" s="12" t="str">
        <f>IF(B44="","",IF(B44=Inputs!$E$15,Inputs!$E$14,0))</f>
        <v/>
      </c>
      <c r="F44" s="12" t="str">
        <f>IF(B44="","",MAX(0,C44+D44+E44-G44)*Inputs!$B$12)</f>
        <v/>
      </c>
      <c r="G44" s="12" t="str">
        <f t="shared" si="13"/>
        <v/>
      </c>
      <c r="H44" s="12" t="str">
        <f t="shared" si="14"/>
        <v/>
      </c>
      <c r="I44" s="12" t="str">
        <f t="shared" si="15"/>
        <v/>
      </c>
      <c r="J44" s="12" t="str">
        <f>IF(B44="","",IF(B44&lt;$B$2,Cash_Streams!$J$7*12,0))</f>
        <v/>
      </c>
      <c r="K44" s="12" t="str">
        <f>IF(B44="","",SUMIFS(Cash_Streams!$D$6:$D$15,Cash_Streams!$E$6:$E$15,$B44,Cash_Streams!$F$6:$F$15,1))</f>
        <v/>
      </c>
      <c r="L44" s="12" t="str">
        <f>IF(B44="","",MAX(0,I44+J44+K44-M44)*Inputs!$B$13)</f>
        <v/>
      </c>
      <c r="M44" s="12" t="str">
        <f t="shared" si="16"/>
        <v/>
      </c>
      <c r="N44" s="12" t="str">
        <f t="shared" si="17"/>
        <v/>
      </c>
      <c r="O44" s="12" t="str">
        <f>IF(B44="","",IF(B44&lt;$B$2,0,MAX(0,Inputs!$E$5*(1-MAX(0,Inputs!$E$6-$B$2)*Inputs!$E$7))*(1+Inputs!$B$11)^(B44-Inputs!$B$4)))</f>
        <v/>
      </c>
      <c r="P44" s="12" t="str">
        <f>IF(B44="","",IF(B44&lt;Inputs!$B$7,0,Inputs!$E$4*(1+Inputs!$B$11)^(B44-Inputs!$B$4)))</f>
        <v/>
      </c>
      <c r="Q44" s="12" t="str">
        <f t="shared" si="18"/>
        <v/>
      </c>
      <c r="R44" s="12" t="str">
        <f>IF(B44="","",Inputs!$B$10*(1+Inputs!$B$11)^(B44-Inputs!$B$4))</f>
        <v/>
      </c>
      <c r="S44" s="12" t="str">
        <f t="shared" si="19"/>
        <v/>
      </c>
      <c r="T44" s="12" t="str">
        <f t="shared" si="20"/>
        <v/>
      </c>
      <c r="U44" s="12" t="str">
        <f t="shared" si="21"/>
        <v/>
      </c>
      <c r="V44" s="12" t="str">
        <f t="shared" si="22"/>
        <v/>
      </c>
      <c r="W44" s="1" t="str">
        <f t="shared" si="23"/>
        <v/>
      </c>
    </row>
    <row r="45" spans="1:23">
      <c r="A45" s="10" t="str">
        <f>IF(B44&gt;=Inputs!$B$8,"",A44+1)</f>
        <v/>
      </c>
      <c r="B45" s="10" t="str">
        <f>IF(B44&gt;=Inputs!$B$8,"",B44+1)</f>
        <v/>
      </c>
      <c r="C45" s="12" t="str">
        <f t="shared" si="12"/>
        <v/>
      </c>
      <c r="D45" s="12" t="str">
        <f>IF(B45="","",IF(B45&lt;$B$2,Inputs!$E$13*12,0))</f>
        <v/>
      </c>
      <c r="E45" s="12" t="str">
        <f>IF(B45="","",IF(B45=Inputs!$E$15,Inputs!$E$14,0))</f>
        <v/>
      </c>
      <c r="F45" s="12" t="str">
        <f>IF(B45="","",MAX(0,C45+D45+E45-G45)*Inputs!$B$12)</f>
        <v/>
      </c>
      <c r="G45" s="12" t="str">
        <f t="shared" si="13"/>
        <v/>
      </c>
      <c r="H45" s="12" t="str">
        <f t="shared" si="14"/>
        <v/>
      </c>
      <c r="I45" s="12" t="str">
        <f t="shared" si="15"/>
        <v/>
      </c>
      <c r="J45" s="12" t="str">
        <f>IF(B45="","",IF(B45&lt;$B$2,Cash_Streams!$J$7*12,0))</f>
        <v/>
      </c>
      <c r="K45" s="12" t="str">
        <f>IF(B45="","",SUMIFS(Cash_Streams!$D$6:$D$15,Cash_Streams!$E$6:$E$15,$B45,Cash_Streams!$F$6:$F$15,1))</f>
        <v/>
      </c>
      <c r="L45" s="12" t="str">
        <f>IF(B45="","",MAX(0,I45+J45+K45-M45)*Inputs!$B$13)</f>
        <v/>
      </c>
      <c r="M45" s="12" t="str">
        <f t="shared" si="16"/>
        <v/>
      </c>
      <c r="N45" s="12" t="str">
        <f t="shared" si="17"/>
        <v/>
      </c>
      <c r="O45" s="12" t="str">
        <f>IF(B45="","",IF(B45&lt;$B$2,0,MAX(0,Inputs!$E$5*(1-MAX(0,Inputs!$E$6-$B$2)*Inputs!$E$7))*(1+Inputs!$B$11)^(B45-Inputs!$B$4)))</f>
        <v/>
      </c>
      <c r="P45" s="12" t="str">
        <f>IF(B45="","",IF(B45&lt;Inputs!$B$7,0,Inputs!$E$4*(1+Inputs!$B$11)^(B45-Inputs!$B$4)))</f>
        <v/>
      </c>
      <c r="Q45" s="12" t="str">
        <f t="shared" si="18"/>
        <v/>
      </c>
      <c r="R45" s="12" t="str">
        <f>IF(B45="","",Inputs!$B$10*(1+Inputs!$B$11)^(B45-Inputs!$B$4))</f>
        <v/>
      </c>
      <c r="S45" s="12" t="str">
        <f t="shared" si="19"/>
        <v/>
      </c>
      <c r="T45" s="12" t="str">
        <f t="shared" si="20"/>
        <v/>
      </c>
      <c r="U45" s="12" t="str">
        <f t="shared" si="21"/>
        <v/>
      </c>
      <c r="V45" s="12" t="str">
        <f t="shared" si="22"/>
        <v/>
      </c>
      <c r="W45" s="1" t="str">
        <f t="shared" si="23"/>
        <v/>
      </c>
    </row>
    <row r="46" spans="1:23">
      <c r="A46" s="10" t="str">
        <f>IF(B45&gt;=Inputs!$B$8,"",A45+1)</f>
        <v/>
      </c>
      <c r="B46" s="10" t="str">
        <f>IF(B45&gt;=Inputs!$B$8,"",B45+1)</f>
        <v/>
      </c>
      <c r="C46" s="12" t="str">
        <f t="shared" si="12"/>
        <v/>
      </c>
      <c r="D46" s="12" t="str">
        <f>IF(B46="","",IF(B46&lt;$B$2,Inputs!$E$13*12,0))</f>
        <v/>
      </c>
      <c r="E46" s="12" t="str">
        <f>IF(B46="","",IF(B46=Inputs!$E$15,Inputs!$E$14,0))</f>
        <v/>
      </c>
      <c r="F46" s="12" t="str">
        <f>IF(B46="","",MAX(0,C46+D46+E46-G46)*Inputs!$B$12)</f>
        <v/>
      </c>
      <c r="G46" s="12" t="str">
        <f t="shared" si="13"/>
        <v/>
      </c>
      <c r="H46" s="12" t="str">
        <f t="shared" si="14"/>
        <v/>
      </c>
      <c r="I46" s="12" t="str">
        <f t="shared" si="15"/>
        <v/>
      </c>
      <c r="J46" s="12" t="str">
        <f>IF(B46="","",IF(B46&lt;$B$2,Cash_Streams!$J$7*12,0))</f>
        <v/>
      </c>
      <c r="K46" s="12" t="str">
        <f>IF(B46="","",SUMIFS(Cash_Streams!$D$6:$D$15,Cash_Streams!$E$6:$E$15,$B46,Cash_Streams!$F$6:$F$15,1))</f>
        <v/>
      </c>
      <c r="L46" s="12" t="str">
        <f>IF(B46="","",MAX(0,I46+J46+K46-M46)*Inputs!$B$13)</f>
        <v/>
      </c>
      <c r="M46" s="12" t="str">
        <f t="shared" si="16"/>
        <v/>
      </c>
      <c r="N46" s="12" t="str">
        <f t="shared" si="17"/>
        <v/>
      </c>
      <c r="O46" s="12" t="str">
        <f>IF(B46="","",IF(B46&lt;$B$2,0,MAX(0,Inputs!$E$5*(1-MAX(0,Inputs!$E$6-$B$2)*Inputs!$E$7))*(1+Inputs!$B$11)^(B46-Inputs!$B$4)))</f>
        <v/>
      </c>
      <c r="P46" s="12" t="str">
        <f>IF(B46="","",IF(B46&lt;Inputs!$B$7,0,Inputs!$E$4*(1+Inputs!$B$11)^(B46-Inputs!$B$4)))</f>
        <v/>
      </c>
      <c r="Q46" s="12" t="str">
        <f t="shared" si="18"/>
        <v/>
      </c>
      <c r="R46" s="12" t="str">
        <f>IF(B46="","",Inputs!$B$10*(1+Inputs!$B$11)^(B46-Inputs!$B$4))</f>
        <v/>
      </c>
      <c r="S46" s="12" t="str">
        <f t="shared" si="19"/>
        <v/>
      </c>
      <c r="T46" s="12" t="str">
        <f t="shared" si="20"/>
        <v/>
      </c>
      <c r="U46" s="12" t="str">
        <f t="shared" si="21"/>
        <v/>
      </c>
      <c r="V46" s="12" t="str">
        <f t="shared" si="22"/>
        <v/>
      </c>
      <c r="W46" s="1" t="str">
        <f t="shared" si="23"/>
        <v/>
      </c>
    </row>
    <row r="47" spans="1:23">
      <c r="A47" s="10" t="str">
        <f>IF(B46&gt;=Inputs!$B$8,"",A46+1)</f>
        <v/>
      </c>
      <c r="B47" s="10" t="str">
        <f>IF(B46&gt;=Inputs!$B$8,"",B46+1)</f>
        <v/>
      </c>
      <c r="C47" s="12" t="str">
        <f t="shared" si="12"/>
        <v/>
      </c>
      <c r="D47" s="12" t="str">
        <f>IF(B47="","",IF(B47&lt;$B$2,Inputs!$E$13*12,0))</f>
        <v/>
      </c>
      <c r="E47" s="12" t="str">
        <f>IF(B47="","",IF(B47=Inputs!$E$15,Inputs!$E$14,0))</f>
        <v/>
      </c>
      <c r="F47" s="12" t="str">
        <f>IF(B47="","",MAX(0,C47+D47+E47-G47)*Inputs!$B$12)</f>
        <v/>
      </c>
      <c r="G47" s="12" t="str">
        <f t="shared" si="13"/>
        <v/>
      </c>
      <c r="H47" s="12" t="str">
        <f t="shared" si="14"/>
        <v/>
      </c>
      <c r="I47" s="12" t="str">
        <f t="shared" si="15"/>
        <v/>
      </c>
      <c r="J47" s="12" t="str">
        <f>IF(B47="","",IF(B47&lt;$B$2,Cash_Streams!$J$7*12,0))</f>
        <v/>
      </c>
      <c r="K47" s="12" t="str">
        <f>IF(B47="","",SUMIFS(Cash_Streams!$D$6:$D$15,Cash_Streams!$E$6:$E$15,$B47,Cash_Streams!$F$6:$F$15,1))</f>
        <v/>
      </c>
      <c r="L47" s="12" t="str">
        <f>IF(B47="","",MAX(0,I47+J47+K47-M47)*Inputs!$B$13)</f>
        <v/>
      </c>
      <c r="M47" s="12" t="str">
        <f t="shared" si="16"/>
        <v/>
      </c>
      <c r="N47" s="12" t="str">
        <f t="shared" si="17"/>
        <v/>
      </c>
      <c r="O47" s="12" t="str">
        <f>IF(B47="","",IF(B47&lt;$B$2,0,MAX(0,Inputs!$E$5*(1-MAX(0,Inputs!$E$6-$B$2)*Inputs!$E$7))*(1+Inputs!$B$11)^(B47-Inputs!$B$4)))</f>
        <v/>
      </c>
      <c r="P47" s="12" t="str">
        <f>IF(B47="","",IF(B47&lt;Inputs!$B$7,0,Inputs!$E$4*(1+Inputs!$B$11)^(B47-Inputs!$B$4)))</f>
        <v/>
      </c>
      <c r="Q47" s="12" t="str">
        <f t="shared" si="18"/>
        <v/>
      </c>
      <c r="R47" s="12" t="str">
        <f>IF(B47="","",Inputs!$B$10*(1+Inputs!$B$11)^(B47-Inputs!$B$4))</f>
        <v/>
      </c>
      <c r="S47" s="12" t="str">
        <f t="shared" si="19"/>
        <v/>
      </c>
      <c r="T47" s="12" t="str">
        <f t="shared" si="20"/>
        <v/>
      </c>
      <c r="U47" s="12" t="str">
        <f t="shared" si="21"/>
        <v/>
      </c>
      <c r="V47" s="12" t="str">
        <f t="shared" si="22"/>
        <v/>
      </c>
      <c r="W47" s="1" t="str">
        <f t="shared" si="23"/>
        <v/>
      </c>
    </row>
    <row r="48" spans="1:23">
      <c r="A48" s="10" t="str">
        <f>IF(B47&gt;=Inputs!$B$8,"",A47+1)</f>
        <v/>
      </c>
      <c r="B48" s="10" t="str">
        <f>IF(B47&gt;=Inputs!$B$8,"",B47+1)</f>
        <v/>
      </c>
      <c r="C48" s="12" t="str">
        <f t="shared" si="12"/>
        <v/>
      </c>
      <c r="D48" s="12" t="str">
        <f>IF(B48="","",IF(B48&lt;$B$2,Inputs!$E$13*12,0))</f>
        <v/>
      </c>
      <c r="E48" s="12" t="str">
        <f>IF(B48="","",IF(B48=Inputs!$E$15,Inputs!$E$14,0))</f>
        <v/>
      </c>
      <c r="F48" s="12" t="str">
        <f>IF(B48="","",MAX(0,C48+D48+E48-G48)*Inputs!$B$12)</f>
        <v/>
      </c>
      <c r="G48" s="12" t="str">
        <f t="shared" si="13"/>
        <v/>
      </c>
      <c r="H48" s="12" t="str">
        <f t="shared" si="14"/>
        <v/>
      </c>
      <c r="I48" s="12" t="str">
        <f t="shared" si="15"/>
        <v/>
      </c>
      <c r="J48" s="12" t="str">
        <f>IF(B48="","",IF(B48&lt;$B$2,Cash_Streams!$J$7*12,0))</f>
        <v/>
      </c>
      <c r="K48" s="12" t="str">
        <f>IF(B48="","",SUMIFS(Cash_Streams!$D$6:$D$15,Cash_Streams!$E$6:$E$15,$B48,Cash_Streams!$F$6:$F$15,1))</f>
        <v/>
      </c>
      <c r="L48" s="12" t="str">
        <f>IF(B48="","",MAX(0,I48+J48+K48-M48)*Inputs!$B$13)</f>
        <v/>
      </c>
      <c r="M48" s="12" t="str">
        <f t="shared" si="16"/>
        <v/>
      </c>
      <c r="N48" s="12" t="str">
        <f t="shared" si="17"/>
        <v/>
      </c>
      <c r="O48" s="12" t="str">
        <f>IF(B48="","",IF(B48&lt;$B$2,0,MAX(0,Inputs!$E$5*(1-MAX(0,Inputs!$E$6-$B$2)*Inputs!$E$7))*(1+Inputs!$B$11)^(B48-Inputs!$B$4)))</f>
        <v/>
      </c>
      <c r="P48" s="12" t="str">
        <f>IF(B48="","",IF(B48&lt;Inputs!$B$7,0,Inputs!$E$4*(1+Inputs!$B$11)^(B48-Inputs!$B$4)))</f>
        <v/>
      </c>
      <c r="Q48" s="12" t="str">
        <f t="shared" si="18"/>
        <v/>
      </c>
      <c r="R48" s="12" t="str">
        <f>IF(B48="","",Inputs!$B$10*(1+Inputs!$B$11)^(B48-Inputs!$B$4))</f>
        <v/>
      </c>
      <c r="S48" s="12" t="str">
        <f t="shared" si="19"/>
        <v/>
      </c>
      <c r="T48" s="12" t="str">
        <f t="shared" si="20"/>
        <v/>
      </c>
      <c r="U48" s="12" t="str">
        <f t="shared" si="21"/>
        <v/>
      </c>
      <c r="V48" s="12" t="str">
        <f t="shared" si="22"/>
        <v/>
      </c>
      <c r="W48" s="1" t="str">
        <f t="shared" si="23"/>
        <v/>
      </c>
    </row>
    <row r="49" spans="1:23">
      <c r="A49" s="10" t="str">
        <f>IF(B48&gt;=Inputs!$B$8,"",A48+1)</f>
        <v/>
      </c>
      <c r="B49" s="10" t="str">
        <f>IF(B48&gt;=Inputs!$B$8,"",B48+1)</f>
        <v/>
      </c>
      <c r="C49" s="12" t="str">
        <f t="shared" si="12"/>
        <v/>
      </c>
      <c r="D49" s="12" t="str">
        <f>IF(B49="","",IF(B49&lt;$B$2,Inputs!$E$13*12,0))</f>
        <v/>
      </c>
      <c r="E49" s="12" t="str">
        <f>IF(B49="","",IF(B49=Inputs!$E$15,Inputs!$E$14,0))</f>
        <v/>
      </c>
      <c r="F49" s="12" t="str">
        <f>IF(B49="","",MAX(0,C49+D49+E49-G49)*Inputs!$B$12)</f>
        <v/>
      </c>
      <c r="G49" s="12" t="str">
        <f t="shared" si="13"/>
        <v/>
      </c>
      <c r="H49" s="12" t="str">
        <f t="shared" si="14"/>
        <v/>
      </c>
      <c r="I49" s="12" t="str">
        <f t="shared" si="15"/>
        <v/>
      </c>
      <c r="J49" s="12" t="str">
        <f>IF(B49="","",IF(B49&lt;$B$2,Cash_Streams!$J$7*12,0))</f>
        <v/>
      </c>
      <c r="K49" s="12" t="str">
        <f>IF(B49="","",SUMIFS(Cash_Streams!$D$6:$D$15,Cash_Streams!$E$6:$E$15,$B49,Cash_Streams!$F$6:$F$15,1))</f>
        <v/>
      </c>
      <c r="L49" s="12" t="str">
        <f>IF(B49="","",MAX(0,I49+J49+K49-M49)*Inputs!$B$13)</f>
        <v/>
      </c>
      <c r="M49" s="12" t="str">
        <f t="shared" si="16"/>
        <v/>
      </c>
      <c r="N49" s="12" t="str">
        <f t="shared" si="17"/>
        <v/>
      </c>
      <c r="O49" s="12" t="str">
        <f>IF(B49="","",IF(B49&lt;$B$2,0,MAX(0,Inputs!$E$5*(1-MAX(0,Inputs!$E$6-$B$2)*Inputs!$E$7))*(1+Inputs!$B$11)^(B49-Inputs!$B$4)))</f>
        <v/>
      </c>
      <c r="P49" s="12" t="str">
        <f>IF(B49="","",IF(B49&lt;Inputs!$B$7,0,Inputs!$E$4*(1+Inputs!$B$11)^(B49-Inputs!$B$4)))</f>
        <v/>
      </c>
      <c r="Q49" s="12" t="str">
        <f t="shared" si="18"/>
        <v/>
      </c>
      <c r="R49" s="12" t="str">
        <f>IF(B49="","",Inputs!$B$10*(1+Inputs!$B$11)^(B49-Inputs!$B$4))</f>
        <v/>
      </c>
      <c r="S49" s="12" t="str">
        <f t="shared" si="19"/>
        <v/>
      </c>
      <c r="T49" s="12" t="str">
        <f t="shared" si="20"/>
        <v/>
      </c>
      <c r="U49" s="12" t="str">
        <f t="shared" si="21"/>
        <v/>
      </c>
      <c r="V49" s="12" t="str">
        <f t="shared" si="22"/>
        <v/>
      </c>
      <c r="W49" s="1" t="str">
        <f t="shared" si="23"/>
        <v/>
      </c>
    </row>
    <row r="50" spans="1:23">
      <c r="A50" s="10" t="str">
        <f>IF(B49&gt;=Inputs!$B$8,"",A49+1)</f>
        <v/>
      </c>
      <c r="B50" s="10" t="str">
        <f>IF(B49&gt;=Inputs!$B$8,"",B49+1)</f>
        <v/>
      </c>
      <c r="C50" s="12" t="str">
        <f t="shared" si="12"/>
        <v/>
      </c>
      <c r="D50" s="12" t="str">
        <f>IF(B50="","",IF(B50&lt;$B$2,Inputs!$E$13*12,0))</f>
        <v/>
      </c>
      <c r="E50" s="12" t="str">
        <f>IF(B50="","",IF(B50=Inputs!$E$15,Inputs!$E$14,0))</f>
        <v/>
      </c>
      <c r="F50" s="12" t="str">
        <f>IF(B50="","",MAX(0,C50+D50+E50-G50)*Inputs!$B$12)</f>
        <v/>
      </c>
      <c r="G50" s="12" t="str">
        <f t="shared" si="13"/>
        <v/>
      </c>
      <c r="H50" s="12" t="str">
        <f t="shared" si="14"/>
        <v/>
      </c>
      <c r="I50" s="12" t="str">
        <f t="shared" si="15"/>
        <v/>
      </c>
      <c r="J50" s="12" t="str">
        <f>IF(B50="","",IF(B50&lt;$B$2,Cash_Streams!$J$7*12,0))</f>
        <v/>
      </c>
      <c r="K50" s="12" t="str">
        <f>IF(B50="","",SUMIFS(Cash_Streams!$D$6:$D$15,Cash_Streams!$E$6:$E$15,$B50,Cash_Streams!$F$6:$F$15,1))</f>
        <v/>
      </c>
      <c r="L50" s="12" t="str">
        <f>IF(B50="","",MAX(0,I50+J50+K50-M50)*Inputs!$B$13)</f>
        <v/>
      </c>
      <c r="M50" s="12" t="str">
        <f t="shared" si="16"/>
        <v/>
      </c>
      <c r="N50" s="12" t="str">
        <f t="shared" si="17"/>
        <v/>
      </c>
      <c r="O50" s="12" t="str">
        <f>IF(B50="","",IF(B50&lt;$B$2,0,MAX(0,Inputs!$E$5*(1-MAX(0,Inputs!$E$6-$B$2)*Inputs!$E$7))*(1+Inputs!$B$11)^(B50-Inputs!$B$4)))</f>
        <v/>
      </c>
      <c r="P50" s="12" t="str">
        <f>IF(B50="","",IF(B50&lt;Inputs!$B$7,0,Inputs!$E$4*(1+Inputs!$B$11)^(B50-Inputs!$B$4)))</f>
        <v/>
      </c>
      <c r="Q50" s="12" t="str">
        <f t="shared" si="18"/>
        <v/>
      </c>
      <c r="R50" s="12" t="str">
        <f>IF(B50="","",Inputs!$B$10*(1+Inputs!$B$11)^(B50-Inputs!$B$4))</f>
        <v/>
      </c>
      <c r="S50" s="12" t="str">
        <f t="shared" si="19"/>
        <v/>
      </c>
      <c r="T50" s="12" t="str">
        <f t="shared" si="20"/>
        <v/>
      </c>
      <c r="U50" s="12" t="str">
        <f t="shared" si="21"/>
        <v/>
      </c>
      <c r="V50" s="12" t="str">
        <f t="shared" si="22"/>
        <v/>
      </c>
      <c r="W50" s="1" t="str">
        <f t="shared" si="23"/>
        <v/>
      </c>
    </row>
    <row r="51" spans="1:23">
      <c r="A51" s="10" t="str">
        <f>IF(B50&gt;=Inputs!$B$8,"",A50+1)</f>
        <v/>
      </c>
      <c r="B51" s="10" t="str">
        <f>IF(B50&gt;=Inputs!$B$8,"",B50+1)</f>
        <v/>
      </c>
      <c r="C51" s="12" t="str">
        <f t="shared" si="12"/>
        <v/>
      </c>
      <c r="D51" s="12" t="str">
        <f>IF(B51="","",IF(B51&lt;$B$2,Inputs!$E$13*12,0))</f>
        <v/>
      </c>
      <c r="E51" s="12" t="str">
        <f>IF(B51="","",IF(B51=Inputs!$E$15,Inputs!$E$14,0))</f>
        <v/>
      </c>
      <c r="F51" s="12" t="str">
        <f>IF(B51="","",MAX(0,C51+D51+E51-G51)*Inputs!$B$12)</f>
        <v/>
      </c>
      <c r="G51" s="12" t="str">
        <f t="shared" si="13"/>
        <v/>
      </c>
      <c r="H51" s="12" t="str">
        <f t="shared" si="14"/>
        <v/>
      </c>
      <c r="I51" s="12" t="str">
        <f t="shared" si="15"/>
        <v/>
      </c>
      <c r="J51" s="12" t="str">
        <f>IF(B51="","",IF(B51&lt;$B$2,Cash_Streams!$J$7*12,0))</f>
        <v/>
      </c>
      <c r="K51" s="12" t="str">
        <f>IF(B51="","",SUMIFS(Cash_Streams!$D$6:$D$15,Cash_Streams!$E$6:$E$15,$B51,Cash_Streams!$F$6:$F$15,1))</f>
        <v/>
      </c>
      <c r="L51" s="12" t="str">
        <f>IF(B51="","",MAX(0,I51+J51+K51-M51)*Inputs!$B$13)</f>
        <v/>
      </c>
      <c r="M51" s="12" t="str">
        <f t="shared" si="16"/>
        <v/>
      </c>
      <c r="N51" s="12" t="str">
        <f t="shared" si="17"/>
        <v/>
      </c>
      <c r="O51" s="12" t="str">
        <f>IF(B51="","",IF(B51&lt;$B$2,0,MAX(0,Inputs!$E$5*(1-MAX(0,Inputs!$E$6-$B$2)*Inputs!$E$7))*(1+Inputs!$B$11)^(B51-Inputs!$B$4)))</f>
        <v/>
      </c>
      <c r="P51" s="12" t="str">
        <f>IF(B51="","",IF(B51&lt;Inputs!$B$7,0,Inputs!$E$4*(1+Inputs!$B$11)^(B51-Inputs!$B$4)))</f>
        <v/>
      </c>
      <c r="Q51" s="12" t="str">
        <f t="shared" si="18"/>
        <v/>
      </c>
      <c r="R51" s="12" t="str">
        <f>IF(B51="","",Inputs!$B$10*(1+Inputs!$B$11)^(B51-Inputs!$B$4))</f>
        <v/>
      </c>
      <c r="S51" s="12" t="str">
        <f t="shared" si="19"/>
        <v/>
      </c>
      <c r="T51" s="12" t="str">
        <f t="shared" si="20"/>
        <v/>
      </c>
      <c r="U51" s="12" t="str">
        <f t="shared" si="21"/>
        <v/>
      </c>
      <c r="V51" s="12" t="str">
        <f t="shared" si="22"/>
        <v/>
      </c>
      <c r="W51" s="1" t="str">
        <f t="shared" si="23"/>
        <v/>
      </c>
    </row>
    <row r="52" spans="1:23">
      <c r="A52" s="10" t="str">
        <f>IF(B51&gt;=Inputs!$B$8,"",A51+1)</f>
        <v/>
      </c>
      <c r="B52" s="10" t="str">
        <f>IF(B51&gt;=Inputs!$B$8,"",B51+1)</f>
        <v/>
      </c>
      <c r="C52" s="12" t="str">
        <f t="shared" si="12"/>
        <v/>
      </c>
      <c r="D52" s="12" t="str">
        <f>IF(B52="","",IF(B52&lt;$B$2,Inputs!$E$13*12,0))</f>
        <v/>
      </c>
      <c r="E52" s="12" t="str">
        <f>IF(B52="","",IF(B52=Inputs!$E$15,Inputs!$E$14,0))</f>
        <v/>
      </c>
      <c r="F52" s="12" t="str">
        <f>IF(B52="","",MAX(0,C52+D52+E52-G52)*Inputs!$B$12)</f>
        <v/>
      </c>
      <c r="G52" s="12" t="str">
        <f t="shared" si="13"/>
        <v/>
      </c>
      <c r="H52" s="12" t="str">
        <f t="shared" si="14"/>
        <v/>
      </c>
      <c r="I52" s="12" t="str">
        <f t="shared" si="15"/>
        <v/>
      </c>
      <c r="J52" s="12" t="str">
        <f>IF(B52="","",IF(B52&lt;$B$2,Cash_Streams!$J$7*12,0))</f>
        <v/>
      </c>
      <c r="K52" s="12" t="str">
        <f>IF(B52="","",SUMIFS(Cash_Streams!$D$6:$D$15,Cash_Streams!$E$6:$E$15,$B52,Cash_Streams!$F$6:$F$15,1))</f>
        <v/>
      </c>
      <c r="L52" s="12" t="str">
        <f>IF(B52="","",MAX(0,I52+J52+K52-M52)*Inputs!$B$13)</f>
        <v/>
      </c>
      <c r="M52" s="12" t="str">
        <f t="shared" si="16"/>
        <v/>
      </c>
      <c r="N52" s="12" t="str">
        <f t="shared" si="17"/>
        <v/>
      </c>
      <c r="O52" s="12" t="str">
        <f>IF(B52="","",IF(B52&lt;$B$2,0,MAX(0,Inputs!$E$5*(1-MAX(0,Inputs!$E$6-$B$2)*Inputs!$E$7))*(1+Inputs!$B$11)^(B52-Inputs!$B$4)))</f>
        <v/>
      </c>
      <c r="P52" s="12" t="str">
        <f>IF(B52="","",IF(B52&lt;Inputs!$B$7,0,Inputs!$E$4*(1+Inputs!$B$11)^(B52-Inputs!$B$4)))</f>
        <v/>
      </c>
      <c r="Q52" s="12" t="str">
        <f t="shared" si="18"/>
        <v/>
      </c>
      <c r="R52" s="12" t="str">
        <f>IF(B52="","",Inputs!$B$10*(1+Inputs!$B$11)^(B52-Inputs!$B$4))</f>
        <v/>
      </c>
      <c r="S52" s="12" t="str">
        <f t="shared" si="19"/>
        <v/>
      </c>
      <c r="T52" s="12" t="str">
        <f t="shared" si="20"/>
        <v/>
      </c>
      <c r="U52" s="12" t="str">
        <f t="shared" si="21"/>
        <v/>
      </c>
      <c r="V52" s="12" t="str">
        <f t="shared" si="22"/>
        <v/>
      </c>
      <c r="W52" s="1" t="str">
        <f t="shared" si="23"/>
        <v/>
      </c>
    </row>
    <row r="53" spans="1:23">
      <c r="A53" s="10" t="str">
        <f>IF(B52&gt;=Inputs!$B$8,"",A52+1)</f>
        <v/>
      </c>
      <c r="B53" s="10" t="str">
        <f>IF(B52&gt;=Inputs!$B$8,"",B52+1)</f>
        <v/>
      </c>
      <c r="C53" s="12" t="str">
        <f t="shared" si="12"/>
        <v/>
      </c>
      <c r="D53" s="12" t="str">
        <f>IF(B53="","",IF(B53&lt;$B$2,Inputs!$E$13*12,0))</f>
        <v/>
      </c>
      <c r="E53" s="12" t="str">
        <f>IF(B53="","",IF(B53=Inputs!$E$15,Inputs!$E$14,0))</f>
        <v/>
      </c>
      <c r="F53" s="12" t="str">
        <f>IF(B53="","",MAX(0,C53+D53+E53-G53)*Inputs!$B$12)</f>
        <v/>
      </c>
      <c r="G53" s="12" t="str">
        <f t="shared" si="13"/>
        <v/>
      </c>
      <c r="H53" s="12" t="str">
        <f t="shared" si="14"/>
        <v/>
      </c>
      <c r="I53" s="12" t="str">
        <f t="shared" si="15"/>
        <v/>
      </c>
      <c r="J53" s="12" t="str">
        <f>IF(B53="","",IF(B53&lt;$B$2,Cash_Streams!$J$7*12,0))</f>
        <v/>
      </c>
      <c r="K53" s="12" t="str">
        <f>IF(B53="","",SUMIFS(Cash_Streams!$D$6:$D$15,Cash_Streams!$E$6:$E$15,$B53,Cash_Streams!$F$6:$F$15,1))</f>
        <v/>
      </c>
      <c r="L53" s="12" t="str">
        <f>IF(B53="","",MAX(0,I53+J53+K53-M53)*Inputs!$B$13)</f>
        <v/>
      </c>
      <c r="M53" s="12" t="str">
        <f t="shared" si="16"/>
        <v/>
      </c>
      <c r="N53" s="12" t="str">
        <f t="shared" si="17"/>
        <v/>
      </c>
      <c r="O53" s="12" t="str">
        <f>IF(B53="","",IF(B53&lt;$B$2,0,MAX(0,Inputs!$E$5*(1-MAX(0,Inputs!$E$6-$B$2)*Inputs!$E$7))*(1+Inputs!$B$11)^(B53-Inputs!$B$4)))</f>
        <v/>
      </c>
      <c r="P53" s="12" t="str">
        <f>IF(B53="","",IF(B53&lt;Inputs!$B$7,0,Inputs!$E$4*(1+Inputs!$B$11)^(B53-Inputs!$B$4)))</f>
        <v/>
      </c>
      <c r="Q53" s="12" t="str">
        <f t="shared" si="18"/>
        <v/>
      </c>
      <c r="R53" s="12" t="str">
        <f>IF(B53="","",Inputs!$B$10*(1+Inputs!$B$11)^(B53-Inputs!$B$4))</f>
        <v/>
      </c>
      <c r="S53" s="12" t="str">
        <f t="shared" si="19"/>
        <v/>
      </c>
      <c r="T53" s="12" t="str">
        <f t="shared" si="20"/>
        <v/>
      </c>
      <c r="U53" s="12" t="str">
        <f t="shared" si="21"/>
        <v/>
      </c>
      <c r="V53" s="12" t="str">
        <f t="shared" si="22"/>
        <v/>
      </c>
      <c r="W53" s="1" t="str">
        <f t="shared" si="23"/>
        <v/>
      </c>
    </row>
    <row r="54" spans="1:23">
      <c r="A54" s="10" t="str">
        <f>IF(B53&gt;=Inputs!$B$8,"",A53+1)</f>
        <v/>
      </c>
      <c r="B54" s="10" t="str">
        <f>IF(B53&gt;=Inputs!$B$8,"",B53+1)</f>
        <v/>
      </c>
      <c r="C54" s="12" t="str">
        <f t="shared" si="12"/>
        <v/>
      </c>
      <c r="D54" s="12" t="str">
        <f>IF(B54="","",IF(B54&lt;$B$2,Inputs!$E$13*12,0))</f>
        <v/>
      </c>
      <c r="E54" s="12" t="str">
        <f>IF(B54="","",IF(B54=Inputs!$E$15,Inputs!$E$14,0))</f>
        <v/>
      </c>
      <c r="F54" s="12" t="str">
        <f>IF(B54="","",MAX(0,C54+D54+E54-G54)*Inputs!$B$12)</f>
        <v/>
      </c>
      <c r="G54" s="12" t="str">
        <f t="shared" si="13"/>
        <v/>
      </c>
      <c r="H54" s="12" t="str">
        <f t="shared" si="14"/>
        <v/>
      </c>
      <c r="I54" s="12" t="str">
        <f t="shared" si="15"/>
        <v/>
      </c>
      <c r="J54" s="12" t="str">
        <f>IF(B54="","",IF(B54&lt;$B$2,Cash_Streams!$J$7*12,0))</f>
        <v/>
      </c>
      <c r="K54" s="12" t="str">
        <f>IF(B54="","",SUMIFS(Cash_Streams!$D$6:$D$15,Cash_Streams!$E$6:$E$15,$B54,Cash_Streams!$F$6:$F$15,1))</f>
        <v/>
      </c>
      <c r="L54" s="12" t="str">
        <f>IF(B54="","",MAX(0,I54+J54+K54-M54)*Inputs!$B$13)</f>
        <v/>
      </c>
      <c r="M54" s="12" t="str">
        <f t="shared" si="16"/>
        <v/>
      </c>
      <c r="N54" s="12" t="str">
        <f t="shared" si="17"/>
        <v/>
      </c>
      <c r="O54" s="12" t="str">
        <f>IF(B54="","",IF(B54&lt;$B$2,0,MAX(0,Inputs!$E$5*(1-MAX(0,Inputs!$E$6-$B$2)*Inputs!$E$7))*(1+Inputs!$B$11)^(B54-Inputs!$B$4)))</f>
        <v/>
      </c>
      <c r="P54" s="12" t="str">
        <f>IF(B54="","",IF(B54&lt;Inputs!$B$7,0,Inputs!$E$4*(1+Inputs!$B$11)^(B54-Inputs!$B$4)))</f>
        <v/>
      </c>
      <c r="Q54" s="12" t="str">
        <f t="shared" si="18"/>
        <v/>
      </c>
      <c r="R54" s="12" t="str">
        <f>IF(B54="","",Inputs!$B$10*(1+Inputs!$B$11)^(B54-Inputs!$B$4))</f>
        <v/>
      </c>
      <c r="S54" s="12" t="str">
        <f t="shared" si="19"/>
        <v/>
      </c>
      <c r="T54" s="12" t="str">
        <f t="shared" si="20"/>
        <v/>
      </c>
      <c r="U54" s="12" t="str">
        <f t="shared" si="21"/>
        <v/>
      </c>
      <c r="V54" s="12" t="str">
        <f t="shared" si="22"/>
        <v/>
      </c>
      <c r="W54" s="1" t="str">
        <f t="shared" si="23"/>
        <v/>
      </c>
    </row>
    <row r="55" spans="1:23">
      <c r="A55" s="10" t="str">
        <f>IF(B54&gt;=Inputs!$B$8,"",A54+1)</f>
        <v/>
      </c>
      <c r="B55" s="10" t="str">
        <f>IF(B54&gt;=Inputs!$B$8,"",B54+1)</f>
        <v/>
      </c>
      <c r="C55" s="12" t="str">
        <f t="shared" si="12"/>
        <v/>
      </c>
      <c r="D55" s="12" t="str">
        <f>IF(B55="","",IF(B55&lt;$B$2,Inputs!$E$13*12,0))</f>
        <v/>
      </c>
      <c r="E55" s="12" t="str">
        <f>IF(B55="","",IF(B55=Inputs!$E$15,Inputs!$E$14,0))</f>
        <v/>
      </c>
      <c r="F55" s="12" t="str">
        <f>IF(B55="","",MAX(0,C55+D55+E55-G55)*Inputs!$B$12)</f>
        <v/>
      </c>
      <c r="G55" s="12" t="str">
        <f t="shared" si="13"/>
        <v/>
      </c>
      <c r="H55" s="12" t="str">
        <f t="shared" si="14"/>
        <v/>
      </c>
      <c r="I55" s="12" t="str">
        <f t="shared" si="15"/>
        <v/>
      </c>
      <c r="J55" s="12" t="str">
        <f>IF(B55="","",IF(B55&lt;$B$2,Cash_Streams!$J$7*12,0))</f>
        <v/>
      </c>
      <c r="K55" s="12" t="str">
        <f>IF(B55="","",SUMIFS(Cash_Streams!$D$6:$D$15,Cash_Streams!$E$6:$E$15,$B55,Cash_Streams!$F$6:$F$15,1))</f>
        <v/>
      </c>
      <c r="L55" s="12" t="str">
        <f>IF(B55="","",MAX(0,I55+J55+K55-M55)*Inputs!$B$13)</f>
        <v/>
      </c>
      <c r="M55" s="12" t="str">
        <f t="shared" si="16"/>
        <v/>
      </c>
      <c r="N55" s="12" t="str">
        <f t="shared" si="17"/>
        <v/>
      </c>
      <c r="O55" s="12" t="str">
        <f>IF(B55="","",IF(B55&lt;$B$2,0,MAX(0,Inputs!$E$5*(1-MAX(0,Inputs!$E$6-$B$2)*Inputs!$E$7))*(1+Inputs!$B$11)^(B55-Inputs!$B$4)))</f>
        <v/>
      </c>
      <c r="P55" s="12" t="str">
        <f>IF(B55="","",IF(B55&lt;Inputs!$B$7,0,Inputs!$E$4*(1+Inputs!$B$11)^(B55-Inputs!$B$4)))</f>
        <v/>
      </c>
      <c r="Q55" s="12" t="str">
        <f t="shared" si="18"/>
        <v/>
      </c>
      <c r="R55" s="12" t="str">
        <f>IF(B55="","",Inputs!$B$10*(1+Inputs!$B$11)^(B55-Inputs!$B$4))</f>
        <v/>
      </c>
      <c r="S55" s="12" t="str">
        <f t="shared" si="19"/>
        <v/>
      </c>
      <c r="T55" s="12" t="str">
        <f t="shared" si="20"/>
        <v/>
      </c>
      <c r="U55" s="12" t="str">
        <f t="shared" si="21"/>
        <v/>
      </c>
      <c r="V55" s="12" t="str">
        <f t="shared" si="22"/>
        <v/>
      </c>
      <c r="W55" s="1" t="str">
        <f t="shared" si="23"/>
        <v/>
      </c>
    </row>
    <row r="56" spans="1:23">
      <c r="A56" s="10" t="str">
        <f>IF(B55&gt;=Inputs!$B$8,"",A55+1)</f>
        <v/>
      </c>
      <c r="B56" s="10" t="str">
        <f>IF(B55&gt;=Inputs!$B$8,"",B55+1)</f>
        <v/>
      </c>
      <c r="C56" s="12" t="str">
        <f t="shared" si="12"/>
        <v/>
      </c>
      <c r="D56" s="12" t="str">
        <f>IF(B56="","",IF(B56&lt;$B$2,Inputs!$E$13*12,0))</f>
        <v/>
      </c>
      <c r="E56" s="12" t="str">
        <f>IF(B56="","",IF(B56=Inputs!$E$15,Inputs!$E$14,0))</f>
        <v/>
      </c>
      <c r="F56" s="12" t="str">
        <f>IF(B56="","",MAX(0,C56+D56+E56-G56)*Inputs!$B$12)</f>
        <v/>
      </c>
      <c r="G56" s="12" t="str">
        <f t="shared" si="13"/>
        <v/>
      </c>
      <c r="H56" s="12" t="str">
        <f t="shared" si="14"/>
        <v/>
      </c>
      <c r="I56" s="12" t="str">
        <f t="shared" si="15"/>
        <v/>
      </c>
      <c r="J56" s="12" t="str">
        <f>IF(B56="","",IF(B56&lt;$B$2,Cash_Streams!$J$7*12,0))</f>
        <v/>
      </c>
      <c r="K56" s="12" t="str">
        <f>IF(B56="","",SUMIFS(Cash_Streams!$D$6:$D$15,Cash_Streams!$E$6:$E$15,$B56,Cash_Streams!$F$6:$F$15,1))</f>
        <v/>
      </c>
      <c r="L56" s="12" t="str">
        <f>IF(B56="","",MAX(0,I56+J56+K56-M56)*Inputs!$B$13)</f>
        <v/>
      </c>
      <c r="M56" s="12" t="str">
        <f t="shared" si="16"/>
        <v/>
      </c>
      <c r="N56" s="12" t="str">
        <f t="shared" si="17"/>
        <v/>
      </c>
      <c r="O56" s="12" t="str">
        <f>IF(B56="","",IF(B56&lt;$B$2,0,MAX(0,Inputs!$E$5*(1-MAX(0,Inputs!$E$6-$B$2)*Inputs!$E$7))*(1+Inputs!$B$11)^(B56-Inputs!$B$4)))</f>
        <v/>
      </c>
      <c r="P56" s="12" t="str">
        <f>IF(B56="","",IF(B56&lt;Inputs!$B$7,0,Inputs!$E$4*(1+Inputs!$B$11)^(B56-Inputs!$B$4)))</f>
        <v/>
      </c>
      <c r="Q56" s="12" t="str">
        <f t="shared" si="18"/>
        <v/>
      </c>
      <c r="R56" s="12" t="str">
        <f>IF(B56="","",Inputs!$B$10*(1+Inputs!$B$11)^(B56-Inputs!$B$4))</f>
        <v/>
      </c>
      <c r="S56" s="12" t="str">
        <f t="shared" si="19"/>
        <v/>
      </c>
      <c r="T56" s="12" t="str">
        <f t="shared" si="20"/>
        <v/>
      </c>
      <c r="U56" s="12" t="str">
        <f t="shared" si="21"/>
        <v/>
      </c>
      <c r="V56" s="12" t="str">
        <f t="shared" si="22"/>
        <v/>
      </c>
      <c r="W56" s="1" t="str">
        <f t="shared" si="23"/>
        <v/>
      </c>
    </row>
    <row r="57" spans="1:23">
      <c r="A57" s="10" t="str">
        <f>IF(B56&gt;=Inputs!$B$8,"",A56+1)</f>
        <v/>
      </c>
      <c r="B57" s="10" t="str">
        <f>IF(B56&gt;=Inputs!$B$8,"",B56+1)</f>
        <v/>
      </c>
      <c r="C57" s="12" t="str">
        <f t="shared" si="12"/>
        <v/>
      </c>
      <c r="D57" s="12" t="str">
        <f>IF(B57="","",IF(B57&lt;$B$2,Inputs!$E$13*12,0))</f>
        <v/>
      </c>
      <c r="E57" s="12" t="str">
        <f>IF(B57="","",IF(B57=Inputs!$E$15,Inputs!$E$14,0))</f>
        <v/>
      </c>
      <c r="F57" s="12" t="str">
        <f>IF(B57="","",MAX(0,C57+D57+E57-G57)*Inputs!$B$12)</f>
        <v/>
      </c>
      <c r="G57" s="12" t="str">
        <f t="shared" si="13"/>
        <v/>
      </c>
      <c r="H57" s="12" t="str">
        <f t="shared" si="14"/>
        <v/>
      </c>
      <c r="I57" s="12" t="str">
        <f t="shared" si="15"/>
        <v/>
      </c>
      <c r="J57" s="12" t="str">
        <f>IF(B57="","",IF(B57&lt;$B$2,Cash_Streams!$J$7*12,0))</f>
        <v/>
      </c>
      <c r="K57" s="12" t="str">
        <f>IF(B57="","",SUMIFS(Cash_Streams!$D$6:$D$15,Cash_Streams!$E$6:$E$15,$B57,Cash_Streams!$F$6:$F$15,1))</f>
        <v/>
      </c>
      <c r="L57" s="12" t="str">
        <f>IF(B57="","",MAX(0,I57+J57+K57-M57)*Inputs!$B$13)</f>
        <v/>
      </c>
      <c r="M57" s="12" t="str">
        <f t="shared" si="16"/>
        <v/>
      </c>
      <c r="N57" s="12" t="str">
        <f t="shared" si="17"/>
        <v/>
      </c>
      <c r="O57" s="12" t="str">
        <f>IF(B57="","",IF(B57&lt;$B$2,0,MAX(0,Inputs!$E$5*(1-MAX(0,Inputs!$E$6-$B$2)*Inputs!$E$7))*(1+Inputs!$B$11)^(B57-Inputs!$B$4)))</f>
        <v/>
      </c>
      <c r="P57" s="12" t="str">
        <f>IF(B57="","",IF(B57&lt;Inputs!$B$7,0,Inputs!$E$4*(1+Inputs!$B$11)^(B57-Inputs!$B$4)))</f>
        <v/>
      </c>
      <c r="Q57" s="12" t="str">
        <f t="shared" si="18"/>
        <v/>
      </c>
      <c r="R57" s="12" t="str">
        <f>IF(B57="","",Inputs!$B$10*(1+Inputs!$B$11)^(B57-Inputs!$B$4))</f>
        <v/>
      </c>
      <c r="S57" s="12" t="str">
        <f t="shared" si="19"/>
        <v/>
      </c>
      <c r="T57" s="12" t="str">
        <f t="shared" si="20"/>
        <v/>
      </c>
      <c r="U57" s="12" t="str">
        <f t="shared" si="21"/>
        <v/>
      </c>
      <c r="V57" s="12" t="str">
        <f t="shared" si="22"/>
        <v/>
      </c>
      <c r="W57" s="1" t="str">
        <f t="shared" si="23"/>
        <v/>
      </c>
    </row>
    <row r="58" spans="1:23">
      <c r="A58" s="10" t="str">
        <f>IF(B57&gt;=Inputs!$B$8,"",A57+1)</f>
        <v/>
      </c>
      <c r="B58" s="10" t="str">
        <f>IF(B57&gt;=Inputs!$B$8,"",B57+1)</f>
        <v/>
      </c>
      <c r="C58" s="12" t="str">
        <f t="shared" si="12"/>
        <v/>
      </c>
      <c r="D58" s="12" t="str">
        <f>IF(B58="","",IF(B58&lt;$B$2,Inputs!$E$13*12,0))</f>
        <v/>
      </c>
      <c r="E58" s="12" t="str">
        <f>IF(B58="","",IF(B58=Inputs!$E$15,Inputs!$E$14,0))</f>
        <v/>
      </c>
      <c r="F58" s="12" t="str">
        <f>IF(B58="","",MAX(0,C58+D58+E58-G58)*Inputs!$B$12)</f>
        <v/>
      </c>
      <c r="G58" s="12" t="str">
        <f t="shared" si="13"/>
        <v/>
      </c>
      <c r="H58" s="12" t="str">
        <f t="shared" si="14"/>
        <v/>
      </c>
      <c r="I58" s="12" t="str">
        <f t="shared" si="15"/>
        <v/>
      </c>
      <c r="J58" s="12" t="str">
        <f>IF(B58="","",IF(B58&lt;$B$2,Cash_Streams!$J$7*12,0))</f>
        <v/>
      </c>
      <c r="K58" s="12" t="str">
        <f>IF(B58="","",SUMIFS(Cash_Streams!$D$6:$D$15,Cash_Streams!$E$6:$E$15,$B58,Cash_Streams!$F$6:$F$15,1))</f>
        <v/>
      </c>
      <c r="L58" s="12" t="str">
        <f>IF(B58="","",MAX(0,I58+J58+K58-M58)*Inputs!$B$13)</f>
        <v/>
      </c>
      <c r="M58" s="12" t="str">
        <f t="shared" si="16"/>
        <v/>
      </c>
      <c r="N58" s="12" t="str">
        <f t="shared" si="17"/>
        <v/>
      </c>
      <c r="O58" s="12" t="str">
        <f>IF(B58="","",IF(B58&lt;$B$2,0,MAX(0,Inputs!$E$5*(1-MAX(0,Inputs!$E$6-$B$2)*Inputs!$E$7))*(1+Inputs!$B$11)^(B58-Inputs!$B$4)))</f>
        <v/>
      </c>
      <c r="P58" s="12" t="str">
        <f>IF(B58="","",IF(B58&lt;Inputs!$B$7,0,Inputs!$E$4*(1+Inputs!$B$11)^(B58-Inputs!$B$4)))</f>
        <v/>
      </c>
      <c r="Q58" s="12" t="str">
        <f t="shared" si="18"/>
        <v/>
      </c>
      <c r="R58" s="12" t="str">
        <f>IF(B58="","",Inputs!$B$10*(1+Inputs!$B$11)^(B58-Inputs!$B$4))</f>
        <v/>
      </c>
      <c r="S58" s="12" t="str">
        <f t="shared" si="19"/>
        <v/>
      </c>
      <c r="T58" s="12" t="str">
        <f t="shared" si="20"/>
        <v/>
      </c>
      <c r="U58" s="12" t="str">
        <f t="shared" si="21"/>
        <v/>
      </c>
      <c r="V58" s="12" t="str">
        <f t="shared" si="22"/>
        <v/>
      </c>
      <c r="W58" s="1" t="str">
        <f t="shared" si="23"/>
        <v/>
      </c>
    </row>
    <row r="59" spans="1:23">
      <c r="A59" s="10" t="str">
        <f>IF(B58&gt;=Inputs!$B$8,"",A58+1)</f>
        <v/>
      </c>
      <c r="B59" s="10" t="str">
        <f>IF(B58&gt;=Inputs!$B$8,"",B58+1)</f>
        <v/>
      </c>
      <c r="C59" s="12" t="str">
        <f t="shared" si="12"/>
        <v/>
      </c>
      <c r="D59" s="12" t="str">
        <f>IF(B59="","",IF(B59&lt;$B$2,Inputs!$E$13*12,0))</f>
        <v/>
      </c>
      <c r="E59" s="12" t="str">
        <f>IF(B59="","",IF(B59=Inputs!$E$15,Inputs!$E$14,0))</f>
        <v/>
      </c>
      <c r="F59" s="12" t="str">
        <f>IF(B59="","",MAX(0,C59+D59+E59-G59)*Inputs!$B$12)</f>
        <v/>
      </c>
      <c r="G59" s="12" t="str">
        <f t="shared" si="13"/>
        <v/>
      </c>
      <c r="H59" s="12" t="str">
        <f t="shared" si="14"/>
        <v/>
      </c>
      <c r="I59" s="12" t="str">
        <f t="shared" si="15"/>
        <v/>
      </c>
      <c r="J59" s="12" t="str">
        <f>IF(B59="","",IF(B59&lt;$B$2,Cash_Streams!$J$7*12,0))</f>
        <v/>
      </c>
      <c r="K59" s="12" t="str">
        <f>IF(B59="","",SUMIFS(Cash_Streams!$D$6:$D$15,Cash_Streams!$E$6:$E$15,$B59,Cash_Streams!$F$6:$F$15,1))</f>
        <v/>
      </c>
      <c r="L59" s="12" t="str">
        <f>IF(B59="","",MAX(0,I59+J59+K59-M59)*Inputs!$B$13)</f>
        <v/>
      </c>
      <c r="M59" s="12" t="str">
        <f t="shared" si="16"/>
        <v/>
      </c>
      <c r="N59" s="12" t="str">
        <f t="shared" si="17"/>
        <v/>
      </c>
      <c r="O59" s="12" t="str">
        <f>IF(B59="","",IF(B59&lt;$B$2,0,MAX(0,Inputs!$E$5*(1-MAX(0,Inputs!$E$6-$B$2)*Inputs!$E$7))*(1+Inputs!$B$11)^(B59-Inputs!$B$4)))</f>
        <v/>
      </c>
      <c r="P59" s="12" t="str">
        <f>IF(B59="","",IF(B59&lt;Inputs!$B$7,0,Inputs!$E$4*(1+Inputs!$B$11)^(B59-Inputs!$B$4)))</f>
        <v/>
      </c>
      <c r="Q59" s="12" t="str">
        <f t="shared" si="18"/>
        <v/>
      </c>
      <c r="R59" s="12" t="str">
        <f>IF(B59="","",Inputs!$B$10*(1+Inputs!$B$11)^(B59-Inputs!$B$4))</f>
        <v/>
      </c>
      <c r="S59" s="12" t="str">
        <f t="shared" si="19"/>
        <v/>
      </c>
      <c r="T59" s="12" t="str">
        <f t="shared" si="20"/>
        <v/>
      </c>
      <c r="U59" s="12" t="str">
        <f t="shared" si="21"/>
        <v/>
      </c>
      <c r="V59" s="12" t="str">
        <f t="shared" si="22"/>
        <v/>
      </c>
      <c r="W59" s="1" t="str">
        <f t="shared" si="23"/>
        <v/>
      </c>
    </row>
    <row r="60" spans="1:23">
      <c r="A60" s="10" t="str">
        <f>IF(B59&gt;=Inputs!$B$8,"",A59+1)</f>
        <v/>
      </c>
      <c r="B60" s="10" t="str">
        <f>IF(B59&gt;=Inputs!$B$8,"",B59+1)</f>
        <v/>
      </c>
      <c r="C60" s="12" t="str">
        <f t="shared" si="12"/>
        <v/>
      </c>
      <c r="D60" s="12" t="str">
        <f>IF(B60="","",IF(B60&lt;$B$2,Inputs!$E$13*12,0))</f>
        <v/>
      </c>
      <c r="E60" s="12" t="str">
        <f>IF(B60="","",IF(B60=Inputs!$E$15,Inputs!$E$14,0))</f>
        <v/>
      </c>
      <c r="F60" s="12" t="str">
        <f>IF(B60="","",MAX(0,C60+D60+E60-G60)*Inputs!$B$12)</f>
        <v/>
      </c>
      <c r="G60" s="12" t="str">
        <f t="shared" si="13"/>
        <v/>
      </c>
      <c r="H60" s="12" t="str">
        <f t="shared" si="14"/>
        <v/>
      </c>
      <c r="I60" s="12" t="str">
        <f t="shared" si="15"/>
        <v/>
      </c>
      <c r="J60" s="12" t="str">
        <f>IF(B60="","",IF(B60&lt;$B$2,Cash_Streams!$J$7*12,0))</f>
        <v/>
      </c>
      <c r="K60" s="12" t="str">
        <f>IF(B60="","",SUMIFS(Cash_Streams!$D$6:$D$15,Cash_Streams!$E$6:$E$15,$B60,Cash_Streams!$F$6:$F$15,1))</f>
        <v/>
      </c>
      <c r="L60" s="12" t="str">
        <f>IF(B60="","",MAX(0,I60+J60+K60-M60)*Inputs!$B$13)</f>
        <v/>
      </c>
      <c r="M60" s="12" t="str">
        <f t="shared" si="16"/>
        <v/>
      </c>
      <c r="N60" s="12" t="str">
        <f t="shared" si="17"/>
        <v/>
      </c>
      <c r="O60" s="12" t="str">
        <f>IF(B60="","",IF(B60&lt;$B$2,0,MAX(0,Inputs!$E$5*(1-MAX(0,Inputs!$E$6-$B$2)*Inputs!$E$7))*(1+Inputs!$B$11)^(B60-Inputs!$B$4)))</f>
        <v/>
      </c>
      <c r="P60" s="12" t="str">
        <f>IF(B60="","",IF(B60&lt;Inputs!$B$7,0,Inputs!$E$4*(1+Inputs!$B$11)^(B60-Inputs!$B$4)))</f>
        <v/>
      </c>
      <c r="Q60" s="12" t="str">
        <f t="shared" si="18"/>
        <v/>
      </c>
      <c r="R60" s="12" t="str">
        <f>IF(B60="","",Inputs!$B$10*(1+Inputs!$B$11)^(B60-Inputs!$B$4))</f>
        <v/>
      </c>
      <c r="S60" s="12" t="str">
        <f t="shared" si="19"/>
        <v/>
      </c>
      <c r="T60" s="12" t="str">
        <f t="shared" si="20"/>
        <v/>
      </c>
      <c r="U60" s="12" t="str">
        <f t="shared" si="21"/>
        <v/>
      </c>
      <c r="V60" s="12" t="str">
        <f t="shared" si="22"/>
        <v/>
      </c>
      <c r="W60" s="1" t="str">
        <f t="shared" si="23"/>
        <v/>
      </c>
    </row>
    <row r="61" spans="1:23">
      <c r="A61" s="10" t="str">
        <f>IF(B60&gt;=Inputs!$B$8,"",A60+1)</f>
        <v/>
      </c>
      <c r="B61" s="10" t="str">
        <f>IF(B60&gt;=Inputs!$B$8,"",B60+1)</f>
        <v/>
      </c>
      <c r="C61" s="12" t="str">
        <f t="shared" si="12"/>
        <v/>
      </c>
      <c r="D61" s="12" t="str">
        <f>IF(B61="","",IF(B61&lt;$B$2,Inputs!$E$13*12,0))</f>
        <v/>
      </c>
      <c r="E61" s="12" t="str">
        <f>IF(B61="","",IF(B61=Inputs!$E$15,Inputs!$E$14,0))</f>
        <v/>
      </c>
      <c r="F61" s="12" t="str">
        <f>IF(B61="","",MAX(0,C61+D61+E61-G61)*Inputs!$B$12)</f>
        <v/>
      </c>
      <c r="G61" s="12" t="str">
        <f t="shared" si="13"/>
        <v/>
      </c>
      <c r="H61" s="12" t="str">
        <f t="shared" si="14"/>
        <v/>
      </c>
      <c r="I61" s="12" t="str">
        <f t="shared" si="15"/>
        <v/>
      </c>
      <c r="J61" s="12" t="str">
        <f>IF(B61="","",IF(B61&lt;$B$2,Cash_Streams!$J$7*12,0))</f>
        <v/>
      </c>
      <c r="K61" s="12" t="str">
        <f>IF(B61="","",SUMIFS(Cash_Streams!$D$6:$D$15,Cash_Streams!$E$6:$E$15,$B61,Cash_Streams!$F$6:$F$15,1))</f>
        <v/>
      </c>
      <c r="L61" s="12" t="str">
        <f>IF(B61="","",MAX(0,I61+J61+K61-M61)*Inputs!$B$13)</f>
        <v/>
      </c>
      <c r="M61" s="12" t="str">
        <f t="shared" si="16"/>
        <v/>
      </c>
      <c r="N61" s="12" t="str">
        <f t="shared" si="17"/>
        <v/>
      </c>
      <c r="O61" s="12" t="str">
        <f>IF(B61="","",IF(B61&lt;$B$2,0,MAX(0,Inputs!$E$5*(1-MAX(0,Inputs!$E$6-$B$2)*Inputs!$E$7))*(1+Inputs!$B$11)^(B61-Inputs!$B$4)))</f>
        <v/>
      </c>
      <c r="P61" s="12" t="str">
        <f>IF(B61="","",IF(B61&lt;Inputs!$B$7,0,Inputs!$E$4*(1+Inputs!$B$11)^(B61-Inputs!$B$4)))</f>
        <v/>
      </c>
      <c r="Q61" s="12" t="str">
        <f t="shared" si="18"/>
        <v/>
      </c>
      <c r="R61" s="12" t="str">
        <f>IF(B61="","",Inputs!$B$10*(1+Inputs!$B$11)^(B61-Inputs!$B$4))</f>
        <v/>
      </c>
      <c r="S61" s="12" t="str">
        <f t="shared" si="19"/>
        <v/>
      </c>
      <c r="T61" s="12" t="str">
        <f t="shared" si="20"/>
        <v/>
      </c>
      <c r="U61" s="12" t="str">
        <f t="shared" si="21"/>
        <v/>
      </c>
      <c r="V61" s="12" t="str">
        <f t="shared" si="22"/>
        <v/>
      </c>
      <c r="W61" s="1" t="str">
        <f t="shared" si="23"/>
        <v/>
      </c>
    </row>
    <row r="62" spans="1:23">
      <c r="A62" s="10" t="str">
        <f>IF(B61&gt;=Inputs!$B$8,"",A61+1)</f>
        <v/>
      </c>
      <c r="B62" s="10" t="str">
        <f>IF(B61&gt;=Inputs!$B$8,"",B61+1)</f>
        <v/>
      </c>
      <c r="C62" s="12" t="str">
        <f t="shared" si="12"/>
        <v/>
      </c>
      <c r="D62" s="12" t="str">
        <f>IF(B62="","",IF(B62&lt;$B$2,Inputs!$E$13*12,0))</f>
        <v/>
      </c>
      <c r="E62" s="12" t="str">
        <f>IF(B62="","",IF(B62=Inputs!$E$15,Inputs!$E$14,0))</f>
        <v/>
      </c>
      <c r="F62" s="12" t="str">
        <f>IF(B62="","",MAX(0,C62+D62+E62-G62)*Inputs!$B$12)</f>
        <v/>
      </c>
      <c r="G62" s="12" t="str">
        <f t="shared" si="13"/>
        <v/>
      </c>
      <c r="H62" s="12" t="str">
        <f t="shared" si="14"/>
        <v/>
      </c>
      <c r="I62" s="12" t="str">
        <f t="shared" si="15"/>
        <v/>
      </c>
      <c r="J62" s="12" t="str">
        <f>IF(B62="","",IF(B62&lt;$B$2,Cash_Streams!$J$7*12,0))</f>
        <v/>
      </c>
      <c r="K62" s="12" t="str">
        <f>IF(B62="","",SUMIFS(Cash_Streams!$D$6:$D$15,Cash_Streams!$E$6:$E$15,$B62,Cash_Streams!$F$6:$F$15,1))</f>
        <v/>
      </c>
      <c r="L62" s="12" t="str">
        <f>IF(B62="","",MAX(0,I62+J62+K62-M62)*Inputs!$B$13)</f>
        <v/>
      </c>
      <c r="M62" s="12" t="str">
        <f t="shared" si="16"/>
        <v/>
      </c>
      <c r="N62" s="12" t="str">
        <f t="shared" si="17"/>
        <v/>
      </c>
      <c r="O62" s="12" t="str">
        <f>IF(B62="","",IF(B62&lt;$B$2,0,MAX(0,Inputs!$E$5*(1-MAX(0,Inputs!$E$6-$B$2)*Inputs!$E$7))*(1+Inputs!$B$11)^(B62-Inputs!$B$4)))</f>
        <v/>
      </c>
      <c r="P62" s="12" t="str">
        <f>IF(B62="","",IF(B62&lt;Inputs!$B$7,0,Inputs!$E$4*(1+Inputs!$B$11)^(B62-Inputs!$B$4)))</f>
        <v/>
      </c>
      <c r="Q62" s="12" t="str">
        <f t="shared" si="18"/>
        <v/>
      </c>
      <c r="R62" s="12" t="str">
        <f>IF(B62="","",Inputs!$B$10*(1+Inputs!$B$11)^(B62-Inputs!$B$4))</f>
        <v/>
      </c>
      <c r="S62" s="12" t="str">
        <f t="shared" si="19"/>
        <v/>
      </c>
      <c r="T62" s="12" t="str">
        <f t="shared" si="20"/>
        <v/>
      </c>
      <c r="U62" s="12" t="str">
        <f t="shared" si="21"/>
        <v/>
      </c>
      <c r="V62" s="12" t="str">
        <f t="shared" si="22"/>
        <v/>
      </c>
      <c r="W62" s="1" t="str">
        <f t="shared" si="23"/>
        <v/>
      </c>
    </row>
    <row r="63" spans="1:23">
      <c r="A63" s="10" t="str">
        <f>IF(B62&gt;=Inputs!$B$8,"",A62+1)</f>
        <v/>
      </c>
      <c r="B63" s="10" t="str">
        <f>IF(B62&gt;=Inputs!$B$8,"",B62+1)</f>
        <v/>
      </c>
      <c r="C63" s="12" t="str">
        <f t="shared" si="12"/>
        <v/>
      </c>
      <c r="D63" s="12" t="str">
        <f>IF(B63="","",IF(B63&lt;$B$2,Inputs!$E$13*12,0))</f>
        <v/>
      </c>
      <c r="E63" s="12" t="str">
        <f>IF(B63="","",IF(B63=Inputs!$E$15,Inputs!$E$14,0))</f>
        <v/>
      </c>
      <c r="F63" s="12" t="str">
        <f>IF(B63="","",MAX(0,C63+D63+E63-G63)*Inputs!$B$12)</f>
        <v/>
      </c>
      <c r="G63" s="12" t="str">
        <f t="shared" si="13"/>
        <v/>
      </c>
      <c r="H63" s="12" t="str">
        <f t="shared" si="14"/>
        <v/>
      </c>
      <c r="I63" s="12" t="str">
        <f t="shared" si="15"/>
        <v/>
      </c>
      <c r="J63" s="12" t="str">
        <f>IF(B63="","",IF(B63&lt;$B$2,Cash_Streams!$J$7*12,0))</f>
        <v/>
      </c>
      <c r="K63" s="12" t="str">
        <f>IF(B63="","",SUMIFS(Cash_Streams!$D$6:$D$15,Cash_Streams!$E$6:$E$15,$B63,Cash_Streams!$F$6:$F$15,1))</f>
        <v/>
      </c>
      <c r="L63" s="12" t="str">
        <f>IF(B63="","",MAX(0,I63+J63+K63-M63)*Inputs!$B$13)</f>
        <v/>
      </c>
      <c r="M63" s="12" t="str">
        <f t="shared" si="16"/>
        <v/>
      </c>
      <c r="N63" s="12" t="str">
        <f t="shared" si="17"/>
        <v/>
      </c>
      <c r="O63" s="12" t="str">
        <f>IF(B63="","",IF(B63&lt;$B$2,0,MAX(0,Inputs!$E$5*(1-MAX(0,Inputs!$E$6-$B$2)*Inputs!$E$7))*(1+Inputs!$B$11)^(B63-Inputs!$B$4)))</f>
        <v/>
      </c>
      <c r="P63" s="12" t="str">
        <f>IF(B63="","",IF(B63&lt;Inputs!$B$7,0,Inputs!$E$4*(1+Inputs!$B$11)^(B63-Inputs!$B$4)))</f>
        <v/>
      </c>
      <c r="Q63" s="12" t="str">
        <f t="shared" si="18"/>
        <v/>
      </c>
      <c r="R63" s="12" t="str">
        <f>IF(B63="","",Inputs!$B$10*(1+Inputs!$B$11)^(B63-Inputs!$B$4))</f>
        <v/>
      </c>
      <c r="S63" s="12" t="str">
        <f t="shared" si="19"/>
        <v/>
      </c>
      <c r="T63" s="12" t="str">
        <f t="shared" si="20"/>
        <v/>
      </c>
      <c r="U63" s="12" t="str">
        <f t="shared" si="21"/>
        <v/>
      </c>
      <c r="V63" s="12" t="str">
        <f t="shared" si="22"/>
        <v/>
      </c>
      <c r="W63" s="1" t="str">
        <f t="shared" si="23"/>
        <v/>
      </c>
    </row>
    <row r="64" spans="1:23">
      <c r="A64" s="10" t="str">
        <f>IF(B63&gt;=Inputs!$B$8,"",A63+1)</f>
        <v/>
      </c>
      <c r="B64" s="10" t="str">
        <f>IF(B63&gt;=Inputs!$B$8,"",B63+1)</f>
        <v/>
      </c>
      <c r="C64" s="12" t="str">
        <f t="shared" si="12"/>
        <v/>
      </c>
      <c r="D64" s="12" t="str">
        <f>IF(B64="","",IF(B64&lt;$B$2,Inputs!$E$13*12,0))</f>
        <v/>
      </c>
      <c r="E64" s="12" t="str">
        <f>IF(B64="","",IF(B64=Inputs!$E$15,Inputs!$E$14,0))</f>
        <v/>
      </c>
      <c r="F64" s="12" t="str">
        <f>IF(B64="","",MAX(0,C64+D64+E64-G64)*Inputs!$B$12)</f>
        <v/>
      </c>
      <c r="G64" s="12" t="str">
        <f t="shared" si="13"/>
        <v/>
      </c>
      <c r="H64" s="12" t="str">
        <f t="shared" si="14"/>
        <v/>
      </c>
      <c r="I64" s="12" t="str">
        <f t="shared" si="15"/>
        <v/>
      </c>
      <c r="J64" s="12" t="str">
        <f>IF(B64="","",IF(B64&lt;$B$2,Cash_Streams!$J$7*12,0))</f>
        <v/>
      </c>
      <c r="K64" s="12" t="str">
        <f>IF(B64="","",SUMIFS(Cash_Streams!$D$6:$D$15,Cash_Streams!$E$6:$E$15,$B64,Cash_Streams!$F$6:$F$15,1))</f>
        <v/>
      </c>
      <c r="L64" s="12" t="str">
        <f>IF(B64="","",MAX(0,I64+J64+K64-M64)*Inputs!$B$13)</f>
        <v/>
      </c>
      <c r="M64" s="12" t="str">
        <f t="shared" si="16"/>
        <v/>
      </c>
      <c r="N64" s="12" t="str">
        <f t="shared" si="17"/>
        <v/>
      </c>
      <c r="O64" s="12" t="str">
        <f>IF(B64="","",IF(B64&lt;$B$2,0,MAX(0,Inputs!$E$5*(1-MAX(0,Inputs!$E$6-$B$2)*Inputs!$E$7))*(1+Inputs!$B$11)^(B64-Inputs!$B$4)))</f>
        <v/>
      </c>
      <c r="P64" s="12" t="str">
        <f>IF(B64="","",IF(B64&lt;Inputs!$B$7,0,Inputs!$E$4*(1+Inputs!$B$11)^(B64-Inputs!$B$4)))</f>
        <v/>
      </c>
      <c r="Q64" s="12" t="str">
        <f t="shared" si="18"/>
        <v/>
      </c>
      <c r="R64" s="12" t="str">
        <f>IF(B64="","",Inputs!$B$10*(1+Inputs!$B$11)^(B64-Inputs!$B$4))</f>
        <v/>
      </c>
      <c r="S64" s="12" t="str">
        <f t="shared" si="19"/>
        <v/>
      </c>
      <c r="T64" s="12" t="str">
        <f t="shared" si="20"/>
        <v/>
      </c>
      <c r="U64" s="12" t="str">
        <f t="shared" si="21"/>
        <v/>
      </c>
      <c r="V64" s="12" t="str">
        <f t="shared" si="22"/>
        <v/>
      </c>
      <c r="W64" s="1" t="str">
        <f t="shared" si="23"/>
        <v/>
      </c>
    </row>
    <row r="65" spans="1:23">
      <c r="A65" s="10" t="str">
        <f>IF(B64&gt;=Inputs!$B$8,"",A64+1)</f>
        <v/>
      </c>
      <c r="B65" s="10" t="str">
        <f>IF(B64&gt;=Inputs!$B$8,"",B64+1)</f>
        <v/>
      </c>
      <c r="C65" s="12" t="str">
        <f t="shared" si="12"/>
        <v/>
      </c>
      <c r="D65" s="12" t="str">
        <f>IF(B65="","",IF(B65&lt;$B$2,Inputs!$E$13*12,0))</f>
        <v/>
      </c>
      <c r="E65" s="12" t="str">
        <f>IF(B65="","",IF(B65=Inputs!$E$15,Inputs!$E$14,0))</f>
        <v/>
      </c>
      <c r="F65" s="12" t="str">
        <f>IF(B65="","",MAX(0,C65+D65+E65-G65)*Inputs!$B$12)</f>
        <v/>
      </c>
      <c r="G65" s="12" t="str">
        <f t="shared" si="13"/>
        <v/>
      </c>
      <c r="H65" s="12" t="str">
        <f t="shared" si="14"/>
        <v/>
      </c>
      <c r="I65" s="12" t="str">
        <f t="shared" si="15"/>
        <v/>
      </c>
      <c r="J65" s="12" t="str">
        <f>IF(B65="","",IF(B65&lt;$B$2,Cash_Streams!$J$7*12,0))</f>
        <v/>
      </c>
      <c r="K65" s="12" t="str">
        <f>IF(B65="","",SUMIFS(Cash_Streams!$D$6:$D$15,Cash_Streams!$E$6:$E$15,$B65,Cash_Streams!$F$6:$F$15,1))</f>
        <v/>
      </c>
      <c r="L65" s="12" t="str">
        <f>IF(B65="","",MAX(0,I65+J65+K65-M65)*Inputs!$B$13)</f>
        <v/>
      </c>
      <c r="M65" s="12" t="str">
        <f t="shared" si="16"/>
        <v/>
      </c>
      <c r="N65" s="12" t="str">
        <f t="shared" si="17"/>
        <v/>
      </c>
      <c r="O65" s="12" t="str">
        <f>IF(B65="","",IF(B65&lt;$B$2,0,MAX(0,Inputs!$E$5*(1-MAX(0,Inputs!$E$6-$B$2)*Inputs!$E$7))*(1+Inputs!$B$11)^(B65-Inputs!$B$4)))</f>
        <v/>
      </c>
      <c r="P65" s="12" t="str">
        <f>IF(B65="","",IF(B65&lt;Inputs!$B$7,0,Inputs!$E$4*(1+Inputs!$B$11)^(B65-Inputs!$B$4)))</f>
        <v/>
      </c>
      <c r="Q65" s="12" t="str">
        <f t="shared" si="18"/>
        <v/>
      </c>
      <c r="R65" s="12" t="str">
        <f>IF(B65="","",Inputs!$B$10*(1+Inputs!$B$11)^(B65-Inputs!$B$4))</f>
        <v/>
      </c>
      <c r="S65" s="12" t="str">
        <f t="shared" si="19"/>
        <v/>
      </c>
      <c r="T65" s="12" t="str">
        <f t="shared" si="20"/>
        <v/>
      </c>
      <c r="U65" s="12" t="str">
        <f t="shared" si="21"/>
        <v/>
      </c>
      <c r="V65" s="12" t="str">
        <f t="shared" si="22"/>
        <v/>
      </c>
      <c r="W65" s="1" t="str">
        <f t="shared" si="23"/>
        <v/>
      </c>
    </row>
    <row r="66" spans="1:23">
      <c r="A66" s="10" t="str">
        <f>IF(B65&gt;=Inputs!$B$8,"",A65+1)</f>
        <v/>
      </c>
      <c r="B66" s="10" t="str">
        <f>IF(B65&gt;=Inputs!$B$8,"",B65+1)</f>
        <v/>
      </c>
      <c r="C66" s="12" t="str">
        <f t="shared" si="12"/>
        <v/>
      </c>
      <c r="D66" s="12" t="str">
        <f>IF(B66="","",IF(B66&lt;$B$2,Inputs!$E$13*12,0))</f>
        <v/>
      </c>
      <c r="E66" s="12" t="str">
        <f>IF(B66="","",IF(B66=Inputs!$E$15,Inputs!$E$14,0))</f>
        <v/>
      </c>
      <c r="F66" s="12" t="str">
        <f>IF(B66="","",MAX(0,C66+D66+E66-G66)*Inputs!$B$12)</f>
        <v/>
      </c>
      <c r="G66" s="12" t="str">
        <f t="shared" si="13"/>
        <v/>
      </c>
      <c r="H66" s="12" t="str">
        <f t="shared" si="14"/>
        <v/>
      </c>
      <c r="I66" s="12" t="str">
        <f t="shared" si="15"/>
        <v/>
      </c>
      <c r="J66" s="12" t="str">
        <f>IF(B66="","",IF(B66&lt;$B$2,Cash_Streams!$J$7*12,0))</f>
        <v/>
      </c>
      <c r="K66" s="12" t="str">
        <f>IF(B66="","",SUMIFS(Cash_Streams!$D$6:$D$15,Cash_Streams!$E$6:$E$15,$B66,Cash_Streams!$F$6:$F$15,1))</f>
        <v/>
      </c>
      <c r="L66" s="12" t="str">
        <f>IF(B66="","",MAX(0,I66+J66+K66-M66)*Inputs!$B$13)</f>
        <v/>
      </c>
      <c r="M66" s="12" t="str">
        <f t="shared" si="16"/>
        <v/>
      </c>
      <c r="N66" s="12" t="str">
        <f t="shared" si="17"/>
        <v/>
      </c>
      <c r="O66" s="12" t="str">
        <f>IF(B66="","",IF(B66&lt;$B$2,0,MAX(0,Inputs!$E$5*(1-MAX(0,Inputs!$E$6-$B$2)*Inputs!$E$7))*(1+Inputs!$B$11)^(B66-Inputs!$B$4)))</f>
        <v/>
      </c>
      <c r="P66" s="12" t="str">
        <f>IF(B66="","",IF(B66&lt;Inputs!$B$7,0,Inputs!$E$4*(1+Inputs!$B$11)^(B66-Inputs!$B$4)))</f>
        <v/>
      </c>
      <c r="Q66" s="12" t="str">
        <f t="shared" si="18"/>
        <v/>
      </c>
      <c r="R66" s="12" t="str">
        <f>IF(B66="","",Inputs!$B$10*(1+Inputs!$B$11)^(B66-Inputs!$B$4))</f>
        <v/>
      </c>
      <c r="S66" s="12" t="str">
        <f t="shared" si="19"/>
        <v/>
      </c>
      <c r="T66" s="12" t="str">
        <f t="shared" si="20"/>
        <v/>
      </c>
      <c r="U66" s="12" t="str">
        <f t="shared" si="21"/>
        <v/>
      </c>
      <c r="V66" s="12" t="str">
        <f t="shared" si="22"/>
        <v/>
      </c>
      <c r="W66" s="1" t="str">
        <f t="shared" si="23"/>
        <v/>
      </c>
    </row>
    <row r="67" spans="1:23">
      <c r="A67" s="10" t="str">
        <f>IF(B66&gt;=Inputs!$B$8,"",A66+1)</f>
        <v/>
      </c>
      <c r="B67" s="10" t="str">
        <f>IF(B66&gt;=Inputs!$B$8,"",B66+1)</f>
        <v/>
      </c>
      <c r="C67" s="12" t="str">
        <f t="shared" si="12"/>
        <v/>
      </c>
      <c r="D67" s="12" t="str">
        <f>IF(B67="","",IF(B67&lt;$B$2,Inputs!$E$13*12,0))</f>
        <v/>
      </c>
      <c r="E67" s="12" t="str">
        <f>IF(B67="","",IF(B67=Inputs!$E$15,Inputs!$E$14,0))</f>
        <v/>
      </c>
      <c r="F67" s="12" t="str">
        <f>IF(B67="","",MAX(0,C67+D67+E67-G67)*Inputs!$B$12)</f>
        <v/>
      </c>
      <c r="G67" s="12" t="str">
        <f t="shared" si="13"/>
        <v/>
      </c>
      <c r="H67" s="12" t="str">
        <f t="shared" si="14"/>
        <v/>
      </c>
      <c r="I67" s="12" t="str">
        <f t="shared" si="15"/>
        <v/>
      </c>
      <c r="J67" s="12" t="str">
        <f>IF(B67="","",IF(B67&lt;$B$2,Cash_Streams!$J$7*12,0))</f>
        <v/>
      </c>
      <c r="K67" s="12" t="str">
        <f>IF(B67="","",SUMIFS(Cash_Streams!$D$6:$D$15,Cash_Streams!$E$6:$E$15,$B67,Cash_Streams!$F$6:$F$15,1))</f>
        <v/>
      </c>
      <c r="L67" s="12" t="str">
        <f>IF(B67="","",MAX(0,I67+J67+K67-M67)*Inputs!$B$13)</f>
        <v/>
      </c>
      <c r="M67" s="12" t="str">
        <f t="shared" si="16"/>
        <v/>
      </c>
      <c r="N67" s="12" t="str">
        <f t="shared" si="17"/>
        <v/>
      </c>
      <c r="O67" s="12" t="str">
        <f>IF(B67="","",IF(B67&lt;$B$2,0,MAX(0,Inputs!$E$5*(1-MAX(0,Inputs!$E$6-$B$2)*Inputs!$E$7))*(1+Inputs!$B$11)^(B67-Inputs!$B$4)))</f>
        <v/>
      </c>
      <c r="P67" s="12" t="str">
        <f>IF(B67="","",IF(B67&lt;Inputs!$B$7,0,Inputs!$E$4*(1+Inputs!$B$11)^(B67-Inputs!$B$4)))</f>
        <v/>
      </c>
      <c r="Q67" s="12" t="str">
        <f t="shared" si="18"/>
        <v/>
      </c>
      <c r="R67" s="12" t="str">
        <f>IF(B67="","",Inputs!$B$10*(1+Inputs!$B$11)^(B67-Inputs!$B$4))</f>
        <v/>
      </c>
      <c r="S67" s="12" t="str">
        <f t="shared" si="19"/>
        <v/>
      </c>
      <c r="T67" s="12" t="str">
        <f t="shared" si="20"/>
        <v/>
      </c>
      <c r="U67" s="12" t="str">
        <f t="shared" si="21"/>
        <v/>
      </c>
      <c r="V67" s="12" t="str">
        <f t="shared" si="22"/>
        <v/>
      </c>
      <c r="W67" s="1" t="str">
        <f t="shared" si="23"/>
        <v/>
      </c>
    </row>
    <row r="68" spans="1:23">
      <c r="A68" s="10" t="str">
        <f>IF(B67&gt;=Inputs!$B$8,"",A67+1)</f>
        <v/>
      </c>
      <c r="B68" s="10" t="str">
        <f>IF(B67&gt;=Inputs!$B$8,"",B67+1)</f>
        <v/>
      </c>
      <c r="C68" s="12" t="str">
        <f t="shared" si="12"/>
        <v/>
      </c>
      <c r="D68" s="12" t="str">
        <f>IF(B68="","",IF(B68&lt;$B$2,Inputs!$E$13*12,0))</f>
        <v/>
      </c>
      <c r="E68" s="12" t="str">
        <f>IF(B68="","",IF(B68=Inputs!$E$15,Inputs!$E$14,0))</f>
        <v/>
      </c>
      <c r="F68" s="12" t="str">
        <f>IF(B68="","",MAX(0,C68+D68+E68-G68)*Inputs!$B$12)</f>
        <v/>
      </c>
      <c r="G68" s="12" t="str">
        <f t="shared" si="13"/>
        <v/>
      </c>
      <c r="H68" s="12" t="str">
        <f t="shared" si="14"/>
        <v/>
      </c>
      <c r="I68" s="12" t="str">
        <f t="shared" si="15"/>
        <v/>
      </c>
      <c r="J68" s="12" t="str">
        <f>IF(B68="","",IF(B68&lt;$B$2,Cash_Streams!$J$7*12,0))</f>
        <v/>
      </c>
      <c r="K68" s="12" t="str">
        <f>IF(B68="","",SUMIFS(Cash_Streams!$D$6:$D$15,Cash_Streams!$E$6:$E$15,$B68,Cash_Streams!$F$6:$F$15,1))</f>
        <v/>
      </c>
      <c r="L68" s="12" t="str">
        <f>IF(B68="","",MAX(0,I68+J68+K68-M68)*Inputs!$B$13)</f>
        <v/>
      </c>
      <c r="M68" s="12" t="str">
        <f t="shared" si="16"/>
        <v/>
      </c>
      <c r="N68" s="12" t="str">
        <f t="shared" si="17"/>
        <v/>
      </c>
      <c r="O68" s="12" t="str">
        <f>IF(B68="","",IF(B68&lt;$B$2,0,MAX(0,Inputs!$E$5*(1-MAX(0,Inputs!$E$6-$B$2)*Inputs!$E$7))*(1+Inputs!$B$11)^(B68-Inputs!$B$4)))</f>
        <v/>
      </c>
      <c r="P68" s="12" t="str">
        <f>IF(B68="","",IF(B68&lt;Inputs!$B$7,0,Inputs!$E$4*(1+Inputs!$B$11)^(B68-Inputs!$B$4)))</f>
        <v/>
      </c>
      <c r="Q68" s="12" t="str">
        <f t="shared" si="18"/>
        <v/>
      </c>
      <c r="R68" s="12" t="str">
        <f>IF(B68="","",Inputs!$B$10*(1+Inputs!$B$11)^(B68-Inputs!$B$4))</f>
        <v/>
      </c>
      <c r="S68" s="12" t="str">
        <f t="shared" si="19"/>
        <v/>
      </c>
      <c r="T68" s="12" t="str">
        <f t="shared" si="20"/>
        <v/>
      </c>
      <c r="U68" s="12" t="str">
        <f t="shared" si="21"/>
        <v/>
      </c>
      <c r="V68" s="12" t="str">
        <f t="shared" si="22"/>
        <v/>
      </c>
      <c r="W68" s="1" t="str">
        <f t="shared" si="23"/>
        <v/>
      </c>
    </row>
    <row r="69" spans="1:23">
      <c r="A69" s="10" t="str">
        <f>IF(B68&gt;=Inputs!$B$8,"",A68+1)</f>
        <v/>
      </c>
      <c r="B69" s="10" t="str">
        <f>IF(B68&gt;=Inputs!$B$8,"",B68+1)</f>
        <v/>
      </c>
      <c r="C69" s="12" t="str">
        <f t="shared" si="12"/>
        <v/>
      </c>
      <c r="D69" s="12" t="str">
        <f>IF(B69="","",IF(B69&lt;$B$2,Inputs!$E$13*12,0))</f>
        <v/>
      </c>
      <c r="E69" s="12" t="str">
        <f>IF(B69="","",IF(B69=Inputs!$E$15,Inputs!$E$14,0))</f>
        <v/>
      </c>
      <c r="F69" s="12" t="str">
        <f>IF(B69="","",MAX(0,C69+D69+E69-G69)*Inputs!$B$12)</f>
        <v/>
      </c>
      <c r="G69" s="12" t="str">
        <f t="shared" si="13"/>
        <v/>
      </c>
      <c r="H69" s="12" t="str">
        <f t="shared" si="14"/>
        <v/>
      </c>
      <c r="I69" s="12" t="str">
        <f t="shared" si="15"/>
        <v/>
      </c>
      <c r="J69" s="12" t="str">
        <f>IF(B69="","",IF(B69&lt;$B$2,Cash_Streams!$J$7*12,0))</f>
        <v/>
      </c>
      <c r="K69" s="12" t="str">
        <f>IF(B69="","",SUMIFS(Cash_Streams!$D$6:$D$15,Cash_Streams!$E$6:$E$15,$B69,Cash_Streams!$F$6:$F$15,1))</f>
        <v/>
      </c>
      <c r="L69" s="12" t="str">
        <f>IF(B69="","",MAX(0,I69+J69+K69-M69)*Inputs!$B$13)</f>
        <v/>
      </c>
      <c r="M69" s="12" t="str">
        <f t="shared" si="16"/>
        <v/>
      </c>
      <c r="N69" s="12" t="str">
        <f t="shared" si="17"/>
        <v/>
      </c>
      <c r="O69" s="12" t="str">
        <f>IF(B69="","",IF(B69&lt;$B$2,0,MAX(0,Inputs!$E$5*(1-MAX(0,Inputs!$E$6-$B$2)*Inputs!$E$7))*(1+Inputs!$B$11)^(B69-Inputs!$B$4)))</f>
        <v/>
      </c>
      <c r="P69" s="12" t="str">
        <f>IF(B69="","",IF(B69&lt;Inputs!$B$7,0,Inputs!$E$4*(1+Inputs!$B$11)^(B69-Inputs!$B$4)))</f>
        <v/>
      </c>
      <c r="Q69" s="12" t="str">
        <f t="shared" si="18"/>
        <v/>
      </c>
      <c r="R69" s="12" t="str">
        <f>IF(B69="","",Inputs!$B$10*(1+Inputs!$B$11)^(B69-Inputs!$B$4))</f>
        <v/>
      </c>
      <c r="S69" s="12" t="str">
        <f t="shared" si="19"/>
        <v/>
      </c>
      <c r="T69" s="12" t="str">
        <f t="shared" si="20"/>
        <v/>
      </c>
      <c r="U69" s="12" t="str">
        <f t="shared" si="21"/>
        <v/>
      </c>
      <c r="V69" s="12" t="str">
        <f t="shared" si="22"/>
        <v/>
      </c>
      <c r="W69" s="1" t="str">
        <f t="shared" si="23"/>
        <v/>
      </c>
    </row>
    <row r="70" spans="1:23">
      <c r="A70" s="10" t="str">
        <f>IF(B69&gt;=Inputs!$B$8,"",A69+1)</f>
        <v/>
      </c>
      <c r="B70" s="10" t="str">
        <f>IF(B69&gt;=Inputs!$B$8,"",B69+1)</f>
        <v/>
      </c>
      <c r="C70" s="12" t="str">
        <f t="shared" si="12"/>
        <v/>
      </c>
      <c r="D70" s="12" t="str">
        <f>IF(B70="","",IF(B70&lt;$B$2,Inputs!$E$13*12,0))</f>
        <v/>
      </c>
      <c r="E70" s="12" t="str">
        <f>IF(B70="","",IF(B70=Inputs!$E$15,Inputs!$E$14,0))</f>
        <v/>
      </c>
      <c r="F70" s="12" t="str">
        <f>IF(B70="","",MAX(0,C70+D70+E70-G70)*Inputs!$B$12)</f>
        <v/>
      </c>
      <c r="G70" s="12" t="str">
        <f t="shared" si="13"/>
        <v/>
      </c>
      <c r="H70" s="12" t="str">
        <f t="shared" si="14"/>
        <v/>
      </c>
      <c r="I70" s="12" t="str">
        <f t="shared" si="15"/>
        <v/>
      </c>
      <c r="J70" s="12" t="str">
        <f>IF(B70="","",IF(B70&lt;$B$2,Cash_Streams!$J$7*12,0))</f>
        <v/>
      </c>
      <c r="K70" s="12" t="str">
        <f>IF(B70="","",SUMIFS(Cash_Streams!$D$6:$D$15,Cash_Streams!$E$6:$E$15,$B70,Cash_Streams!$F$6:$F$15,1))</f>
        <v/>
      </c>
      <c r="L70" s="12" t="str">
        <f>IF(B70="","",MAX(0,I70+J70+K70-M70)*Inputs!$B$13)</f>
        <v/>
      </c>
      <c r="M70" s="12" t="str">
        <f t="shared" si="16"/>
        <v/>
      </c>
      <c r="N70" s="12" t="str">
        <f t="shared" si="17"/>
        <v/>
      </c>
      <c r="O70" s="12" t="str">
        <f>IF(B70="","",IF(B70&lt;$B$2,0,MAX(0,Inputs!$E$5*(1-MAX(0,Inputs!$E$6-$B$2)*Inputs!$E$7))*(1+Inputs!$B$11)^(B70-Inputs!$B$4)))</f>
        <v/>
      </c>
      <c r="P70" s="12" t="str">
        <f>IF(B70="","",IF(B70&lt;Inputs!$B$7,0,Inputs!$E$4*(1+Inputs!$B$11)^(B70-Inputs!$B$4)))</f>
        <v/>
      </c>
      <c r="Q70" s="12" t="str">
        <f t="shared" si="18"/>
        <v/>
      </c>
      <c r="R70" s="12" t="str">
        <f>IF(B70="","",Inputs!$B$10*(1+Inputs!$B$11)^(B70-Inputs!$B$4))</f>
        <v/>
      </c>
      <c r="S70" s="12" t="str">
        <f t="shared" si="19"/>
        <v/>
      </c>
      <c r="T70" s="12" t="str">
        <f t="shared" si="20"/>
        <v/>
      </c>
      <c r="U70" s="12" t="str">
        <f t="shared" si="21"/>
        <v/>
      </c>
      <c r="V70" s="12" t="str">
        <f t="shared" si="22"/>
        <v/>
      </c>
      <c r="W70" s="1" t="str">
        <f t="shared" si="23"/>
        <v/>
      </c>
    </row>
    <row r="71" spans="1:23">
      <c r="A71" s="10" t="str">
        <f>IF(B70&gt;=Inputs!$B$8,"",A70+1)</f>
        <v/>
      </c>
      <c r="B71" s="10" t="str">
        <f>IF(B70&gt;=Inputs!$B$8,"",B70+1)</f>
        <v/>
      </c>
      <c r="C71" s="12" t="str">
        <f t="shared" ref="C71:C80" si="24">IF(B71="","",H70)</f>
        <v/>
      </c>
      <c r="D71" s="12" t="str">
        <f>IF(B71="","",IF(B71&lt;$B$2,Inputs!$E$13*12,0))</f>
        <v/>
      </c>
      <c r="E71" s="12" t="str">
        <f>IF(B71="","",IF(B71=Inputs!$E$15,Inputs!$E$14,0))</f>
        <v/>
      </c>
      <c r="F71" s="12" t="str">
        <f>IF(B71="","",MAX(0,C71+D71+E71-G71)*Inputs!$B$12)</f>
        <v/>
      </c>
      <c r="G71" s="12" t="str">
        <f t="shared" ref="G71:G80" si="25">IF(B71="","",IF(B71&lt;$B$2,0,IF((C71+D71+E71+I71+J71+K71)=0,0,MIN(S71,C71+D71+E71+I71+J71+K71)*(C71+D71+E71)/(C71+D71+E71+I71+J71+K71))))</f>
        <v/>
      </c>
      <c r="H71" s="12" t="str">
        <f t="shared" ref="H71:H80" si="26">IF(B71="","",MAX(0,C71+D71+E71+F71-G71))</f>
        <v/>
      </c>
      <c r="I71" s="12" t="str">
        <f t="shared" ref="I71:I80" si="27">IF(B71="","",N70)</f>
        <v/>
      </c>
      <c r="J71" s="12" t="str">
        <f>IF(B71="","",IF(B71&lt;$B$2,Cash_Streams!$J$7*12,0))</f>
        <v/>
      </c>
      <c r="K71" s="12" t="str">
        <f>IF(B71="","",SUMIFS(Cash_Streams!$D$6:$D$15,Cash_Streams!$E$6:$E$15,$B71,Cash_Streams!$F$6:$F$15,1))</f>
        <v/>
      </c>
      <c r="L71" s="12" t="str">
        <f>IF(B71="","",MAX(0,I71+J71+K71-M71)*Inputs!$B$13)</f>
        <v/>
      </c>
      <c r="M71" s="12" t="str">
        <f t="shared" ref="M71:M80" si="28">IF(B71="","",IF(B71&lt;$B$2,0,IF((C71+D71+E71+I71+J71+K71)=0,0,MIN(S71,C71+D71+E71+I71+J71+K71)*(I71+J71+K71)/(C71+D71+E71+I71+J71+K71))))</f>
        <v/>
      </c>
      <c r="N71" s="12" t="str">
        <f t="shared" ref="N71:N80" si="29">IF(B71="","",MAX(0,I71+J71+K71+L71-M71))</f>
        <v/>
      </c>
      <c r="O71" s="12" t="str">
        <f>IF(B71="","",IF(B71&lt;$B$2,0,MAX(0,Inputs!$E$5*(1-MAX(0,Inputs!$E$6-$B$2)*Inputs!$E$7))*(1+Inputs!$B$11)^(B71-Inputs!$B$4)))</f>
        <v/>
      </c>
      <c r="P71" s="12" t="str">
        <f>IF(B71="","",IF(B71&lt;Inputs!$B$7,0,Inputs!$E$4*(1+Inputs!$B$11)^(B71-Inputs!$B$4)))</f>
        <v/>
      </c>
      <c r="Q71" s="12" t="str">
        <f t="shared" ref="Q71:Q80" si="30">IF(B71="","",O71+P71)</f>
        <v/>
      </c>
      <c r="R71" s="12" t="str">
        <f>IF(B71="","",Inputs!$B$10*(1+Inputs!$B$11)^(B71-Inputs!$B$4))</f>
        <v/>
      </c>
      <c r="S71" s="12" t="str">
        <f t="shared" ref="S71:S80" si="31">IF(B71="","",MAX(0,R71-Q71))</f>
        <v/>
      </c>
      <c r="T71" s="12" t="str">
        <f t="shared" ref="T71:T80" si="32">IF(B71="","",G71+M71)</f>
        <v/>
      </c>
      <c r="U71" s="12" t="str">
        <f t="shared" ref="U71:U80" si="33">IF(B71="","",Q71+T71)</f>
        <v/>
      </c>
      <c r="V71" s="12" t="str">
        <f t="shared" ref="V71:V80" si="34">IF(B71="","",U71-R71)</f>
        <v/>
      </c>
      <c r="W71" s="1" t="str">
        <f t="shared" ref="W71:W80" si="35">IF(B71="","",H71+N71)</f>
        <v/>
      </c>
    </row>
    <row r="72" spans="1:23">
      <c r="A72" s="10" t="str">
        <f>IF(B71&gt;=Inputs!$B$8,"",A71+1)</f>
        <v/>
      </c>
      <c r="B72" s="10" t="str">
        <f>IF(B71&gt;=Inputs!$B$8,"",B71+1)</f>
        <v/>
      </c>
      <c r="C72" s="12" t="str">
        <f t="shared" si="24"/>
        <v/>
      </c>
      <c r="D72" s="12" t="str">
        <f>IF(B72="","",IF(B72&lt;$B$2,Inputs!$E$13*12,0))</f>
        <v/>
      </c>
      <c r="E72" s="12" t="str">
        <f>IF(B72="","",IF(B72=Inputs!$E$15,Inputs!$E$14,0))</f>
        <v/>
      </c>
      <c r="F72" s="12" t="str">
        <f>IF(B72="","",MAX(0,C72+D72+E72-G72)*Inputs!$B$12)</f>
        <v/>
      </c>
      <c r="G72" s="12" t="str">
        <f t="shared" si="25"/>
        <v/>
      </c>
      <c r="H72" s="12" t="str">
        <f t="shared" si="26"/>
        <v/>
      </c>
      <c r="I72" s="12" t="str">
        <f t="shared" si="27"/>
        <v/>
      </c>
      <c r="J72" s="12" t="str">
        <f>IF(B72="","",IF(B72&lt;$B$2,Cash_Streams!$J$7*12,0))</f>
        <v/>
      </c>
      <c r="K72" s="12" t="str">
        <f>IF(B72="","",SUMIFS(Cash_Streams!$D$6:$D$15,Cash_Streams!$E$6:$E$15,$B72,Cash_Streams!$F$6:$F$15,1))</f>
        <v/>
      </c>
      <c r="L72" s="12" t="str">
        <f>IF(B72="","",MAX(0,I72+J72+K72-M72)*Inputs!$B$13)</f>
        <v/>
      </c>
      <c r="M72" s="12" t="str">
        <f t="shared" si="28"/>
        <v/>
      </c>
      <c r="N72" s="12" t="str">
        <f t="shared" si="29"/>
        <v/>
      </c>
      <c r="O72" s="12" t="str">
        <f>IF(B72="","",IF(B72&lt;$B$2,0,MAX(0,Inputs!$E$5*(1-MAX(0,Inputs!$E$6-$B$2)*Inputs!$E$7))*(1+Inputs!$B$11)^(B72-Inputs!$B$4)))</f>
        <v/>
      </c>
      <c r="P72" s="12" t="str">
        <f>IF(B72="","",IF(B72&lt;Inputs!$B$7,0,Inputs!$E$4*(1+Inputs!$B$11)^(B72-Inputs!$B$4)))</f>
        <v/>
      </c>
      <c r="Q72" s="12" t="str">
        <f t="shared" si="30"/>
        <v/>
      </c>
      <c r="R72" s="12" t="str">
        <f>IF(B72="","",Inputs!$B$10*(1+Inputs!$B$11)^(B72-Inputs!$B$4))</f>
        <v/>
      </c>
      <c r="S72" s="12" t="str">
        <f t="shared" si="31"/>
        <v/>
      </c>
      <c r="T72" s="12" t="str">
        <f t="shared" si="32"/>
        <v/>
      </c>
      <c r="U72" s="12" t="str">
        <f t="shared" si="33"/>
        <v/>
      </c>
      <c r="V72" s="12" t="str">
        <f t="shared" si="34"/>
        <v/>
      </c>
      <c r="W72" s="1" t="str">
        <f t="shared" si="35"/>
        <v/>
      </c>
    </row>
    <row r="73" spans="1:23">
      <c r="A73" s="10" t="str">
        <f>IF(B72&gt;=Inputs!$B$8,"",A72+1)</f>
        <v/>
      </c>
      <c r="B73" s="10" t="str">
        <f>IF(B72&gt;=Inputs!$B$8,"",B72+1)</f>
        <v/>
      </c>
      <c r="C73" s="12" t="str">
        <f t="shared" si="24"/>
        <v/>
      </c>
      <c r="D73" s="12" t="str">
        <f>IF(B73="","",IF(B73&lt;$B$2,Inputs!$E$13*12,0))</f>
        <v/>
      </c>
      <c r="E73" s="12" t="str">
        <f>IF(B73="","",IF(B73=Inputs!$E$15,Inputs!$E$14,0))</f>
        <v/>
      </c>
      <c r="F73" s="12" t="str">
        <f>IF(B73="","",MAX(0,C73+D73+E73-G73)*Inputs!$B$12)</f>
        <v/>
      </c>
      <c r="G73" s="12" t="str">
        <f t="shared" si="25"/>
        <v/>
      </c>
      <c r="H73" s="12" t="str">
        <f t="shared" si="26"/>
        <v/>
      </c>
      <c r="I73" s="12" t="str">
        <f t="shared" si="27"/>
        <v/>
      </c>
      <c r="J73" s="12" t="str">
        <f>IF(B73="","",IF(B73&lt;$B$2,Cash_Streams!$J$7*12,0))</f>
        <v/>
      </c>
      <c r="K73" s="12" t="str">
        <f>IF(B73="","",SUMIFS(Cash_Streams!$D$6:$D$15,Cash_Streams!$E$6:$E$15,$B73,Cash_Streams!$F$6:$F$15,1))</f>
        <v/>
      </c>
      <c r="L73" s="12" t="str">
        <f>IF(B73="","",MAX(0,I73+J73+K73-M73)*Inputs!$B$13)</f>
        <v/>
      </c>
      <c r="M73" s="12" t="str">
        <f t="shared" si="28"/>
        <v/>
      </c>
      <c r="N73" s="12" t="str">
        <f t="shared" si="29"/>
        <v/>
      </c>
      <c r="O73" s="12" t="str">
        <f>IF(B73="","",IF(B73&lt;$B$2,0,MAX(0,Inputs!$E$5*(1-MAX(0,Inputs!$E$6-$B$2)*Inputs!$E$7))*(1+Inputs!$B$11)^(B73-Inputs!$B$4)))</f>
        <v/>
      </c>
      <c r="P73" s="12" t="str">
        <f>IF(B73="","",IF(B73&lt;Inputs!$B$7,0,Inputs!$E$4*(1+Inputs!$B$11)^(B73-Inputs!$B$4)))</f>
        <v/>
      </c>
      <c r="Q73" s="12" t="str">
        <f t="shared" si="30"/>
        <v/>
      </c>
      <c r="R73" s="12" t="str">
        <f>IF(B73="","",Inputs!$B$10*(1+Inputs!$B$11)^(B73-Inputs!$B$4))</f>
        <v/>
      </c>
      <c r="S73" s="12" t="str">
        <f t="shared" si="31"/>
        <v/>
      </c>
      <c r="T73" s="12" t="str">
        <f t="shared" si="32"/>
        <v/>
      </c>
      <c r="U73" s="12" t="str">
        <f t="shared" si="33"/>
        <v/>
      </c>
      <c r="V73" s="12" t="str">
        <f t="shared" si="34"/>
        <v/>
      </c>
      <c r="W73" s="1" t="str">
        <f t="shared" si="35"/>
        <v/>
      </c>
    </row>
    <row r="74" spans="1:23">
      <c r="A74" s="10" t="str">
        <f>IF(B73&gt;=Inputs!$B$8,"",A73+1)</f>
        <v/>
      </c>
      <c r="B74" s="10" t="str">
        <f>IF(B73&gt;=Inputs!$B$8,"",B73+1)</f>
        <v/>
      </c>
      <c r="C74" s="12" t="str">
        <f t="shared" si="24"/>
        <v/>
      </c>
      <c r="D74" s="12" t="str">
        <f>IF(B74="","",IF(B74&lt;$B$2,Inputs!$E$13*12,0))</f>
        <v/>
      </c>
      <c r="E74" s="12" t="str">
        <f>IF(B74="","",IF(B74=Inputs!$E$15,Inputs!$E$14,0))</f>
        <v/>
      </c>
      <c r="F74" s="12" t="str">
        <f>IF(B74="","",MAX(0,C74+D74+E74-G74)*Inputs!$B$12)</f>
        <v/>
      </c>
      <c r="G74" s="12" t="str">
        <f t="shared" si="25"/>
        <v/>
      </c>
      <c r="H74" s="12" t="str">
        <f t="shared" si="26"/>
        <v/>
      </c>
      <c r="I74" s="12" t="str">
        <f t="shared" si="27"/>
        <v/>
      </c>
      <c r="J74" s="12" t="str">
        <f>IF(B74="","",IF(B74&lt;$B$2,Cash_Streams!$J$7*12,0))</f>
        <v/>
      </c>
      <c r="K74" s="12" t="str">
        <f>IF(B74="","",SUMIFS(Cash_Streams!$D$6:$D$15,Cash_Streams!$E$6:$E$15,$B74,Cash_Streams!$F$6:$F$15,1))</f>
        <v/>
      </c>
      <c r="L74" s="12" t="str">
        <f>IF(B74="","",MAX(0,I74+J74+K74-M74)*Inputs!$B$13)</f>
        <v/>
      </c>
      <c r="M74" s="12" t="str">
        <f t="shared" si="28"/>
        <v/>
      </c>
      <c r="N74" s="12" t="str">
        <f t="shared" si="29"/>
        <v/>
      </c>
      <c r="O74" s="12" t="str">
        <f>IF(B74="","",IF(B74&lt;$B$2,0,MAX(0,Inputs!$E$5*(1-MAX(0,Inputs!$E$6-$B$2)*Inputs!$E$7))*(1+Inputs!$B$11)^(B74-Inputs!$B$4)))</f>
        <v/>
      </c>
      <c r="P74" s="12" t="str">
        <f>IF(B74="","",IF(B74&lt;Inputs!$B$7,0,Inputs!$E$4*(1+Inputs!$B$11)^(B74-Inputs!$B$4)))</f>
        <v/>
      </c>
      <c r="Q74" s="12" t="str">
        <f t="shared" si="30"/>
        <v/>
      </c>
      <c r="R74" s="12" t="str">
        <f>IF(B74="","",Inputs!$B$10*(1+Inputs!$B$11)^(B74-Inputs!$B$4))</f>
        <v/>
      </c>
      <c r="S74" s="12" t="str">
        <f t="shared" si="31"/>
        <v/>
      </c>
      <c r="T74" s="12" t="str">
        <f t="shared" si="32"/>
        <v/>
      </c>
      <c r="U74" s="12" t="str">
        <f t="shared" si="33"/>
        <v/>
      </c>
      <c r="V74" s="12" t="str">
        <f t="shared" si="34"/>
        <v/>
      </c>
      <c r="W74" s="1" t="str">
        <f t="shared" si="35"/>
        <v/>
      </c>
    </row>
    <row r="75" spans="1:23">
      <c r="A75" s="10" t="str">
        <f>IF(B74&gt;=Inputs!$B$8,"",A74+1)</f>
        <v/>
      </c>
      <c r="B75" s="10" t="str">
        <f>IF(B74&gt;=Inputs!$B$8,"",B74+1)</f>
        <v/>
      </c>
      <c r="C75" s="12" t="str">
        <f t="shared" si="24"/>
        <v/>
      </c>
      <c r="D75" s="12" t="str">
        <f>IF(B75="","",IF(B75&lt;$B$2,Inputs!$E$13*12,0))</f>
        <v/>
      </c>
      <c r="E75" s="12" t="str">
        <f>IF(B75="","",IF(B75=Inputs!$E$15,Inputs!$E$14,0))</f>
        <v/>
      </c>
      <c r="F75" s="12" t="str">
        <f>IF(B75="","",MAX(0,C75+D75+E75-G75)*Inputs!$B$12)</f>
        <v/>
      </c>
      <c r="G75" s="12" t="str">
        <f t="shared" si="25"/>
        <v/>
      </c>
      <c r="H75" s="12" t="str">
        <f t="shared" si="26"/>
        <v/>
      </c>
      <c r="I75" s="12" t="str">
        <f t="shared" si="27"/>
        <v/>
      </c>
      <c r="J75" s="12" t="str">
        <f>IF(B75="","",IF(B75&lt;$B$2,Cash_Streams!$J$7*12,0))</f>
        <v/>
      </c>
      <c r="K75" s="12" t="str">
        <f>IF(B75="","",SUMIFS(Cash_Streams!$D$6:$D$15,Cash_Streams!$E$6:$E$15,$B75,Cash_Streams!$F$6:$F$15,1))</f>
        <v/>
      </c>
      <c r="L75" s="12" t="str">
        <f>IF(B75="","",MAX(0,I75+J75+K75-M75)*Inputs!$B$13)</f>
        <v/>
      </c>
      <c r="M75" s="12" t="str">
        <f t="shared" si="28"/>
        <v/>
      </c>
      <c r="N75" s="12" t="str">
        <f t="shared" si="29"/>
        <v/>
      </c>
      <c r="O75" s="12" t="str">
        <f>IF(B75="","",IF(B75&lt;$B$2,0,MAX(0,Inputs!$E$5*(1-MAX(0,Inputs!$E$6-$B$2)*Inputs!$E$7))*(1+Inputs!$B$11)^(B75-Inputs!$B$4)))</f>
        <v/>
      </c>
      <c r="P75" s="12" t="str">
        <f>IF(B75="","",IF(B75&lt;Inputs!$B$7,0,Inputs!$E$4*(1+Inputs!$B$11)^(B75-Inputs!$B$4)))</f>
        <v/>
      </c>
      <c r="Q75" s="12" t="str">
        <f t="shared" si="30"/>
        <v/>
      </c>
      <c r="R75" s="12" t="str">
        <f>IF(B75="","",Inputs!$B$10*(1+Inputs!$B$11)^(B75-Inputs!$B$4))</f>
        <v/>
      </c>
      <c r="S75" s="12" t="str">
        <f t="shared" si="31"/>
        <v/>
      </c>
      <c r="T75" s="12" t="str">
        <f t="shared" si="32"/>
        <v/>
      </c>
      <c r="U75" s="12" t="str">
        <f t="shared" si="33"/>
        <v/>
      </c>
      <c r="V75" s="12" t="str">
        <f t="shared" si="34"/>
        <v/>
      </c>
      <c r="W75" s="1" t="str">
        <f t="shared" si="35"/>
        <v/>
      </c>
    </row>
    <row r="76" spans="1:23">
      <c r="A76" s="10" t="str">
        <f>IF(B75&gt;=Inputs!$B$8,"",A75+1)</f>
        <v/>
      </c>
      <c r="B76" s="10" t="str">
        <f>IF(B75&gt;=Inputs!$B$8,"",B75+1)</f>
        <v/>
      </c>
      <c r="C76" s="12" t="str">
        <f t="shared" si="24"/>
        <v/>
      </c>
      <c r="D76" s="12" t="str">
        <f>IF(B76="","",IF(B76&lt;$B$2,Inputs!$E$13*12,0))</f>
        <v/>
      </c>
      <c r="E76" s="12" t="str">
        <f>IF(B76="","",IF(B76=Inputs!$E$15,Inputs!$E$14,0))</f>
        <v/>
      </c>
      <c r="F76" s="12" t="str">
        <f>IF(B76="","",MAX(0,C76+D76+E76-G76)*Inputs!$B$12)</f>
        <v/>
      </c>
      <c r="G76" s="12" t="str">
        <f t="shared" si="25"/>
        <v/>
      </c>
      <c r="H76" s="12" t="str">
        <f t="shared" si="26"/>
        <v/>
      </c>
      <c r="I76" s="12" t="str">
        <f t="shared" si="27"/>
        <v/>
      </c>
      <c r="J76" s="12" t="str">
        <f>IF(B76="","",IF(B76&lt;$B$2,Cash_Streams!$J$7*12,0))</f>
        <v/>
      </c>
      <c r="K76" s="12" t="str">
        <f>IF(B76="","",SUMIFS(Cash_Streams!$D$6:$D$15,Cash_Streams!$E$6:$E$15,$B76,Cash_Streams!$F$6:$F$15,1))</f>
        <v/>
      </c>
      <c r="L76" s="12" t="str">
        <f>IF(B76="","",MAX(0,I76+J76+K76-M76)*Inputs!$B$13)</f>
        <v/>
      </c>
      <c r="M76" s="12" t="str">
        <f t="shared" si="28"/>
        <v/>
      </c>
      <c r="N76" s="12" t="str">
        <f t="shared" si="29"/>
        <v/>
      </c>
      <c r="O76" s="12" t="str">
        <f>IF(B76="","",IF(B76&lt;$B$2,0,MAX(0,Inputs!$E$5*(1-MAX(0,Inputs!$E$6-$B$2)*Inputs!$E$7))*(1+Inputs!$B$11)^(B76-Inputs!$B$4)))</f>
        <v/>
      </c>
      <c r="P76" s="12" t="str">
        <f>IF(B76="","",IF(B76&lt;Inputs!$B$7,0,Inputs!$E$4*(1+Inputs!$B$11)^(B76-Inputs!$B$4)))</f>
        <v/>
      </c>
      <c r="Q76" s="12" t="str">
        <f t="shared" si="30"/>
        <v/>
      </c>
      <c r="R76" s="12" t="str">
        <f>IF(B76="","",Inputs!$B$10*(1+Inputs!$B$11)^(B76-Inputs!$B$4))</f>
        <v/>
      </c>
      <c r="S76" s="12" t="str">
        <f t="shared" si="31"/>
        <v/>
      </c>
      <c r="T76" s="12" t="str">
        <f t="shared" si="32"/>
        <v/>
      </c>
      <c r="U76" s="12" t="str">
        <f t="shared" si="33"/>
        <v/>
      </c>
      <c r="V76" s="12" t="str">
        <f t="shared" si="34"/>
        <v/>
      </c>
      <c r="W76" s="1" t="str">
        <f t="shared" si="35"/>
        <v/>
      </c>
    </row>
    <row r="77" spans="1:23">
      <c r="A77" s="10" t="str">
        <f>IF(B76&gt;=Inputs!$B$8,"",A76+1)</f>
        <v/>
      </c>
      <c r="B77" s="10" t="str">
        <f>IF(B76&gt;=Inputs!$B$8,"",B76+1)</f>
        <v/>
      </c>
      <c r="C77" s="12" t="str">
        <f t="shared" si="24"/>
        <v/>
      </c>
      <c r="D77" s="12" t="str">
        <f>IF(B77="","",IF(B77&lt;$B$2,Inputs!$E$13*12,0))</f>
        <v/>
      </c>
      <c r="E77" s="12" t="str">
        <f>IF(B77="","",IF(B77=Inputs!$E$15,Inputs!$E$14,0))</f>
        <v/>
      </c>
      <c r="F77" s="12" t="str">
        <f>IF(B77="","",MAX(0,C77+D77+E77-G77)*Inputs!$B$12)</f>
        <v/>
      </c>
      <c r="G77" s="12" t="str">
        <f t="shared" si="25"/>
        <v/>
      </c>
      <c r="H77" s="12" t="str">
        <f t="shared" si="26"/>
        <v/>
      </c>
      <c r="I77" s="12" t="str">
        <f t="shared" si="27"/>
        <v/>
      </c>
      <c r="J77" s="12" t="str">
        <f>IF(B77="","",IF(B77&lt;$B$2,Cash_Streams!$J$7*12,0))</f>
        <v/>
      </c>
      <c r="K77" s="12" t="str">
        <f>IF(B77="","",SUMIFS(Cash_Streams!$D$6:$D$15,Cash_Streams!$E$6:$E$15,$B77,Cash_Streams!$F$6:$F$15,1))</f>
        <v/>
      </c>
      <c r="L77" s="12" t="str">
        <f>IF(B77="","",MAX(0,I77+J77+K77-M77)*Inputs!$B$13)</f>
        <v/>
      </c>
      <c r="M77" s="12" t="str">
        <f t="shared" si="28"/>
        <v/>
      </c>
      <c r="N77" s="12" t="str">
        <f t="shared" si="29"/>
        <v/>
      </c>
      <c r="O77" s="12" t="str">
        <f>IF(B77="","",IF(B77&lt;$B$2,0,MAX(0,Inputs!$E$5*(1-MAX(0,Inputs!$E$6-$B$2)*Inputs!$E$7))*(1+Inputs!$B$11)^(B77-Inputs!$B$4)))</f>
        <v/>
      </c>
      <c r="P77" s="12" t="str">
        <f>IF(B77="","",IF(B77&lt;Inputs!$B$7,0,Inputs!$E$4*(1+Inputs!$B$11)^(B77-Inputs!$B$4)))</f>
        <v/>
      </c>
      <c r="Q77" s="12" t="str">
        <f t="shared" si="30"/>
        <v/>
      </c>
      <c r="R77" s="12" t="str">
        <f>IF(B77="","",Inputs!$B$10*(1+Inputs!$B$11)^(B77-Inputs!$B$4))</f>
        <v/>
      </c>
      <c r="S77" s="12" t="str">
        <f t="shared" si="31"/>
        <v/>
      </c>
      <c r="T77" s="12" t="str">
        <f t="shared" si="32"/>
        <v/>
      </c>
      <c r="U77" s="12" t="str">
        <f t="shared" si="33"/>
        <v/>
      </c>
      <c r="V77" s="12" t="str">
        <f t="shared" si="34"/>
        <v/>
      </c>
      <c r="W77" s="1" t="str">
        <f t="shared" si="35"/>
        <v/>
      </c>
    </row>
    <row r="78" spans="1:23">
      <c r="A78" s="10" t="str">
        <f>IF(B77&gt;=Inputs!$B$8,"",A77+1)</f>
        <v/>
      </c>
      <c r="B78" s="10" t="str">
        <f>IF(B77&gt;=Inputs!$B$8,"",B77+1)</f>
        <v/>
      </c>
      <c r="C78" s="12" t="str">
        <f t="shared" si="24"/>
        <v/>
      </c>
      <c r="D78" s="12" t="str">
        <f>IF(B78="","",IF(B78&lt;$B$2,Inputs!$E$13*12,0))</f>
        <v/>
      </c>
      <c r="E78" s="12" t="str">
        <f>IF(B78="","",IF(B78=Inputs!$E$15,Inputs!$E$14,0))</f>
        <v/>
      </c>
      <c r="F78" s="12" t="str">
        <f>IF(B78="","",MAX(0,C78+D78+E78-G78)*Inputs!$B$12)</f>
        <v/>
      </c>
      <c r="G78" s="12" t="str">
        <f t="shared" si="25"/>
        <v/>
      </c>
      <c r="H78" s="12" t="str">
        <f t="shared" si="26"/>
        <v/>
      </c>
      <c r="I78" s="12" t="str">
        <f t="shared" si="27"/>
        <v/>
      </c>
      <c r="J78" s="12" t="str">
        <f>IF(B78="","",IF(B78&lt;$B$2,Cash_Streams!$J$7*12,0))</f>
        <v/>
      </c>
      <c r="K78" s="12" t="str">
        <f>IF(B78="","",SUMIFS(Cash_Streams!$D$6:$D$15,Cash_Streams!$E$6:$E$15,$B78,Cash_Streams!$F$6:$F$15,1))</f>
        <v/>
      </c>
      <c r="L78" s="12" t="str">
        <f>IF(B78="","",MAX(0,I78+J78+K78-M78)*Inputs!$B$13)</f>
        <v/>
      </c>
      <c r="M78" s="12" t="str">
        <f t="shared" si="28"/>
        <v/>
      </c>
      <c r="N78" s="12" t="str">
        <f t="shared" si="29"/>
        <v/>
      </c>
      <c r="O78" s="12" t="str">
        <f>IF(B78="","",IF(B78&lt;$B$2,0,MAX(0,Inputs!$E$5*(1-MAX(0,Inputs!$E$6-$B$2)*Inputs!$E$7))*(1+Inputs!$B$11)^(B78-Inputs!$B$4)))</f>
        <v/>
      </c>
      <c r="P78" s="12" t="str">
        <f>IF(B78="","",IF(B78&lt;Inputs!$B$7,0,Inputs!$E$4*(1+Inputs!$B$11)^(B78-Inputs!$B$4)))</f>
        <v/>
      </c>
      <c r="Q78" s="12" t="str">
        <f t="shared" si="30"/>
        <v/>
      </c>
      <c r="R78" s="12" t="str">
        <f>IF(B78="","",Inputs!$B$10*(1+Inputs!$B$11)^(B78-Inputs!$B$4))</f>
        <v/>
      </c>
      <c r="S78" s="12" t="str">
        <f t="shared" si="31"/>
        <v/>
      </c>
      <c r="T78" s="12" t="str">
        <f t="shared" si="32"/>
        <v/>
      </c>
      <c r="U78" s="12" t="str">
        <f t="shared" si="33"/>
        <v/>
      </c>
      <c r="V78" s="12" t="str">
        <f t="shared" si="34"/>
        <v/>
      </c>
      <c r="W78" s="1" t="str">
        <f t="shared" si="35"/>
        <v/>
      </c>
    </row>
    <row r="79" spans="1:23">
      <c r="A79" s="10" t="str">
        <f>IF(B78&gt;=Inputs!$B$8,"",A78+1)</f>
        <v/>
      </c>
      <c r="B79" s="10" t="str">
        <f>IF(B78&gt;=Inputs!$B$8,"",B78+1)</f>
        <v/>
      </c>
      <c r="C79" s="12" t="str">
        <f t="shared" si="24"/>
        <v/>
      </c>
      <c r="D79" s="12" t="str">
        <f>IF(B79="","",IF(B79&lt;$B$2,Inputs!$E$13*12,0))</f>
        <v/>
      </c>
      <c r="E79" s="12" t="str">
        <f>IF(B79="","",IF(B79=Inputs!$E$15,Inputs!$E$14,0))</f>
        <v/>
      </c>
      <c r="F79" s="12" t="str">
        <f>IF(B79="","",MAX(0,C79+D79+E79-G79)*Inputs!$B$12)</f>
        <v/>
      </c>
      <c r="G79" s="12" t="str">
        <f t="shared" si="25"/>
        <v/>
      </c>
      <c r="H79" s="12" t="str">
        <f t="shared" si="26"/>
        <v/>
      </c>
      <c r="I79" s="12" t="str">
        <f t="shared" si="27"/>
        <v/>
      </c>
      <c r="J79" s="12" t="str">
        <f>IF(B79="","",IF(B79&lt;$B$2,Cash_Streams!$J$7*12,0))</f>
        <v/>
      </c>
      <c r="K79" s="12" t="str">
        <f>IF(B79="","",SUMIFS(Cash_Streams!$D$6:$D$15,Cash_Streams!$E$6:$E$15,$B79,Cash_Streams!$F$6:$F$15,1))</f>
        <v/>
      </c>
      <c r="L79" s="12" t="str">
        <f>IF(B79="","",MAX(0,I79+J79+K79-M79)*Inputs!$B$13)</f>
        <v/>
      </c>
      <c r="M79" s="12" t="str">
        <f t="shared" si="28"/>
        <v/>
      </c>
      <c r="N79" s="12" t="str">
        <f t="shared" si="29"/>
        <v/>
      </c>
      <c r="O79" s="12" t="str">
        <f>IF(B79="","",IF(B79&lt;$B$2,0,MAX(0,Inputs!$E$5*(1-MAX(0,Inputs!$E$6-$B$2)*Inputs!$E$7))*(1+Inputs!$B$11)^(B79-Inputs!$B$4)))</f>
        <v/>
      </c>
      <c r="P79" s="12" t="str">
        <f>IF(B79="","",IF(B79&lt;Inputs!$B$7,0,Inputs!$E$4*(1+Inputs!$B$11)^(B79-Inputs!$B$4)))</f>
        <v/>
      </c>
      <c r="Q79" s="12" t="str">
        <f t="shared" si="30"/>
        <v/>
      </c>
      <c r="R79" s="12" t="str">
        <f>IF(B79="","",Inputs!$B$10*(1+Inputs!$B$11)^(B79-Inputs!$B$4))</f>
        <v/>
      </c>
      <c r="S79" s="12" t="str">
        <f t="shared" si="31"/>
        <v/>
      </c>
      <c r="T79" s="12" t="str">
        <f t="shared" si="32"/>
        <v/>
      </c>
      <c r="U79" s="12" t="str">
        <f t="shared" si="33"/>
        <v/>
      </c>
      <c r="V79" s="12" t="str">
        <f t="shared" si="34"/>
        <v/>
      </c>
      <c r="W79" s="1" t="str">
        <f t="shared" si="35"/>
        <v/>
      </c>
    </row>
    <row r="80" spans="1:23">
      <c r="A80" s="10" t="str">
        <f>IF(B79&gt;=Inputs!$B$8,"",A79+1)</f>
        <v/>
      </c>
      <c r="B80" s="10" t="str">
        <f>IF(B79&gt;=Inputs!$B$8,"",B79+1)</f>
        <v/>
      </c>
      <c r="C80" s="12" t="str">
        <f t="shared" si="24"/>
        <v/>
      </c>
      <c r="D80" s="12" t="str">
        <f>IF(B80="","",IF(B80&lt;$B$2,Inputs!$E$13*12,0))</f>
        <v/>
      </c>
      <c r="E80" s="12" t="str">
        <f>IF(B80="","",IF(B80=Inputs!$E$15,Inputs!$E$14,0))</f>
        <v/>
      </c>
      <c r="F80" s="12" t="str">
        <f>IF(B80="","",MAX(0,C80+D80+E80-G80)*Inputs!$B$12)</f>
        <v/>
      </c>
      <c r="G80" s="12" t="str">
        <f t="shared" si="25"/>
        <v/>
      </c>
      <c r="H80" s="12" t="str">
        <f t="shared" si="26"/>
        <v/>
      </c>
      <c r="I80" s="12" t="str">
        <f t="shared" si="27"/>
        <v/>
      </c>
      <c r="J80" s="12" t="str">
        <f>IF(B80="","",IF(B80&lt;$B$2,Cash_Streams!$J$7*12,0))</f>
        <v/>
      </c>
      <c r="K80" s="12" t="str">
        <f>IF(B80="","",SUMIFS(Cash_Streams!$D$6:$D$15,Cash_Streams!$E$6:$E$15,$B80,Cash_Streams!$F$6:$F$15,1))</f>
        <v/>
      </c>
      <c r="L80" s="12" t="str">
        <f>IF(B80="","",MAX(0,I80+J80+K80-M80)*Inputs!$B$13)</f>
        <v/>
      </c>
      <c r="M80" s="12" t="str">
        <f t="shared" si="28"/>
        <v/>
      </c>
      <c r="N80" s="12" t="str">
        <f t="shared" si="29"/>
        <v/>
      </c>
      <c r="O80" s="12" t="str">
        <f>IF(B80="","",IF(B80&lt;$B$2,0,MAX(0,Inputs!$E$5*(1-MAX(0,Inputs!$E$6-$B$2)*Inputs!$E$7))*(1+Inputs!$B$11)^(B80-Inputs!$B$4)))</f>
        <v/>
      </c>
      <c r="P80" s="12" t="str">
        <f>IF(B80="","",IF(B80&lt;Inputs!$B$7,0,Inputs!$E$4*(1+Inputs!$B$11)^(B80-Inputs!$B$4)))</f>
        <v/>
      </c>
      <c r="Q80" s="12" t="str">
        <f t="shared" si="30"/>
        <v/>
      </c>
      <c r="R80" s="12" t="str">
        <f>IF(B80="","",Inputs!$B$10*(1+Inputs!$B$11)^(B80-Inputs!$B$4))</f>
        <v/>
      </c>
      <c r="S80" s="12" t="str">
        <f t="shared" si="31"/>
        <v/>
      </c>
      <c r="T80" s="12" t="str">
        <f t="shared" si="32"/>
        <v/>
      </c>
      <c r="U80" s="12" t="str">
        <f t="shared" si="33"/>
        <v/>
      </c>
      <c r="V80" s="12" t="str">
        <f t="shared" si="34"/>
        <v/>
      </c>
      <c r="W80" s="1" t="str">
        <f t="shared" si="35"/>
        <v/>
      </c>
    </row>
  </sheetData>
  <mergeCells count="1">
    <mergeCell ref="A1:W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80"/>
  <sheetViews>
    <sheetView showGridLines="0" workbookViewId="0">
      <selection sqref="A1:W1"/>
    </sheetView>
  </sheetViews>
  <sheetFormatPr defaultRowHeight="14.25"/>
  <cols>
    <col min="1" max="1" width="10.25" customWidth="1"/>
    <col min="2" max="2" width="8" customWidth="1"/>
    <col min="3" max="3" width="15" customWidth="1"/>
    <col min="4" max="4" width="17" customWidth="1"/>
    <col min="5" max="6" width="15" customWidth="1"/>
    <col min="7" max="7" width="16" customWidth="1"/>
    <col min="8" max="8" width="15" customWidth="1"/>
    <col min="9" max="9" width="14" customWidth="1"/>
    <col min="10" max="10" width="16" customWidth="1"/>
    <col min="11" max="11" width="15" customWidth="1"/>
    <col min="12" max="12" width="14" customWidth="1"/>
    <col min="13" max="13" width="15" customWidth="1"/>
    <col min="14" max="16" width="14" customWidth="1"/>
    <col min="17" max="17" width="16" customWidth="1"/>
    <col min="18" max="18" width="14" customWidth="1"/>
    <col min="19" max="19" width="18" customWidth="1"/>
    <col min="20" max="20" width="13" customWidth="1"/>
    <col min="21" max="22" width="14" customWidth="1"/>
    <col min="23" max="23" width="16" customWidth="1"/>
  </cols>
  <sheetData>
    <row r="1" spans="1:23" ht="24" customHeight="1">
      <c r="A1" s="44" t="s">
        <v>85</v>
      </c>
      <c r="B1" s="45"/>
      <c r="C1" s="45"/>
      <c r="D1" s="45"/>
      <c r="E1" s="45"/>
      <c r="F1" s="45"/>
      <c r="G1" s="45"/>
      <c r="H1" s="45"/>
      <c r="I1" s="45"/>
      <c r="J1" s="45"/>
      <c r="K1" s="45"/>
      <c r="L1" s="45"/>
      <c r="M1" s="45"/>
      <c r="N1" s="45"/>
      <c r="O1" s="45"/>
      <c r="P1" s="45"/>
      <c r="Q1" s="45"/>
      <c r="R1" s="45"/>
      <c r="S1" s="45"/>
      <c r="T1" s="45"/>
      <c r="U1" s="45"/>
      <c r="V1" s="45"/>
      <c r="W1" s="45"/>
    </row>
    <row r="2" spans="1:23" ht="40.5">
      <c r="A2" s="15" t="s">
        <v>59</v>
      </c>
      <c r="B2" s="16">
        <f>Inputs!$B$6</f>
        <v>0</v>
      </c>
      <c r="C2" s="1"/>
      <c r="D2" s="1"/>
      <c r="E2" s="1"/>
      <c r="F2" s="1"/>
      <c r="G2" s="1"/>
      <c r="H2" s="1"/>
      <c r="I2" s="1"/>
      <c r="J2" s="1"/>
      <c r="K2" s="1"/>
      <c r="L2" s="1"/>
      <c r="M2" s="1"/>
      <c r="N2" s="1"/>
      <c r="O2" s="1"/>
      <c r="P2" s="1"/>
      <c r="Q2" s="1"/>
      <c r="R2" s="1"/>
      <c r="S2" s="1"/>
      <c r="T2" s="1"/>
      <c r="U2" s="1"/>
      <c r="V2" s="1"/>
      <c r="W2" s="1"/>
    </row>
    <row r="3" spans="1:23">
      <c r="A3" s="15" t="s">
        <v>60</v>
      </c>
      <c r="B3" s="17" t="s">
        <v>61</v>
      </c>
      <c r="C3" s="1"/>
      <c r="D3" s="1"/>
      <c r="E3" s="1"/>
      <c r="F3" s="1"/>
      <c r="G3" s="1"/>
      <c r="H3" s="1"/>
      <c r="I3" s="1"/>
      <c r="J3" s="1"/>
      <c r="K3" s="1"/>
      <c r="L3" s="1"/>
      <c r="M3" s="1"/>
      <c r="N3" s="1"/>
      <c r="O3" s="1"/>
      <c r="P3" s="1"/>
      <c r="Q3" s="1"/>
      <c r="R3" s="1"/>
      <c r="S3" s="1"/>
      <c r="T3" s="1"/>
      <c r="U3" s="1"/>
      <c r="V3" s="1"/>
      <c r="W3" s="1"/>
    </row>
    <row r="4" spans="1:23">
      <c r="A4" s="1"/>
      <c r="B4" s="1"/>
      <c r="C4" s="1"/>
      <c r="D4" s="1"/>
      <c r="E4" s="1"/>
      <c r="F4" s="1"/>
      <c r="G4" s="1"/>
      <c r="H4" s="1"/>
      <c r="I4" s="1"/>
      <c r="J4" s="1"/>
      <c r="K4" s="1"/>
      <c r="L4" s="1"/>
      <c r="M4" s="1"/>
      <c r="N4" s="1"/>
      <c r="O4" s="1"/>
      <c r="P4" s="1"/>
      <c r="Q4" s="1"/>
      <c r="R4" s="1"/>
      <c r="S4" s="1"/>
      <c r="T4" s="1"/>
      <c r="U4" s="1"/>
      <c r="V4" s="1"/>
      <c r="W4" s="1"/>
    </row>
    <row r="5" spans="1:23" ht="32.1" customHeight="1">
      <c r="A5" s="6" t="s">
        <v>62</v>
      </c>
      <c r="B5" s="6" t="s">
        <v>63</v>
      </c>
      <c r="C5" s="6" t="s">
        <v>64</v>
      </c>
      <c r="D5" s="6" t="s">
        <v>65</v>
      </c>
      <c r="E5" s="6" t="s">
        <v>66</v>
      </c>
      <c r="F5" s="6" t="s">
        <v>67</v>
      </c>
      <c r="G5" s="6" t="s">
        <v>68</v>
      </c>
      <c r="H5" s="6" t="s">
        <v>69</v>
      </c>
      <c r="I5" s="6" t="s">
        <v>70</v>
      </c>
      <c r="J5" s="6" t="s">
        <v>71</v>
      </c>
      <c r="K5" s="6" t="s">
        <v>72</v>
      </c>
      <c r="L5" s="6" t="s">
        <v>73</v>
      </c>
      <c r="M5" s="6" t="s">
        <v>74</v>
      </c>
      <c r="N5" s="6" t="s">
        <v>75</v>
      </c>
      <c r="O5" s="6" t="s">
        <v>76</v>
      </c>
      <c r="P5" s="6" t="s">
        <v>77</v>
      </c>
      <c r="Q5" s="6" t="s">
        <v>78</v>
      </c>
      <c r="R5" s="6" t="s">
        <v>79</v>
      </c>
      <c r="S5" s="6" t="s">
        <v>80</v>
      </c>
      <c r="T5" s="6" t="s">
        <v>81</v>
      </c>
      <c r="U5" s="6" t="s">
        <v>82</v>
      </c>
      <c r="V5" s="6" t="s">
        <v>83</v>
      </c>
      <c r="W5" s="6" t="s">
        <v>84</v>
      </c>
    </row>
    <row r="6" spans="1:23">
      <c r="A6" s="10">
        <f>0</f>
        <v>0</v>
      </c>
      <c r="B6" s="10">
        <f>Inputs!$B$4</f>
        <v>0</v>
      </c>
      <c r="C6" s="11">
        <f>Inputs!$E$9</f>
        <v>0</v>
      </c>
      <c r="D6" s="12">
        <f>IF(B6&lt;$B$2,Inputs!$E$13*12,0)</f>
        <v>0</v>
      </c>
      <c r="E6" s="12">
        <f>IF(B6=Inputs!$E$15,Inputs!$E$14,0)</f>
        <v>0</v>
      </c>
      <c r="F6" s="12">
        <f>MAX(0,C6+D6+E6-G6)*Inputs!$B$12</f>
        <v>0</v>
      </c>
      <c r="G6" s="12">
        <f>IF(B6&lt;$B$2,0,IF((C6+D6+E6+I6+J6+K6)=0,0,MIN(S6,C6+D6+E6+I6+J6+K6)*(C6+D6+E6)/(C6+D6+E6+I6+J6+K6)))</f>
        <v>0</v>
      </c>
      <c r="H6" s="12">
        <f>MAX(0,C6+D6+E6+F6-G6)</f>
        <v>0</v>
      </c>
      <c r="I6" s="11">
        <f>Cash_Streams!$J$6</f>
        <v>0</v>
      </c>
      <c r="J6" s="12">
        <f>IF(B6&lt;$B$2,Cash_Streams!$J$7*12,0)</f>
        <v>0</v>
      </c>
      <c r="K6" s="12">
        <f>IF(B6="","",SUMIFS(Cash_Streams!$D$6:$D$15,Cash_Streams!$E$6:$E$15,$B6,Cash_Streams!$F$6:$F$15,1))</f>
        <v>0</v>
      </c>
      <c r="L6" s="12">
        <f>MAX(0,I6+J6+K6-M6)*Inputs!$B$13</f>
        <v>0</v>
      </c>
      <c r="M6" s="12">
        <f>IF(B6&lt;$B$2,0,IF((C6+D6+E6+I6+J6+K6)=0,0,MIN(S6,C6+D6+E6+I6+J6+K6)*(I6+J6+K6)/(C6+D6+E6+I6+J6+K6)))</f>
        <v>0</v>
      </c>
      <c r="N6" s="12">
        <f>MAX(0,I6+J6+K6+L6-M6)</f>
        <v>0</v>
      </c>
      <c r="O6" s="12">
        <f>IF(B6&lt;$B$2,0,MAX(0,Inputs!$E$5*(1-MAX(0,Inputs!$E$6-$B$2)*Inputs!$E$7))*(1+Inputs!$B$11)^(B6-Inputs!$B$4))</f>
        <v>0</v>
      </c>
      <c r="P6" s="12">
        <f>IF(B6&lt;Inputs!$B$7,0,Inputs!$E$4*(1+Inputs!$B$11)^(B6-Inputs!$B$4))</f>
        <v>0</v>
      </c>
      <c r="Q6" s="12">
        <f>O6+P6</f>
        <v>0</v>
      </c>
      <c r="R6" s="12">
        <f>Inputs!$B$10*(1+Inputs!$B$11)^(B6-Inputs!$B$4)</f>
        <v>0</v>
      </c>
      <c r="S6" s="12">
        <f>MAX(0,R6-Q6)</f>
        <v>0</v>
      </c>
      <c r="T6" s="12">
        <f>G6+M6</f>
        <v>0</v>
      </c>
      <c r="U6" s="12">
        <f>Q6+T6</f>
        <v>0</v>
      </c>
      <c r="V6" s="12">
        <f>U6-R6</f>
        <v>0</v>
      </c>
      <c r="W6" s="1">
        <f>H6+N6</f>
        <v>0</v>
      </c>
    </row>
    <row r="7" spans="1:23">
      <c r="A7" s="10" t="str">
        <f>IF(B6&gt;=Inputs!$B$8,"",A6+1)</f>
        <v/>
      </c>
      <c r="B7" s="10" t="str">
        <f>IF(B6&gt;=Inputs!$B$8,"",B6+1)</f>
        <v/>
      </c>
      <c r="C7" s="12" t="str">
        <f t="shared" ref="C7:C38" si="0">IF(B7="","",H6)</f>
        <v/>
      </c>
      <c r="D7" s="12" t="str">
        <f>IF(B7="","",IF(B7&lt;$B$2,Inputs!$E$13*12,0))</f>
        <v/>
      </c>
      <c r="E7" s="12" t="str">
        <f>IF(B7="","",IF(B7=Inputs!$E$15,Inputs!$E$14,0))</f>
        <v/>
      </c>
      <c r="F7" s="12" t="str">
        <f>IF(B7="","",MAX(0,C7+D7+E7-G7)*Inputs!$B$12)</f>
        <v/>
      </c>
      <c r="G7" s="12" t="str">
        <f t="shared" ref="G7:G38" si="1">IF(B7="","",IF(B7&lt;$B$2,0,IF((C7+D7+E7+I7+J7+K7)=0,0,MIN(S7,C7+D7+E7+I7+J7+K7)*(C7+D7+E7)/(C7+D7+E7+I7+J7+K7))))</f>
        <v/>
      </c>
      <c r="H7" s="12" t="str">
        <f t="shared" ref="H7:H38" si="2">IF(B7="","",MAX(0,C7+D7+E7+F7-G7))</f>
        <v/>
      </c>
      <c r="I7" s="12" t="str">
        <f t="shared" ref="I7:I38" si="3">IF(B7="","",N6)</f>
        <v/>
      </c>
      <c r="J7" s="12" t="str">
        <f>IF(B7="","",IF(B7&lt;$B$2,Cash_Streams!$J$7*12,0))</f>
        <v/>
      </c>
      <c r="K7" s="12" t="str">
        <f>IF(B7="","",SUMIFS(Cash_Streams!$D$6:$D$15,Cash_Streams!$E$6:$E$15,$B7,Cash_Streams!$F$6:$F$15,1))</f>
        <v/>
      </c>
      <c r="L7" s="12" t="str">
        <f>IF(B7="","",MAX(0,I7+J7+K7-M7)*Inputs!$B$13)</f>
        <v/>
      </c>
      <c r="M7" s="12" t="str">
        <f t="shared" ref="M7:M38" si="4">IF(B7="","",IF(B7&lt;$B$2,0,IF((C7+D7+E7+I7+J7+K7)=0,0,MIN(S7,C7+D7+E7+I7+J7+K7)*(I7+J7+K7)/(C7+D7+E7+I7+J7+K7))))</f>
        <v/>
      </c>
      <c r="N7" s="12" t="str">
        <f t="shared" ref="N7:N38" si="5">IF(B7="","",MAX(0,I7+J7+K7+L7-M7))</f>
        <v/>
      </c>
      <c r="O7" s="12" t="str">
        <f>IF(B7="","",IF(B7&lt;$B$2,0,MAX(0,Inputs!$E$5*(1-MAX(0,Inputs!$E$6-$B$2)*Inputs!$E$7))*(1+Inputs!$B$11)^(B7-Inputs!$B$4)))</f>
        <v/>
      </c>
      <c r="P7" s="12" t="str">
        <f>IF(B7="","",IF(B7&lt;Inputs!$B$7,0,Inputs!$E$4*(1+Inputs!$B$11)^(B7-Inputs!$B$4)))</f>
        <v/>
      </c>
      <c r="Q7" s="12" t="str">
        <f t="shared" ref="Q7:Q38" si="6">IF(B7="","",O7+P7)</f>
        <v/>
      </c>
      <c r="R7" s="12" t="str">
        <f>IF(B7="","",Inputs!$B$10*(1+Inputs!$B$11)^(B7-Inputs!$B$4))</f>
        <v/>
      </c>
      <c r="S7" s="12" t="str">
        <f t="shared" ref="S7:S38" si="7">IF(B7="","",MAX(0,R7-Q7))</f>
        <v/>
      </c>
      <c r="T7" s="12" t="str">
        <f t="shared" ref="T7:T38" si="8">IF(B7="","",G7+M7)</f>
        <v/>
      </c>
      <c r="U7" s="12" t="str">
        <f t="shared" ref="U7:U38" si="9">IF(B7="","",Q7+T7)</f>
        <v/>
      </c>
      <c r="V7" s="12" t="str">
        <f t="shared" ref="V7:V38" si="10">IF(B7="","",U7-R7)</f>
        <v/>
      </c>
      <c r="W7" s="1" t="str">
        <f t="shared" ref="W7:W38" si="11">IF(B7="","",H7+N7)</f>
        <v/>
      </c>
    </row>
    <row r="8" spans="1:23">
      <c r="A8" s="10" t="str">
        <f>IF(B7&gt;=Inputs!$B$8,"",A7+1)</f>
        <v/>
      </c>
      <c r="B8" s="10" t="str">
        <f>IF(B7&gt;=Inputs!$B$8,"",B7+1)</f>
        <v/>
      </c>
      <c r="C8" s="12" t="str">
        <f t="shared" si="0"/>
        <v/>
      </c>
      <c r="D8" s="12" t="str">
        <f>IF(B8="","",IF(B8&lt;$B$2,Inputs!$E$13*12,0))</f>
        <v/>
      </c>
      <c r="E8" s="12" t="str">
        <f>IF(B8="","",IF(B8=Inputs!$E$15,Inputs!$E$14,0))</f>
        <v/>
      </c>
      <c r="F8" s="12" t="str">
        <f>IF(B8="","",MAX(0,C8+D8+E8-G8)*Inputs!$B$12)</f>
        <v/>
      </c>
      <c r="G8" s="12" t="str">
        <f t="shared" si="1"/>
        <v/>
      </c>
      <c r="H8" s="12" t="str">
        <f t="shared" si="2"/>
        <v/>
      </c>
      <c r="I8" s="12" t="str">
        <f t="shared" si="3"/>
        <v/>
      </c>
      <c r="J8" s="12" t="str">
        <f>IF(B8="","",IF(B8&lt;$B$2,Cash_Streams!$J$7*12,0))</f>
        <v/>
      </c>
      <c r="K8" s="12" t="str">
        <f>IF(B8="","",SUMIFS(Cash_Streams!$D$6:$D$15,Cash_Streams!$E$6:$E$15,$B8,Cash_Streams!$F$6:$F$15,1))</f>
        <v/>
      </c>
      <c r="L8" s="12" t="str">
        <f>IF(B8="","",MAX(0,I8+J8+K8-M8)*Inputs!$B$13)</f>
        <v/>
      </c>
      <c r="M8" s="12" t="str">
        <f t="shared" si="4"/>
        <v/>
      </c>
      <c r="N8" s="12" t="str">
        <f t="shared" si="5"/>
        <v/>
      </c>
      <c r="O8" s="12" t="str">
        <f>IF(B8="","",IF(B8&lt;$B$2,0,MAX(0,Inputs!$E$5*(1-MAX(0,Inputs!$E$6-$B$2)*Inputs!$E$7))*(1+Inputs!$B$11)^(B8-Inputs!$B$4)))</f>
        <v/>
      </c>
      <c r="P8" s="12" t="str">
        <f>IF(B8="","",IF(B8&lt;Inputs!$B$7,0,Inputs!$E$4*(1+Inputs!$B$11)^(B8-Inputs!$B$4)))</f>
        <v/>
      </c>
      <c r="Q8" s="12" t="str">
        <f t="shared" si="6"/>
        <v/>
      </c>
      <c r="R8" s="12" t="str">
        <f>IF(B8="","",Inputs!$B$10*(1+Inputs!$B$11)^(B8-Inputs!$B$4))</f>
        <v/>
      </c>
      <c r="S8" s="12" t="str">
        <f t="shared" si="7"/>
        <v/>
      </c>
      <c r="T8" s="12" t="str">
        <f t="shared" si="8"/>
        <v/>
      </c>
      <c r="U8" s="12" t="str">
        <f t="shared" si="9"/>
        <v/>
      </c>
      <c r="V8" s="12" t="str">
        <f t="shared" si="10"/>
        <v/>
      </c>
      <c r="W8" s="1" t="str">
        <f t="shared" si="11"/>
        <v/>
      </c>
    </row>
    <row r="9" spans="1:23">
      <c r="A9" s="10" t="str">
        <f>IF(B8&gt;=Inputs!$B$8,"",A8+1)</f>
        <v/>
      </c>
      <c r="B9" s="10" t="str">
        <f>IF(B8&gt;=Inputs!$B$8,"",B8+1)</f>
        <v/>
      </c>
      <c r="C9" s="12" t="str">
        <f t="shared" si="0"/>
        <v/>
      </c>
      <c r="D9" s="12" t="str">
        <f>IF(B9="","",IF(B9&lt;$B$2,Inputs!$E$13*12,0))</f>
        <v/>
      </c>
      <c r="E9" s="12" t="str">
        <f>IF(B9="","",IF(B9=Inputs!$E$15,Inputs!$E$14,0))</f>
        <v/>
      </c>
      <c r="F9" s="12" t="str">
        <f>IF(B9="","",MAX(0,C9+D9+E9-G9)*Inputs!$B$12)</f>
        <v/>
      </c>
      <c r="G9" s="12" t="str">
        <f t="shared" si="1"/>
        <v/>
      </c>
      <c r="H9" s="12" t="str">
        <f t="shared" si="2"/>
        <v/>
      </c>
      <c r="I9" s="12" t="str">
        <f t="shared" si="3"/>
        <v/>
      </c>
      <c r="J9" s="12" t="str">
        <f>IF(B9="","",IF(B9&lt;$B$2,Cash_Streams!$J$7*12,0))</f>
        <v/>
      </c>
      <c r="K9" s="12" t="str">
        <f>IF(B9="","",SUMIFS(Cash_Streams!$D$6:$D$15,Cash_Streams!$E$6:$E$15,$B9,Cash_Streams!$F$6:$F$15,1))</f>
        <v/>
      </c>
      <c r="L9" s="12" t="str">
        <f>IF(B9="","",MAX(0,I9+J9+K9-M9)*Inputs!$B$13)</f>
        <v/>
      </c>
      <c r="M9" s="12" t="str">
        <f t="shared" si="4"/>
        <v/>
      </c>
      <c r="N9" s="12" t="str">
        <f t="shared" si="5"/>
        <v/>
      </c>
      <c r="O9" s="12" t="str">
        <f>IF(B9="","",IF(B9&lt;$B$2,0,MAX(0,Inputs!$E$5*(1-MAX(0,Inputs!$E$6-$B$2)*Inputs!$E$7))*(1+Inputs!$B$11)^(B9-Inputs!$B$4)))</f>
        <v/>
      </c>
      <c r="P9" s="12" t="str">
        <f>IF(B9="","",IF(B9&lt;Inputs!$B$7,0,Inputs!$E$4*(1+Inputs!$B$11)^(B9-Inputs!$B$4)))</f>
        <v/>
      </c>
      <c r="Q9" s="12" t="str">
        <f t="shared" si="6"/>
        <v/>
      </c>
      <c r="R9" s="12" t="str">
        <f>IF(B9="","",Inputs!$B$10*(1+Inputs!$B$11)^(B9-Inputs!$B$4))</f>
        <v/>
      </c>
      <c r="S9" s="12" t="str">
        <f t="shared" si="7"/>
        <v/>
      </c>
      <c r="T9" s="12" t="str">
        <f t="shared" si="8"/>
        <v/>
      </c>
      <c r="U9" s="12" t="str">
        <f t="shared" si="9"/>
        <v/>
      </c>
      <c r="V9" s="12" t="str">
        <f t="shared" si="10"/>
        <v/>
      </c>
      <c r="W9" s="1" t="str">
        <f t="shared" si="11"/>
        <v/>
      </c>
    </row>
    <row r="10" spans="1:23">
      <c r="A10" s="10" t="str">
        <f>IF(B9&gt;=Inputs!$B$8,"",A9+1)</f>
        <v/>
      </c>
      <c r="B10" s="10" t="str">
        <f>IF(B9&gt;=Inputs!$B$8,"",B9+1)</f>
        <v/>
      </c>
      <c r="C10" s="12" t="str">
        <f t="shared" si="0"/>
        <v/>
      </c>
      <c r="D10" s="12" t="str">
        <f>IF(B10="","",IF(B10&lt;$B$2,Inputs!$E$13*12,0))</f>
        <v/>
      </c>
      <c r="E10" s="12" t="str">
        <f>IF(B10="","",IF(B10=Inputs!$E$15,Inputs!$E$14,0))</f>
        <v/>
      </c>
      <c r="F10" s="12" t="str">
        <f>IF(B10="","",MAX(0,C10+D10+E10-G10)*Inputs!$B$12)</f>
        <v/>
      </c>
      <c r="G10" s="12" t="str">
        <f t="shared" si="1"/>
        <v/>
      </c>
      <c r="H10" s="12" t="str">
        <f t="shared" si="2"/>
        <v/>
      </c>
      <c r="I10" s="12" t="str">
        <f t="shared" si="3"/>
        <v/>
      </c>
      <c r="J10" s="12" t="str">
        <f>IF(B10="","",IF(B10&lt;$B$2,Cash_Streams!$J$7*12,0))</f>
        <v/>
      </c>
      <c r="K10" s="12" t="str">
        <f>IF(B10="","",SUMIFS(Cash_Streams!$D$6:$D$15,Cash_Streams!$E$6:$E$15,$B10,Cash_Streams!$F$6:$F$15,1))</f>
        <v/>
      </c>
      <c r="L10" s="12" t="str">
        <f>IF(B10="","",MAX(0,I10+J10+K10-M10)*Inputs!$B$13)</f>
        <v/>
      </c>
      <c r="M10" s="12" t="str">
        <f t="shared" si="4"/>
        <v/>
      </c>
      <c r="N10" s="12" t="str">
        <f t="shared" si="5"/>
        <v/>
      </c>
      <c r="O10" s="12" t="str">
        <f>IF(B10="","",IF(B10&lt;$B$2,0,MAX(0,Inputs!$E$5*(1-MAX(0,Inputs!$E$6-$B$2)*Inputs!$E$7))*(1+Inputs!$B$11)^(B10-Inputs!$B$4)))</f>
        <v/>
      </c>
      <c r="P10" s="12" t="str">
        <f>IF(B10="","",IF(B10&lt;Inputs!$B$7,0,Inputs!$E$4*(1+Inputs!$B$11)^(B10-Inputs!$B$4)))</f>
        <v/>
      </c>
      <c r="Q10" s="12" t="str">
        <f t="shared" si="6"/>
        <v/>
      </c>
      <c r="R10" s="12" t="str">
        <f>IF(B10="","",Inputs!$B$10*(1+Inputs!$B$11)^(B10-Inputs!$B$4))</f>
        <v/>
      </c>
      <c r="S10" s="12" t="str">
        <f t="shared" si="7"/>
        <v/>
      </c>
      <c r="T10" s="12" t="str">
        <f t="shared" si="8"/>
        <v/>
      </c>
      <c r="U10" s="12" t="str">
        <f t="shared" si="9"/>
        <v/>
      </c>
      <c r="V10" s="12" t="str">
        <f t="shared" si="10"/>
        <v/>
      </c>
      <c r="W10" s="1" t="str">
        <f t="shared" si="11"/>
        <v/>
      </c>
    </row>
    <row r="11" spans="1:23" s="22" customFormat="1">
      <c r="A11" s="19" t="str">
        <f>IF(B10&gt;=Inputs!$B$8,"",A10+1)</f>
        <v/>
      </c>
      <c r="B11" s="19" t="str">
        <f>IF(B10&gt;=Inputs!$B$8,"",B10+1)</f>
        <v/>
      </c>
      <c r="C11" s="20" t="str">
        <f t="shared" si="0"/>
        <v/>
      </c>
      <c r="D11" s="20" t="str">
        <f>IF(B11="","",IF(B11&lt;$B$2,Inputs!$E$13*12,0))</f>
        <v/>
      </c>
      <c r="E11" s="20" t="str">
        <f>IF(B11="","",IF(B11=Inputs!$E$15,Inputs!$E$14,0))</f>
        <v/>
      </c>
      <c r="F11" s="20" t="str">
        <f>IF(B11="","",MAX(0,C11+D11+E11-G11)*Inputs!$B$12)</f>
        <v/>
      </c>
      <c r="G11" s="20" t="str">
        <f t="shared" si="1"/>
        <v/>
      </c>
      <c r="H11" s="20" t="str">
        <f t="shared" si="2"/>
        <v/>
      </c>
      <c r="I11" s="20" t="str">
        <f t="shared" si="3"/>
        <v/>
      </c>
      <c r="J11" s="20" t="str">
        <f>IF(B11="","",IF(B11&lt;$B$2,Cash_Streams!$J$7*12,0))</f>
        <v/>
      </c>
      <c r="K11" s="20" t="str">
        <f>IF(B11="","",SUMIFS(Cash_Streams!$D$6:$D$15,Cash_Streams!$E$6:$E$15,$B11,Cash_Streams!$F$6:$F$15,1))</f>
        <v/>
      </c>
      <c r="L11" s="20" t="str">
        <f>IF(B11="","",MAX(0,I11+J11+K11-M11)*Inputs!$B$13)</f>
        <v/>
      </c>
      <c r="M11" s="20" t="str">
        <f t="shared" si="4"/>
        <v/>
      </c>
      <c r="N11" s="20" t="str">
        <f t="shared" si="5"/>
        <v/>
      </c>
      <c r="O11" s="20" t="str">
        <f>IF(B11="","",IF(B11&lt;$B$2,0,MAX(0,Inputs!$E$5*(1-MAX(0,Inputs!$E$6-$B$2)*Inputs!$E$7))*(1+Inputs!$B$11)^(B11-Inputs!$B$4)))</f>
        <v/>
      </c>
      <c r="P11" s="20" t="str">
        <f>IF(B11="","",IF(B11&lt;Inputs!$B$7,0,Inputs!$E$4*(1+Inputs!$B$11)^(B11-Inputs!$B$4)))</f>
        <v/>
      </c>
      <c r="Q11" s="20" t="str">
        <f t="shared" si="6"/>
        <v/>
      </c>
      <c r="R11" s="20" t="str">
        <f>IF(B11="","",Inputs!$B$10*(1+Inputs!$B$11)^(B11-Inputs!$B$4))</f>
        <v/>
      </c>
      <c r="S11" s="20" t="str">
        <f t="shared" si="7"/>
        <v/>
      </c>
      <c r="T11" s="20" t="str">
        <f t="shared" si="8"/>
        <v/>
      </c>
      <c r="U11" s="20" t="str">
        <f t="shared" si="9"/>
        <v/>
      </c>
      <c r="V11" s="20" t="str">
        <f t="shared" si="10"/>
        <v/>
      </c>
      <c r="W11" s="21" t="str">
        <f t="shared" si="11"/>
        <v/>
      </c>
    </row>
    <row r="12" spans="1:23">
      <c r="A12" s="10" t="str">
        <f>IF(B11&gt;=Inputs!$B$8,"",A11+1)</f>
        <v/>
      </c>
      <c r="B12" s="10" t="str">
        <f>IF(B11&gt;=Inputs!$B$8,"",B11+1)</f>
        <v/>
      </c>
      <c r="C12" s="12" t="str">
        <f t="shared" si="0"/>
        <v/>
      </c>
      <c r="D12" s="12" t="str">
        <f>IF(B12="","",IF(B12&lt;$B$2,Inputs!$E$13*12,0))</f>
        <v/>
      </c>
      <c r="E12" s="12" t="str">
        <f>IF(B12="","",IF(B12=Inputs!$E$15,Inputs!$E$14,0))</f>
        <v/>
      </c>
      <c r="F12" s="12" t="str">
        <f>IF(B12="","",MAX(0,C12+D12+E12-G12)*Inputs!$B$12)</f>
        <v/>
      </c>
      <c r="G12" s="12" t="str">
        <f t="shared" si="1"/>
        <v/>
      </c>
      <c r="H12" s="12" t="str">
        <f t="shared" si="2"/>
        <v/>
      </c>
      <c r="I12" s="12" t="str">
        <f t="shared" si="3"/>
        <v/>
      </c>
      <c r="J12" s="12" t="str">
        <f>IF(B12="","",IF(B12&lt;$B$2,Cash_Streams!$J$7*12,0))</f>
        <v/>
      </c>
      <c r="K12" s="12" t="str">
        <f>IF(B12="","",SUMIFS(Cash_Streams!$D$6:$D$15,Cash_Streams!$E$6:$E$15,$B12,Cash_Streams!$F$6:$F$15,1))</f>
        <v/>
      </c>
      <c r="L12" s="12" t="str">
        <f>IF(B12="","",MAX(0,I12+J12+K12-M12)*Inputs!$B$13)</f>
        <v/>
      </c>
      <c r="M12" s="12" t="str">
        <f t="shared" si="4"/>
        <v/>
      </c>
      <c r="N12" s="12" t="str">
        <f t="shared" si="5"/>
        <v/>
      </c>
      <c r="O12" s="12" t="str">
        <f>IF(B12="","",IF(B12&lt;$B$2,0,MAX(0,Inputs!$E$5*(1-MAX(0,Inputs!$E$6-$B$2)*Inputs!$E$7))*(1+Inputs!$B$11)^(B12-Inputs!$B$4)))</f>
        <v/>
      </c>
      <c r="P12" s="12" t="str">
        <f>IF(B12="","",IF(B12&lt;Inputs!$B$7,0,Inputs!$E$4*(1+Inputs!$B$11)^(B12-Inputs!$B$4)))</f>
        <v/>
      </c>
      <c r="Q12" s="12" t="str">
        <f t="shared" si="6"/>
        <v/>
      </c>
      <c r="R12" s="12" t="str">
        <f>IF(B12="","",Inputs!$B$10*(1+Inputs!$B$11)^(B12-Inputs!$B$4))</f>
        <v/>
      </c>
      <c r="S12" s="12" t="str">
        <f t="shared" si="7"/>
        <v/>
      </c>
      <c r="T12" s="12" t="str">
        <f t="shared" si="8"/>
        <v/>
      </c>
      <c r="U12" s="12" t="str">
        <f t="shared" si="9"/>
        <v/>
      </c>
      <c r="V12" s="12" t="str">
        <f t="shared" si="10"/>
        <v/>
      </c>
      <c r="W12" s="1" t="str">
        <f t="shared" si="11"/>
        <v/>
      </c>
    </row>
    <row r="13" spans="1:23">
      <c r="A13" s="10" t="str">
        <f>IF(B12&gt;=Inputs!$B$8,"",A12+1)</f>
        <v/>
      </c>
      <c r="B13" s="10" t="str">
        <f>IF(B12&gt;=Inputs!$B$8,"",B12+1)</f>
        <v/>
      </c>
      <c r="C13" s="12" t="str">
        <f t="shared" si="0"/>
        <v/>
      </c>
      <c r="D13" s="12" t="str">
        <f>IF(B13="","",IF(B13&lt;$B$2,Inputs!$E$13*12,0))</f>
        <v/>
      </c>
      <c r="E13" s="12" t="str">
        <f>IF(B13="","",IF(B13=Inputs!$E$15,Inputs!$E$14,0))</f>
        <v/>
      </c>
      <c r="F13" s="12" t="str">
        <f>IF(B13="","",MAX(0,C13+D13+E13-G13)*Inputs!$B$12)</f>
        <v/>
      </c>
      <c r="G13" s="12" t="str">
        <f t="shared" si="1"/>
        <v/>
      </c>
      <c r="H13" s="12" t="str">
        <f t="shared" si="2"/>
        <v/>
      </c>
      <c r="I13" s="12" t="str">
        <f t="shared" si="3"/>
        <v/>
      </c>
      <c r="J13" s="12" t="str">
        <f>IF(B13="","",IF(B13&lt;$B$2,Cash_Streams!$J$7*12,0))</f>
        <v/>
      </c>
      <c r="K13" s="12" t="str">
        <f>IF(B13="","",SUMIFS(Cash_Streams!$D$6:$D$15,Cash_Streams!$E$6:$E$15,$B13,Cash_Streams!$F$6:$F$15,1))</f>
        <v/>
      </c>
      <c r="L13" s="12" t="str">
        <f>IF(B13="","",MAX(0,I13+J13+K13-M13)*Inputs!$B$13)</f>
        <v/>
      </c>
      <c r="M13" s="12" t="str">
        <f t="shared" si="4"/>
        <v/>
      </c>
      <c r="N13" s="12" t="str">
        <f t="shared" si="5"/>
        <v/>
      </c>
      <c r="O13" s="12" t="str">
        <f>IF(B13="","",IF(B13&lt;$B$2,0,MAX(0,Inputs!$E$5*(1-MAX(0,Inputs!$E$6-$B$2)*Inputs!$E$7))*(1+Inputs!$B$11)^(B13-Inputs!$B$4)))</f>
        <v/>
      </c>
      <c r="P13" s="12" t="str">
        <f>IF(B13="","",IF(B13&lt;Inputs!$B$7,0,Inputs!$E$4*(1+Inputs!$B$11)^(B13-Inputs!$B$4)))</f>
        <v/>
      </c>
      <c r="Q13" s="12" t="str">
        <f t="shared" si="6"/>
        <v/>
      </c>
      <c r="R13" s="12" t="str">
        <f>IF(B13="","",Inputs!$B$10*(1+Inputs!$B$11)^(B13-Inputs!$B$4))</f>
        <v/>
      </c>
      <c r="S13" s="12" t="str">
        <f t="shared" si="7"/>
        <v/>
      </c>
      <c r="T13" s="12" t="str">
        <f t="shared" si="8"/>
        <v/>
      </c>
      <c r="U13" s="12" t="str">
        <f t="shared" si="9"/>
        <v/>
      </c>
      <c r="V13" s="12" t="str">
        <f t="shared" si="10"/>
        <v/>
      </c>
      <c r="W13" s="1" t="str">
        <f t="shared" si="11"/>
        <v/>
      </c>
    </row>
    <row r="14" spans="1:23">
      <c r="A14" s="10" t="str">
        <f>IF(B13&gt;=Inputs!$B$8,"",A13+1)</f>
        <v/>
      </c>
      <c r="B14" s="10" t="str">
        <f>IF(B13&gt;=Inputs!$B$8,"",B13+1)</f>
        <v/>
      </c>
      <c r="C14" s="12" t="str">
        <f t="shared" si="0"/>
        <v/>
      </c>
      <c r="D14" s="12" t="str">
        <f>IF(B14="","",IF(B14&lt;$B$2,Inputs!$E$13*12,0))</f>
        <v/>
      </c>
      <c r="E14" s="12" t="str">
        <f>IF(B14="","",IF(B14=Inputs!$E$15,Inputs!$E$14,0))</f>
        <v/>
      </c>
      <c r="F14" s="12" t="str">
        <f>IF(B14="","",MAX(0,C14+D14+E14-G14)*Inputs!$B$12)</f>
        <v/>
      </c>
      <c r="G14" s="12" t="str">
        <f t="shared" si="1"/>
        <v/>
      </c>
      <c r="H14" s="12" t="str">
        <f t="shared" si="2"/>
        <v/>
      </c>
      <c r="I14" s="12" t="str">
        <f t="shared" si="3"/>
        <v/>
      </c>
      <c r="J14" s="12" t="str">
        <f>IF(B14="","",IF(B14&lt;$B$2,Cash_Streams!$J$7*12,0))</f>
        <v/>
      </c>
      <c r="K14" s="12" t="str">
        <f>IF(B14="","",SUMIFS(Cash_Streams!$D$6:$D$15,Cash_Streams!$E$6:$E$15,$B14,Cash_Streams!$F$6:$F$15,1))</f>
        <v/>
      </c>
      <c r="L14" s="12" t="str">
        <f>IF(B14="","",MAX(0,I14+J14+K14-M14)*Inputs!$B$13)</f>
        <v/>
      </c>
      <c r="M14" s="12" t="str">
        <f t="shared" si="4"/>
        <v/>
      </c>
      <c r="N14" s="12" t="str">
        <f t="shared" si="5"/>
        <v/>
      </c>
      <c r="O14" s="12" t="str">
        <f>IF(B14="","",IF(B14&lt;$B$2,0,MAX(0,Inputs!$E$5*(1-MAX(0,Inputs!$E$6-$B$2)*Inputs!$E$7))*(1+Inputs!$B$11)^(B14-Inputs!$B$4)))</f>
        <v/>
      </c>
      <c r="P14" s="12" t="str">
        <f>IF(B14="","",IF(B14&lt;Inputs!$B$7,0,Inputs!$E$4*(1+Inputs!$B$11)^(B14-Inputs!$B$4)))</f>
        <v/>
      </c>
      <c r="Q14" s="12" t="str">
        <f t="shared" si="6"/>
        <v/>
      </c>
      <c r="R14" s="12" t="str">
        <f>IF(B14="","",Inputs!$B$10*(1+Inputs!$B$11)^(B14-Inputs!$B$4))</f>
        <v/>
      </c>
      <c r="S14" s="12" t="str">
        <f t="shared" si="7"/>
        <v/>
      </c>
      <c r="T14" s="12" t="str">
        <f t="shared" si="8"/>
        <v/>
      </c>
      <c r="U14" s="12" t="str">
        <f t="shared" si="9"/>
        <v/>
      </c>
      <c r="V14" s="12" t="str">
        <f t="shared" si="10"/>
        <v/>
      </c>
      <c r="W14" s="1" t="str">
        <f t="shared" si="11"/>
        <v/>
      </c>
    </row>
    <row r="15" spans="1:23">
      <c r="A15" s="10" t="str">
        <f>IF(B14&gt;=Inputs!$B$8,"",A14+1)</f>
        <v/>
      </c>
      <c r="B15" s="10" t="str">
        <f>IF(B14&gt;=Inputs!$B$8,"",B14+1)</f>
        <v/>
      </c>
      <c r="C15" s="12" t="str">
        <f t="shared" si="0"/>
        <v/>
      </c>
      <c r="D15" s="12" t="str">
        <f>IF(B15="","",IF(B15&lt;$B$2,Inputs!$E$13*12,0))</f>
        <v/>
      </c>
      <c r="E15" s="12" t="str">
        <f>IF(B15="","",IF(B15=Inputs!$E$15,Inputs!$E$14,0))</f>
        <v/>
      </c>
      <c r="F15" s="12" t="str">
        <f>IF(B15="","",MAX(0,C15+D15+E15-G15)*Inputs!$B$12)</f>
        <v/>
      </c>
      <c r="G15" s="12" t="str">
        <f t="shared" si="1"/>
        <v/>
      </c>
      <c r="H15" s="12" t="str">
        <f t="shared" si="2"/>
        <v/>
      </c>
      <c r="I15" s="12" t="str">
        <f t="shared" si="3"/>
        <v/>
      </c>
      <c r="J15" s="12" t="str">
        <f>IF(B15="","",IF(B15&lt;$B$2,Cash_Streams!$J$7*12,0))</f>
        <v/>
      </c>
      <c r="K15" s="12" t="str">
        <f>IF(B15="","",SUMIFS(Cash_Streams!$D$6:$D$15,Cash_Streams!$E$6:$E$15,$B15,Cash_Streams!$F$6:$F$15,1))</f>
        <v/>
      </c>
      <c r="L15" s="12" t="str">
        <f>IF(B15="","",MAX(0,I15+J15+K15-M15)*Inputs!$B$13)</f>
        <v/>
      </c>
      <c r="M15" s="12" t="str">
        <f t="shared" si="4"/>
        <v/>
      </c>
      <c r="N15" s="12" t="str">
        <f t="shared" si="5"/>
        <v/>
      </c>
      <c r="O15" s="12" t="str">
        <f>IF(B15="","",IF(B15&lt;$B$2,0,MAX(0,Inputs!$E$5*(1-MAX(0,Inputs!$E$6-$B$2)*Inputs!$E$7))*(1+Inputs!$B$11)^(B15-Inputs!$B$4)))</f>
        <v/>
      </c>
      <c r="P15" s="12" t="str">
        <f>IF(B15="","",IF(B15&lt;Inputs!$B$7,0,Inputs!$E$4*(1+Inputs!$B$11)^(B15-Inputs!$B$4)))</f>
        <v/>
      </c>
      <c r="Q15" s="12" t="str">
        <f t="shared" si="6"/>
        <v/>
      </c>
      <c r="R15" s="12" t="str">
        <f>IF(B15="","",Inputs!$B$10*(1+Inputs!$B$11)^(B15-Inputs!$B$4))</f>
        <v/>
      </c>
      <c r="S15" s="12" t="str">
        <f t="shared" si="7"/>
        <v/>
      </c>
      <c r="T15" s="12" t="str">
        <f t="shared" si="8"/>
        <v/>
      </c>
      <c r="U15" s="12" t="str">
        <f t="shared" si="9"/>
        <v/>
      </c>
      <c r="V15" s="12" t="str">
        <f t="shared" si="10"/>
        <v/>
      </c>
      <c r="W15" s="1" t="str">
        <f t="shared" si="11"/>
        <v/>
      </c>
    </row>
    <row r="16" spans="1:23">
      <c r="A16" s="10" t="str">
        <f>IF(B15&gt;=Inputs!$B$8,"",A15+1)</f>
        <v/>
      </c>
      <c r="B16" s="10" t="str">
        <f>IF(B15&gt;=Inputs!$B$8,"",B15+1)</f>
        <v/>
      </c>
      <c r="C16" s="12" t="str">
        <f t="shared" si="0"/>
        <v/>
      </c>
      <c r="D16" s="12" t="str">
        <f>IF(B16="","",IF(B16&lt;$B$2,Inputs!$E$13*12,0))</f>
        <v/>
      </c>
      <c r="E16" s="12" t="str">
        <f>IF(B16="","",IF(B16=Inputs!$E$15,Inputs!$E$14,0))</f>
        <v/>
      </c>
      <c r="F16" s="12" t="str">
        <f>IF(B16="","",MAX(0,C16+D16+E16-G16)*Inputs!$B$12)</f>
        <v/>
      </c>
      <c r="G16" s="12" t="str">
        <f t="shared" si="1"/>
        <v/>
      </c>
      <c r="H16" s="12" t="str">
        <f t="shared" si="2"/>
        <v/>
      </c>
      <c r="I16" s="12" t="str">
        <f t="shared" si="3"/>
        <v/>
      </c>
      <c r="J16" s="12" t="str">
        <f>IF(B16="","",IF(B16&lt;$B$2,Cash_Streams!$J$7*12,0))</f>
        <v/>
      </c>
      <c r="K16" s="12" t="str">
        <f>IF(B16="","",SUMIFS(Cash_Streams!$D$6:$D$15,Cash_Streams!$E$6:$E$15,$B16,Cash_Streams!$F$6:$F$15,1))</f>
        <v/>
      </c>
      <c r="L16" s="12" t="str">
        <f>IF(B16="","",MAX(0,I16+J16+K16-M16)*Inputs!$B$13)</f>
        <v/>
      </c>
      <c r="M16" s="12" t="str">
        <f t="shared" si="4"/>
        <v/>
      </c>
      <c r="N16" s="12" t="str">
        <f t="shared" si="5"/>
        <v/>
      </c>
      <c r="O16" s="12" t="str">
        <f>IF(B16="","",IF(B16&lt;$B$2,0,MAX(0,Inputs!$E$5*(1-MAX(0,Inputs!$E$6-$B$2)*Inputs!$E$7))*(1+Inputs!$B$11)^(B16-Inputs!$B$4)))</f>
        <v/>
      </c>
      <c r="P16" s="12" t="str">
        <f>IF(B16="","",IF(B16&lt;Inputs!$B$7,0,Inputs!$E$4*(1+Inputs!$B$11)^(B16-Inputs!$B$4)))</f>
        <v/>
      </c>
      <c r="Q16" s="12" t="str">
        <f t="shared" si="6"/>
        <v/>
      </c>
      <c r="R16" s="12" t="str">
        <f>IF(B16="","",Inputs!$B$10*(1+Inputs!$B$11)^(B16-Inputs!$B$4))</f>
        <v/>
      </c>
      <c r="S16" s="12" t="str">
        <f t="shared" si="7"/>
        <v/>
      </c>
      <c r="T16" s="12" t="str">
        <f t="shared" si="8"/>
        <v/>
      </c>
      <c r="U16" s="12" t="str">
        <f t="shared" si="9"/>
        <v/>
      </c>
      <c r="V16" s="12" t="str">
        <f t="shared" si="10"/>
        <v/>
      </c>
      <c r="W16" s="1" t="str">
        <f t="shared" si="11"/>
        <v/>
      </c>
    </row>
    <row r="17" spans="1:23">
      <c r="A17" s="10" t="str">
        <f>IF(B16&gt;=Inputs!$B$8,"",A16+1)</f>
        <v/>
      </c>
      <c r="B17" s="10" t="str">
        <f>IF(B16&gt;=Inputs!$B$8,"",B16+1)</f>
        <v/>
      </c>
      <c r="C17" s="12" t="str">
        <f t="shared" si="0"/>
        <v/>
      </c>
      <c r="D17" s="12" t="str">
        <f>IF(B17="","",IF(B17&lt;$B$2,Inputs!$E$13*12,0))</f>
        <v/>
      </c>
      <c r="E17" s="12" t="str">
        <f>IF(B17="","",IF(B17=Inputs!$E$15,Inputs!$E$14,0))</f>
        <v/>
      </c>
      <c r="F17" s="12" t="str">
        <f>IF(B17="","",MAX(0,C17+D17+E17-G17)*Inputs!$B$12)</f>
        <v/>
      </c>
      <c r="G17" s="12" t="str">
        <f t="shared" si="1"/>
        <v/>
      </c>
      <c r="H17" s="12" t="str">
        <f t="shared" si="2"/>
        <v/>
      </c>
      <c r="I17" s="12" t="str">
        <f t="shared" si="3"/>
        <v/>
      </c>
      <c r="J17" s="12" t="str">
        <f>IF(B17="","",IF(B17&lt;$B$2,Cash_Streams!$J$7*12,0))</f>
        <v/>
      </c>
      <c r="K17" s="12" t="str">
        <f>IF(B17="","",SUMIFS(Cash_Streams!$D$6:$D$15,Cash_Streams!$E$6:$E$15,$B17,Cash_Streams!$F$6:$F$15,1))</f>
        <v/>
      </c>
      <c r="L17" s="12" t="str">
        <f>IF(B17="","",MAX(0,I17+J17+K17-M17)*Inputs!$B$13)</f>
        <v/>
      </c>
      <c r="M17" s="12" t="str">
        <f t="shared" si="4"/>
        <v/>
      </c>
      <c r="N17" s="12" t="str">
        <f t="shared" si="5"/>
        <v/>
      </c>
      <c r="O17" s="12" t="str">
        <f>IF(B17="","",IF(B17&lt;$B$2,0,MAX(0,Inputs!$E$5*(1-MAX(0,Inputs!$E$6-$B$2)*Inputs!$E$7))*(1+Inputs!$B$11)^(B17-Inputs!$B$4)))</f>
        <v/>
      </c>
      <c r="P17" s="12" t="str">
        <f>IF(B17="","",IF(B17&lt;Inputs!$B$7,0,Inputs!$E$4*(1+Inputs!$B$11)^(B17-Inputs!$B$4)))</f>
        <v/>
      </c>
      <c r="Q17" s="12" t="str">
        <f t="shared" si="6"/>
        <v/>
      </c>
      <c r="R17" s="12" t="str">
        <f>IF(B17="","",Inputs!$B$10*(1+Inputs!$B$11)^(B17-Inputs!$B$4))</f>
        <v/>
      </c>
      <c r="S17" s="12" t="str">
        <f t="shared" si="7"/>
        <v/>
      </c>
      <c r="T17" s="12" t="str">
        <f t="shared" si="8"/>
        <v/>
      </c>
      <c r="U17" s="12" t="str">
        <f t="shared" si="9"/>
        <v/>
      </c>
      <c r="V17" s="12" t="str">
        <f t="shared" si="10"/>
        <v/>
      </c>
      <c r="W17" s="1" t="str">
        <f t="shared" si="11"/>
        <v/>
      </c>
    </row>
    <row r="18" spans="1:23">
      <c r="A18" s="19" t="str">
        <f>IF(B17&gt;=Inputs!$B$8,"",A17+1)</f>
        <v/>
      </c>
      <c r="B18" s="19" t="str">
        <f>IF(B17&gt;=Inputs!$B$8,"",B17+1)</f>
        <v/>
      </c>
      <c r="C18" s="20" t="str">
        <f t="shared" si="0"/>
        <v/>
      </c>
      <c r="D18" s="20" t="str">
        <f>IF(B18="","",IF(B18&lt;$B$2,Inputs!$E$13*12,0))</f>
        <v/>
      </c>
      <c r="E18" s="20" t="str">
        <f>IF(B18="","",IF(B18=Inputs!$E$15,Inputs!$E$14,0))</f>
        <v/>
      </c>
      <c r="F18" s="20" t="str">
        <f>IF(B18="","",MAX(0,C18+D18+E18-G18)*Inputs!$B$12)</f>
        <v/>
      </c>
      <c r="G18" s="20" t="str">
        <f t="shared" si="1"/>
        <v/>
      </c>
      <c r="H18" s="20" t="str">
        <f t="shared" si="2"/>
        <v/>
      </c>
      <c r="I18" s="20" t="str">
        <f t="shared" si="3"/>
        <v/>
      </c>
      <c r="J18" s="20" t="str">
        <f>IF(B18="","",IF(B18&lt;$B$2,Cash_Streams!$J$7*12,0))</f>
        <v/>
      </c>
      <c r="K18" s="20" t="str">
        <f>IF(B18="","",SUMIFS(Cash_Streams!$D$6:$D$15,Cash_Streams!$E$6:$E$15,$B18,Cash_Streams!$F$6:$F$15,1))</f>
        <v/>
      </c>
      <c r="L18" s="20" t="str">
        <f>IF(B18="","",MAX(0,I18+J18+K18-M18)*Inputs!$B$13)</f>
        <v/>
      </c>
      <c r="M18" s="20" t="str">
        <f t="shared" si="4"/>
        <v/>
      </c>
      <c r="N18" s="20" t="str">
        <f t="shared" si="5"/>
        <v/>
      </c>
      <c r="O18" s="20" t="str">
        <f>IF(B18="","",IF(B18&lt;$B$2,0,MAX(0,Inputs!$E$5*(1-MAX(0,Inputs!$E$6-$B$2)*Inputs!$E$7))*(1+Inputs!$B$11)^(B18-Inputs!$B$4)))</f>
        <v/>
      </c>
      <c r="P18" s="20" t="str">
        <f>IF(B18="","",IF(B18&lt;Inputs!$B$7,0,Inputs!$E$4*(1+Inputs!$B$11)^(B18-Inputs!$B$4)))</f>
        <v/>
      </c>
      <c r="Q18" s="20" t="str">
        <f t="shared" si="6"/>
        <v/>
      </c>
      <c r="R18" s="20" t="str">
        <f>IF(B18="","",Inputs!$B$10*(1+Inputs!$B$11)^(B18-Inputs!$B$4))</f>
        <v/>
      </c>
      <c r="S18" s="20" t="str">
        <f t="shared" si="7"/>
        <v/>
      </c>
      <c r="T18" s="20" t="str">
        <f t="shared" si="8"/>
        <v/>
      </c>
      <c r="U18" s="20" t="str">
        <f t="shared" si="9"/>
        <v/>
      </c>
      <c r="V18" s="20" t="str">
        <f t="shared" si="10"/>
        <v/>
      </c>
      <c r="W18" s="21" t="str">
        <f t="shared" si="11"/>
        <v/>
      </c>
    </row>
    <row r="19" spans="1:23">
      <c r="A19" s="10" t="str">
        <f>IF(B18&gt;=Inputs!$B$8,"",A18+1)</f>
        <v/>
      </c>
      <c r="B19" s="10" t="str">
        <f>IF(B18&gt;=Inputs!$B$8,"",B18+1)</f>
        <v/>
      </c>
      <c r="C19" s="12" t="str">
        <f t="shared" si="0"/>
        <v/>
      </c>
      <c r="D19" s="12" t="str">
        <f>IF(B19="","",IF(B19&lt;$B$2,Inputs!$E$13*12,0))</f>
        <v/>
      </c>
      <c r="E19" s="12" t="str">
        <f>IF(B19="","",IF(B19=Inputs!$E$15,Inputs!$E$14,0))</f>
        <v/>
      </c>
      <c r="F19" s="12" t="str">
        <f>IF(B19="","",MAX(0,C19+D19+E19-G19)*Inputs!$B$12)</f>
        <v/>
      </c>
      <c r="G19" s="12" t="str">
        <f t="shared" si="1"/>
        <v/>
      </c>
      <c r="H19" s="12" t="str">
        <f t="shared" si="2"/>
        <v/>
      </c>
      <c r="I19" s="12" t="str">
        <f t="shared" si="3"/>
        <v/>
      </c>
      <c r="J19" s="12" t="str">
        <f>IF(B19="","",IF(B19&lt;$B$2,Cash_Streams!$J$7*12,0))</f>
        <v/>
      </c>
      <c r="K19" s="12" t="str">
        <f>IF(B19="","",SUMIFS(Cash_Streams!$D$6:$D$15,Cash_Streams!$E$6:$E$15,$B19,Cash_Streams!$F$6:$F$15,1))</f>
        <v/>
      </c>
      <c r="L19" s="12" t="str">
        <f>IF(B19="","",MAX(0,I19+J19+K19-M19)*Inputs!$B$13)</f>
        <v/>
      </c>
      <c r="M19" s="12" t="str">
        <f t="shared" si="4"/>
        <v/>
      </c>
      <c r="N19" s="12" t="str">
        <f t="shared" si="5"/>
        <v/>
      </c>
      <c r="O19" s="12" t="str">
        <f>IF(B19="","",IF(B19&lt;$B$2,0,MAX(0,Inputs!$E$5*(1-MAX(0,Inputs!$E$6-$B$2)*Inputs!$E$7))*(1+Inputs!$B$11)^(B19-Inputs!$B$4)))</f>
        <v/>
      </c>
      <c r="P19" s="12" t="str">
        <f>IF(B19="","",IF(B19&lt;Inputs!$B$7,0,Inputs!$E$4*(1+Inputs!$B$11)^(B19-Inputs!$B$4)))</f>
        <v/>
      </c>
      <c r="Q19" s="12" t="str">
        <f t="shared" si="6"/>
        <v/>
      </c>
      <c r="R19" s="12" t="str">
        <f>IF(B19="","",Inputs!$B$10*(1+Inputs!$B$11)^(B19-Inputs!$B$4))</f>
        <v/>
      </c>
      <c r="S19" s="12" t="str">
        <f t="shared" si="7"/>
        <v/>
      </c>
      <c r="T19" s="12" t="str">
        <f t="shared" si="8"/>
        <v/>
      </c>
      <c r="U19" s="12" t="str">
        <f t="shared" si="9"/>
        <v/>
      </c>
      <c r="V19" s="12" t="str">
        <f t="shared" si="10"/>
        <v/>
      </c>
      <c r="W19" s="1" t="str">
        <f t="shared" si="11"/>
        <v/>
      </c>
    </row>
    <row r="20" spans="1:23">
      <c r="A20" s="10" t="str">
        <f>IF(B19&gt;=Inputs!$B$8,"",A19+1)</f>
        <v/>
      </c>
      <c r="B20" s="10" t="str">
        <f>IF(B19&gt;=Inputs!$B$8,"",B19+1)</f>
        <v/>
      </c>
      <c r="C20" s="12" t="str">
        <f t="shared" si="0"/>
        <v/>
      </c>
      <c r="D20" s="12" t="str">
        <f>IF(B20="","",IF(B20&lt;$B$2,Inputs!$E$13*12,0))</f>
        <v/>
      </c>
      <c r="E20" s="12" t="str">
        <f>IF(B20="","",IF(B20=Inputs!$E$15,Inputs!$E$14,0))</f>
        <v/>
      </c>
      <c r="F20" s="12" t="str">
        <f>IF(B20="","",MAX(0,C20+D20+E20-G20)*Inputs!$B$12)</f>
        <v/>
      </c>
      <c r="G20" s="12" t="str">
        <f t="shared" si="1"/>
        <v/>
      </c>
      <c r="H20" s="12" t="str">
        <f t="shared" si="2"/>
        <v/>
      </c>
      <c r="I20" s="12" t="str">
        <f t="shared" si="3"/>
        <v/>
      </c>
      <c r="J20" s="12" t="str">
        <f>IF(B20="","",IF(B20&lt;$B$2,Cash_Streams!$J$7*12,0))</f>
        <v/>
      </c>
      <c r="K20" s="12" t="str">
        <f>IF(B20="","",SUMIFS(Cash_Streams!$D$6:$D$15,Cash_Streams!$E$6:$E$15,$B20,Cash_Streams!$F$6:$F$15,1))</f>
        <v/>
      </c>
      <c r="L20" s="12" t="str">
        <f>IF(B20="","",MAX(0,I20+J20+K20-M20)*Inputs!$B$13)</f>
        <v/>
      </c>
      <c r="M20" s="12" t="str">
        <f t="shared" si="4"/>
        <v/>
      </c>
      <c r="N20" s="12" t="str">
        <f t="shared" si="5"/>
        <v/>
      </c>
      <c r="O20" s="12" t="str">
        <f>IF(B20="","",IF(B20&lt;$B$2,0,MAX(0,Inputs!$E$5*(1-MAX(0,Inputs!$E$6-$B$2)*Inputs!$E$7))*(1+Inputs!$B$11)^(B20-Inputs!$B$4)))</f>
        <v/>
      </c>
      <c r="P20" s="12" t="str">
        <f>IF(B20="","",IF(B20&lt;Inputs!$B$7,0,Inputs!$E$4*(1+Inputs!$B$11)^(B20-Inputs!$B$4)))</f>
        <v/>
      </c>
      <c r="Q20" s="12" t="str">
        <f t="shared" si="6"/>
        <v/>
      </c>
      <c r="R20" s="12" t="str">
        <f>IF(B20="","",Inputs!$B$10*(1+Inputs!$B$11)^(B20-Inputs!$B$4))</f>
        <v/>
      </c>
      <c r="S20" s="12" t="str">
        <f t="shared" si="7"/>
        <v/>
      </c>
      <c r="T20" s="12" t="str">
        <f t="shared" si="8"/>
        <v/>
      </c>
      <c r="U20" s="12" t="str">
        <f t="shared" si="9"/>
        <v/>
      </c>
      <c r="V20" s="12" t="str">
        <f t="shared" si="10"/>
        <v/>
      </c>
      <c r="W20" s="1" t="str">
        <f t="shared" si="11"/>
        <v/>
      </c>
    </row>
    <row r="21" spans="1:23">
      <c r="A21" s="10" t="str">
        <f>IF(B20&gt;=Inputs!$B$8,"",A20+1)</f>
        <v/>
      </c>
      <c r="B21" s="10" t="str">
        <f>IF(B20&gt;=Inputs!$B$8,"",B20+1)</f>
        <v/>
      </c>
      <c r="C21" s="12" t="str">
        <f t="shared" si="0"/>
        <v/>
      </c>
      <c r="D21" s="12" t="str">
        <f>IF(B21="","",IF(B21&lt;$B$2,Inputs!$E$13*12,0))</f>
        <v/>
      </c>
      <c r="E21" s="12" t="str">
        <f>IF(B21="","",IF(B21=Inputs!$E$15,Inputs!$E$14,0))</f>
        <v/>
      </c>
      <c r="F21" s="12" t="str">
        <f>IF(B21="","",MAX(0,C21+D21+E21-G21)*Inputs!$B$12)</f>
        <v/>
      </c>
      <c r="G21" s="12" t="str">
        <f t="shared" si="1"/>
        <v/>
      </c>
      <c r="H21" s="12" t="str">
        <f t="shared" si="2"/>
        <v/>
      </c>
      <c r="I21" s="12" t="str">
        <f t="shared" si="3"/>
        <v/>
      </c>
      <c r="J21" s="12" t="str">
        <f>IF(B21="","",IF(B21&lt;$B$2,Cash_Streams!$J$7*12,0))</f>
        <v/>
      </c>
      <c r="K21" s="12" t="str">
        <f>IF(B21="","",SUMIFS(Cash_Streams!$D$6:$D$15,Cash_Streams!$E$6:$E$15,$B21,Cash_Streams!$F$6:$F$15,1))</f>
        <v/>
      </c>
      <c r="L21" s="12" t="str">
        <f>IF(B21="","",MAX(0,I21+J21+K21-M21)*Inputs!$B$13)</f>
        <v/>
      </c>
      <c r="M21" s="12" t="str">
        <f t="shared" si="4"/>
        <v/>
      </c>
      <c r="N21" s="12" t="str">
        <f t="shared" si="5"/>
        <v/>
      </c>
      <c r="O21" s="12" t="str">
        <f>IF(B21="","",IF(B21&lt;$B$2,0,MAX(0,Inputs!$E$5*(1-MAX(0,Inputs!$E$6-$B$2)*Inputs!$E$7))*(1+Inputs!$B$11)^(B21-Inputs!$B$4)))</f>
        <v/>
      </c>
      <c r="P21" s="12" t="str">
        <f>IF(B21="","",IF(B21&lt;Inputs!$B$7,0,Inputs!$E$4*(1+Inputs!$B$11)^(B21-Inputs!$B$4)))</f>
        <v/>
      </c>
      <c r="Q21" s="12" t="str">
        <f t="shared" si="6"/>
        <v/>
      </c>
      <c r="R21" s="12" t="str">
        <f>IF(B21="","",Inputs!$B$10*(1+Inputs!$B$11)^(B21-Inputs!$B$4))</f>
        <v/>
      </c>
      <c r="S21" s="12" t="str">
        <f t="shared" si="7"/>
        <v/>
      </c>
      <c r="T21" s="12" t="str">
        <f t="shared" si="8"/>
        <v/>
      </c>
      <c r="U21" s="12" t="str">
        <f t="shared" si="9"/>
        <v/>
      </c>
      <c r="V21" s="12" t="str">
        <f t="shared" si="10"/>
        <v/>
      </c>
      <c r="W21" s="1" t="str">
        <f t="shared" si="11"/>
        <v/>
      </c>
    </row>
    <row r="22" spans="1:23">
      <c r="A22" s="10" t="str">
        <f>IF(B21&gt;=Inputs!$B$8,"",A21+1)</f>
        <v/>
      </c>
      <c r="B22" s="10" t="str">
        <f>IF(B21&gt;=Inputs!$B$8,"",B21+1)</f>
        <v/>
      </c>
      <c r="C22" s="12" t="str">
        <f t="shared" si="0"/>
        <v/>
      </c>
      <c r="D22" s="12" t="str">
        <f>IF(B22="","",IF(B22&lt;$B$2,Inputs!$E$13*12,0))</f>
        <v/>
      </c>
      <c r="E22" s="12" t="str">
        <f>IF(B22="","",IF(B22=Inputs!$E$15,Inputs!$E$14,0))</f>
        <v/>
      </c>
      <c r="F22" s="12" t="str">
        <f>IF(B22="","",MAX(0,C22+D22+E22-G22)*Inputs!$B$12)</f>
        <v/>
      </c>
      <c r="G22" s="12" t="str">
        <f t="shared" si="1"/>
        <v/>
      </c>
      <c r="H22" s="12" t="str">
        <f t="shared" si="2"/>
        <v/>
      </c>
      <c r="I22" s="12" t="str">
        <f t="shared" si="3"/>
        <v/>
      </c>
      <c r="J22" s="12" t="str">
        <f>IF(B22="","",IF(B22&lt;$B$2,Cash_Streams!$J$7*12,0))</f>
        <v/>
      </c>
      <c r="K22" s="12" t="str">
        <f>IF(B22="","",SUMIFS(Cash_Streams!$D$6:$D$15,Cash_Streams!$E$6:$E$15,$B22,Cash_Streams!$F$6:$F$15,1))</f>
        <v/>
      </c>
      <c r="L22" s="12" t="str">
        <f>IF(B22="","",MAX(0,I22+J22+K22-M22)*Inputs!$B$13)</f>
        <v/>
      </c>
      <c r="M22" s="12" t="str">
        <f t="shared" si="4"/>
        <v/>
      </c>
      <c r="N22" s="12" t="str">
        <f t="shared" si="5"/>
        <v/>
      </c>
      <c r="O22" s="12" t="str">
        <f>IF(B22="","",IF(B22&lt;$B$2,0,MAX(0,Inputs!$E$5*(1-MAX(0,Inputs!$E$6-$B$2)*Inputs!$E$7))*(1+Inputs!$B$11)^(B22-Inputs!$B$4)))</f>
        <v/>
      </c>
      <c r="P22" s="12" t="str">
        <f>IF(B22="","",IF(B22&lt;Inputs!$B$7,0,Inputs!$E$4*(1+Inputs!$B$11)^(B22-Inputs!$B$4)))</f>
        <v/>
      </c>
      <c r="Q22" s="12" t="str">
        <f t="shared" si="6"/>
        <v/>
      </c>
      <c r="R22" s="12" t="str">
        <f>IF(B22="","",Inputs!$B$10*(1+Inputs!$B$11)^(B22-Inputs!$B$4))</f>
        <v/>
      </c>
      <c r="S22" s="12" t="str">
        <f t="shared" si="7"/>
        <v/>
      </c>
      <c r="T22" s="12" t="str">
        <f t="shared" si="8"/>
        <v/>
      </c>
      <c r="U22" s="12" t="str">
        <f t="shared" si="9"/>
        <v/>
      </c>
      <c r="V22" s="12" t="str">
        <f t="shared" si="10"/>
        <v/>
      </c>
      <c r="W22" s="1" t="str">
        <f t="shared" si="11"/>
        <v/>
      </c>
    </row>
    <row r="23" spans="1:23">
      <c r="A23" s="10" t="str">
        <f>IF(B22&gt;=Inputs!$B$8,"",A22+1)</f>
        <v/>
      </c>
      <c r="B23" s="10" t="str">
        <f>IF(B22&gt;=Inputs!$B$8,"",B22+1)</f>
        <v/>
      </c>
      <c r="C23" s="12" t="str">
        <f t="shared" si="0"/>
        <v/>
      </c>
      <c r="D23" s="12" t="str">
        <f>IF(B23="","",IF(B23&lt;$B$2,Inputs!$E$13*12,0))</f>
        <v/>
      </c>
      <c r="E23" s="12" t="str">
        <f>IF(B23="","",IF(B23=Inputs!$E$15,Inputs!$E$14,0))</f>
        <v/>
      </c>
      <c r="F23" s="12" t="str">
        <f>IF(B23="","",MAX(0,C23+D23+E23-G23)*Inputs!$B$12)</f>
        <v/>
      </c>
      <c r="G23" s="12" t="str">
        <f t="shared" si="1"/>
        <v/>
      </c>
      <c r="H23" s="12" t="str">
        <f t="shared" si="2"/>
        <v/>
      </c>
      <c r="I23" s="12" t="str">
        <f t="shared" si="3"/>
        <v/>
      </c>
      <c r="J23" s="12" t="str">
        <f>IF(B23="","",IF(B23&lt;$B$2,Cash_Streams!$J$7*12,0))</f>
        <v/>
      </c>
      <c r="K23" s="12" t="str">
        <f>IF(B23="","",SUMIFS(Cash_Streams!$D$6:$D$15,Cash_Streams!$E$6:$E$15,$B23,Cash_Streams!$F$6:$F$15,1))</f>
        <v/>
      </c>
      <c r="L23" s="12" t="str">
        <f>IF(B23="","",MAX(0,I23+J23+K23-M23)*Inputs!$B$13)</f>
        <v/>
      </c>
      <c r="M23" s="12" t="str">
        <f t="shared" si="4"/>
        <v/>
      </c>
      <c r="N23" s="12" t="str">
        <f t="shared" si="5"/>
        <v/>
      </c>
      <c r="O23" s="12" t="str">
        <f>IF(B23="","",IF(B23&lt;$B$2,0,MAX(0,Inputs!$E$5*(1-MAX(0,Inputs!$E$6-$B$2)*Inputs!$E$7))*(1+Inputs!$B$11)^(B23-Inputs!$B$4)))</f>
        <v/>
      </c>
      <c r="P23" s="12" t="str">
        <f>IF(B23="","",IF(B23&lt;Inputs!$B$7,0,Inputs!$E$4*(1+Inputs!$B$11)^(B23-Inputs!$B$4)))</f>
        <v/>
      </c>
      <c r="Q23" s="12" t="str">
        <f t="shared" si="6"/>
        <v/>
      </c>
      <c r="R23" s="12" t="str">
        <f>IF(B23="","",Inputs!$B$10*(1+Inputs!$B$11)^(B23-Inputs!$B$4))</f>
        <v/>
      </c>
      <c r="S23" s="12" t="str">
        <f t="shared" si="7"/>
        <v/>
      </c>
      <c r="T23" s="12" t="str">
        <f t="shared" si="8"/>
        <v/>
      </c>
      <c r="U23" s="12" t="str">
        <f t="shared" si="9"/>
        <v/>
      </c>
      <c r="V23" s="12" t="str">
        <f t="shared" si="10"/>
        <v/>
      </c>
      <c r="W23" s="1" t="str">
        <f t="shared" si="11"/>
        <v/>
      </c>
    </row>
    <row r="24" spans="1:23">
      <c r="A24" s="10" t="str">
        <f>IF(B23&gt;=Inputs!$B$8,"",A23+1)</f>
        <v/>
      </c>
      <c r="B24" s="10" t="str">
        <f>IF(B23&gt;=Inputs!$B$8,"",B23+1)</f>
        <v/>
      </c>
      <c r="C24" s="12" t="str">
        <f t="shared" si="0"/>
        <v/>
      </c>
      <c r="D24" s="12" t="str">
        <f>IF(B24="","",IF(B24&lt;$B$2,Inputs!$E$13*12,0))</f>
        <v/>
      </c>
      <c r="E24" s="12" t="str">
        <f>IF(B24="","",IF(B24=Inputs!$E$15,Inputs!$E$14,0))</f>
        <v/>
      </c>
      <c r="F24" s="12" t="str">
        <f>IF(B24="","",MAX(0,C24+D24+E24-G24)*Inputs!$B$12)</f>
        <v/>
      </c>
      <c r="G24" s="12" t="str">
        <f t="shared" si="1"/>
        <v/>
      </c>
      <c r="H24" s="12" t="str">
        <f t="shared" si="2"/>
        <v/>
      </c>
      <c r="I24" s="12" t="str">
        <f t="shared" si="3"/>
        <v/>
      </c>
      <c r="J24" s="12" t="str">
        <f>IF(B24="","",IF(B24&lt;$B$2,Cash_Streams!$J$7*12,0))</f>
        <v/>
      </c>
      <c r="K24" s="12" t="str">
        <f>IF(B24="","",SUMIFS(Cash_Streams!$D$6:$D$15,Cash_Streams!$E$6:$E$15,$B24,Cash_Streams!$F$6:$F$15,1))</f>
        <v/>
      </c>
      <c r="L24" s="12" t="str">
        <f>IF(B24="","",MAX(0,I24+J24+K24-M24)*Inputs!$B$13)</f>
        <v/>
      </c>
      <c r="M24" s="12" t="str">
        <f t="shared" si="4"/>
        <v/>
      </c>
      <c r="N24" s="12" t="str">
        <f t="shared" si="5"/>
        <v/>
      </c>
      <c r="O24" s="12" t="str">
        <f>IF(B24="","",IF(B24&lt;$B$2,0,MAX(0,Inputs!$E$5*(1-MAX(0,Inputs!$E$6-$B$2)*Inputs!$E$7))*(1+Inputs!$B$11)^(B24-Inputs!$B$4)))</f>
        <v/>
      </c>
      <c r="P24" s="12" t="str">
        <f>IF(B24="","",IF(B24&lt;Inputs!$B$7,0,Inputs!$E$4*(1+Inputs!$B$11)^(B24-Inputs!$B$4)))</f>
        <v/>
      </c>
      <c r="Q24" s="12" t="str">
        <f t="shared" si="6"/>
        <v/>
      </c>
      <c r="R24" s="12" t="str">
        <f>IF(B24="","",Inputs!$B$10*(1+Inputs!$B$11)^(B24-Inputs!$B$4))</f>
        <v/>
      </c>
      <c r="S24" s="12" t="str">
        <f t="shared" si="7"/>
        <v/>
      </c>
      <c r="T24" s="12" t="str">
        <f t="shared" si="8"/>
        <v/>
      </c>
      <c r="U24" s="12" t="str">
        <f t="shared" si="9"/>
        <v/>
      </c>
      <c r="V24" s="12" t="str">
        <f t="shared" si="10"/>
        <v/>
      </c>
      <c r="W24" s="1" t="str">
        <f t="shared" si="11"/>
        <v/>
      </c>
    </row>
    <row r="25" spans="1:23">
      <c r="A25" s="10" t="str">
        <f>IF(B24&gt;=Inputs!$B$8,"",A24+1)</f>
        <v/>
      </c>
      <c r="B25" s="10" t="str">
        <f>IF(B24&gt;=Inputs!$B$8,"",B24+1)</f>
        <v/>
      </c>
      <c r="C25" s="12" t="str">
        <f t="shared" si="0"/>
        <v/>
      </c>
      <c r="D25" s="12" t="str">
        <f>IF(B25="","",IF(B25&lt;$B$2,Inputs!$E$13*12,0))</f>
        <v/>
      </c>
      <c r="E25" s="12" t="str">
        <f>IF(B25="","",IF(B25=Inputs!$E$15,Inputs!$E$14,0))</f>
        <v/>
      </c>
      <c r="F25" s="12" t="str">
        <f>IF(B25="","",MAX(0,C25+D25+E25-G25)*Inputs!$B$12)</f>
        <v/>
      </c>
      <c r="G25" s="12" t="str">
        <f t="shared" si="1"/>
        <v/>
      </c>
      <c r="H25" s="12" t="str">
        <f t="shared" si="2"/>
        <v/>
      </c>
      <c r="I25" s="12" t="str">
        <f t="shared" si="3"/>
        <v/>
      </c>
      <c r="J25" s="12" t="str">
        <f>IF(B25="","",IF(B25&lt;$B$2,Cash_Streams!$J$7*12,0))</f>
        <v/>
      </c>
      <c r="K25" s="12" t="str">
        <f>IF(B25="","",SUMIFS(Cash_Streams!$D$6:$D$15,Cash_Streams!$E$6:$E$15,$B25,Cash_Streams!$F$6:$F$15,1))</f>
        <v/>
      </c>
      <c r="L25" s="12" t="str">
        <f>IF(B25="","",MAX(0,I25+J25+K25-M25)*Inputs!$B$13)</f>
        <v/>
      </c>
      <c r="M25" s="12" t="str">
        <f t="shared" si="4"/>
        <v/>
      </c>
      <c r="N25" s="12" t="str">
        <f t="shared" si="5"/>
        <v/>
      </c>
      <c r="O25" s="12" t="str">
        <f>IF(B25="","",IF(B25&lt;$B$2,0,MAX(0,Inputs!$E$5*(1-MAX(0,Inputs!$E$6-$B$2)*Inputs!$E$7))*(1+Inputs!$B$11)^(B25-Inputs!$B$4)))</f>
        <v/>
      </c>
      <c r="P25" s="12" t="str">
        <f>IF(B25="","",IF(B25&lt;Inputs!$B$7,0,Inputs!$E$4*(1+Inputs!$B$11)^(B25-Inputs!$B$4)))</f>
        <v/>
      </c>
      <c r="Q25" s="12" t="str">
        <f t="shared" si="6"/>
        <v/>
      </c>
      <c r="R25" s="12" t="str">
        <f>IF(B25="","",Inputs!$B$10*(1+Inputs!$B$11)^(B25-Inputs!$B$4))</f>
        <v/>
      </c>
      <c r="S25" s="12" t="str">
        <f t="shared" si="7"/>
        <v/>
      </c>
      <c r="T25" s="12" t="str">
        <f t="shared" si="8"/>
        <v/>
      </c>
      <c r="U25" s="12" t="str">
        <f t="shared" si="9"/>
        <v/>
      </c>
      <c r="V25" s="12" t="str">
        <f t="shared" si="10"/>
        <v/>
      </c>
      <c r="W25" s="1" t="str">
        <f t="shared" si="11"/>
        <v/>
      </c>
    </row>
    <row r="26" spans="1:23">
      <c r="A26" s="10" t="str">
        <f>IF(B25&gt;=Inputs!$B$8,"",A25+1)</f>
        <v/>
      </c>
      <c r="B26" s="10" t="str">
        <f>IF(B25&gt;=Inputs!$B$8,"",B25+1)</f>
        <v/>
      </c>
      <c r="C26" s="12" t="str">
        <f t="shared" si="0"/>
        <v/>
      </c>
      <c r="D26" s="12" t="str">
        <f>IF(B26="","",IF(B26&lt;$B$2,Inputs!$E$13*12,0))</f>
        <v/>
      </c>
      <c r="E26" s="12" t="str">
        <f>IF(B26="","",IF(B26=Inputs!$E$15,Inputs!$E$14,0))</f>
        <v/>
      </c>
      <c r="F26" s="12" t="str">
        <f>IF(B26="","",MAX(0,C26+D26+E26-G26)*Inputs!$B$12)</f>
        <v/>
      </c>
      <c r="G26" s="12" t="str">
        <f t="shared" si="1"/>
        <v/>
      </c>
      <c r="H26" s="12" t="str">
        <f t="shared" si="2"/>
        <v/>
      </c>
      <c r="I26" s="12" t="str">
        <f t="shared" si="3"/>
        <v/>
      </c>
      <c r="J26" s="12" t="str">
        <f>IF(B26="","",IF(B26&lt;$B$2,Cash_Streams!$J$7*12,0))</f>
        <v/>
      </c>
      <c r="K26" s="12" t="str">
        <f>IF(B26="","",SUMIFS(Cash_Streams!$D$6:$D$15,Cash_Streams!$E$6:$E$15,$B26,Cash_Streams!$F$6:$F$15,1))</f>
        <v/>
      </c>
      <c r="L26" s="12" t="str">
        <f>IF(B26="","",MAX(0,I26+J26+K26-M26)*Inputs!$B$13)</f>
        <v/>
      </c>
      <c r="M26" s="12" t="str">
        <f t="shared" si="4"/>
        <v/>
      </c>
      <c r="N26" s="12" t="str">
        <f t="shared" si="5"/>
        <v/>
      </c>
      <c r="O26" s="12" t="str">
        <f>IF(B26="","",IF(B26&lt;$B$2,0,MAX(0,Inputs!$E$5*(1-MAX(0,Inputs!$E$6-$B$2)*Inputs!$E$7))*(1+Inputs!$B$11)^(B26-Inputs!$B$4)))</f>
        <v/>
      </c>
      <c r="P26" s="12" t="str">
        <f>IF(B26="","",IF(B26&lt;Inputs!$B$7,0,Inputs!$E$4*(1+Inputs!$B$11)^(B26-Inputs!$B$4)))</f>
        <v/>
      </c>
      <c r="Q26" s="12" t="str">
        <f t="shared" si="6"/>
        <v/>
      </c>
      <c r="R26" s="12" t="str">
        <f>IF(B26="","",Inputs!$B$10*(1+Inputs!$B$11)^(B26-Inputs!$B$4))</f>
        <v/>
      </c>
      <c r="S26" s="12" t="str">
        <f t="shared" si="7"/>
        <v/>
      </c>
      <c r="T26" s="12" t="str">
        <f t="shared" si="8"/>
        <v/>
      </c>
      <c r="U26" s="12" t="str">
        <f t="shared" si="9"/>
        <v/>
      </c>
      <c r="V26" s="12" t="str">
        <f t="shared" si="10"/>
        <v/>
      </c>
      <c r="W26" s="1" t="str">
        <f t="shared" si="11"/>
        <v/>
      </c>
    </row>
    <row r="27" spans="1:23">
      <c r="A27" s="10" t="str">
        <f>IF(B26&gt;=Inputs!$B$8,"",A26+1)</f>
        <v/>
      </c>
      <c r="B27" s="10" t="str">
        <f>IF(B26&gt;=Inputs!$B$8,"",B26+1)</f>
        <v/>
      </c>
      <c r="C27" s="12" t="str">
        <f t="shared" si="0"/>
        <v/>
      </c>
      <c r="D27" s="12" t="str">
        <f>IF(B27="","",IF(B27&lt;$B$2,Inputs!$E$13*12,0))</f>
        <v/>
      </c>
      <c r="E27" s="12" t="str">
        <f>IF(B27="","",IF(B27=Inputs!$E$15,Inputs!$E$14,0))</f>
        <v/>
      </c>
      <c r="F27" s="12" t="str">
        <f>IF(B27="","",MAX(0,C27+D27+E27-G27)*Inputs!$B$12)</f>
        <v/>
      </c>
      <c r="G27" s="12" t="str">
        <f t="shared" si="1"/>
        <v/>
      </c>
      <c r="H27" s="12" t="str">
        <f t="shared" si="2"/>
        <v/>
      </c>
      <c r="I27" s="12" t="str">
        <f t="shared" si="3"/>
        <v/>
      </c>
      <c r="J27" s="12" t="str">
        <f>IF(B27="","",IF(B27&lt;$B$2,Cash_Streams!$J$7*12,0))</f>
        <v/>
      </c>
      <c r="K27" s="12" t="str">
        <f>IF(B27="","",SUMIFS(Cash_Streams!$D$6:$D$15,Cash_Streams!$E$6:$E$15,$B27,Cash_Streams!$F$6:$F$15,1))</f>
        <v/>
      </c>
      <c r="L27" s="12" t="str">
        <f>IF(B27="","",MAX(0,I27+J27+K27-M27)*Inputs!$B$13)</f>
        <v/>
      </c>
      <c r="M27" s="12" t="str">
        <f t="shared" si="4"/>
        <v/>
      </c>
      <c r="N27" s="12" t="str">
        <f t="shared" si="5"/>
        <v/>
      </c>
      <c r="O27" s="12" t="str">
        <f>IF(B27="","",IF(B27&lt;$B$2,0,MAX(0,Inputs!$E$5*(1-MAX(0,Inputs!$E$6-$B$2)*Inputs!$E$7))*(1+Inputs!$B$11)^(B27-Inputs!$B$4)))</f>
        <v/>
      </c>
      <c r="P27" s="12" t="str">
        <f>IF(B27="","",IF(B27&lt;Inputs!$B$7,0,Inputs!$E$4*(1+Inputs!$B$11)^(B27-Inputs!$B$4)))</f>
        <v/>
      </c>
      <c r="Q27" s="12" t="str">
        <f t="shared" si="6"/>
        <v/>
      </c>
      <c r="R27" s="12" t="str">
        <f>IF(B27="","",Inputs!$B$10*(1+Inputs!$B$11)^(B27-Inputs!$B$4))</f>
        <v/>
      </c>
      <c r="S27" s="12" t="str">
        <f t="shared" si="7"/>
        <v/>
      </c>
      <c r="T27" s="12" t="str">
        <f t="shared" si="8"/>
        <v/>
      </c>
      <c r="U27" s="12" t="str">
        <f t="shared" si="9"/>
        <v/>
      </c>
      <c r="V27" s="12" t="str">
        <f t="shared" si="10"/>
        <v/>
      </c>
      <c r="W27" s="1" t="str">
        <f t="shared" si="11"/>
        <v/>
      </c>
    </row>
    <row r="28" spans="1:23">
      <c r="A28" s="10" t="str">
        <f>IF(B27&gt;=Inputs!$B$8,"",A27+1)</f>
        <v/>
      </c>
      <c r="B28" s="10" t="str">
        <f>IF(B27&gt;=Inputs!$B$8,"",B27+1)</f>
        <v/>
      </c>
      <c r="C28" s="12" t="str">
        <f t="shared" si="0"/>
        <v/>
      </c>
      <c r="D28" s="12" t="str">
        <f>IF(B28="","",IF(B28&lt;$B$2,Inputs!$E$13*12,0))</f>
        <v/>
      </c>
      <c r="E28" s="12" t="str">
        <f>IF(B28="","",IF(B28=Inputs!$E$15,Inputs!$E$14,0))</f>
        <v/>
      </c>
      <c r="F28" s="12" t="str">
        <f>IF(B28="","",MAX(0,C28+D28+E28-G28)*Inputs!$B$12)</f>
        <v/>
      </c>
      <c r="G28" s="12" t="str">
        <f t="shared" si="1"/>
        <v/>
      </c>
      <c r="H28" s="12" t="str">
        <f t="shared" si="2"/>
        <v/>
      </c>
      <c r="I28" s="12" t="str">
        <f t="shared" si="3"/>
        <v/>
      </c>
      <c r="J28" s="12" t="str">
        <f>IF(B28="","",IF(B28&lt;$B$2,Cash_Streams!$J$7*12,0))</f>
        <v/>
      </c>
      <c r="K28" s="12" t="str">
        <f>IF(B28="","",SUMIFS(Cash_Streams!$D$6:$D$15,Cash_Streams!$E$6:$E$15,$B28,Cash_Streams!$F$6:$F$15,1))</f>
        <v/>
      </c>
      <c r="L28" s="12" t="str">
        <f>IF(B28="","",MAX(0,I28+J28+K28-M28)*Inputs!$B$13)</f>
        <v/>
      </c>
      <c r="M28" s="12" t="str">
        <f t="shared" si="4"/>
        <v/>
      </c>
      <c r="N28" s="12" t="str">
        <f t="shared" si="5"/>
        <v/>
      </c>
      <c r="O28" s="12" t="str">
        <f>IF(B28="","",IF(B28&lt;$B$2,0,MAX(0,Inputs!$E$5*(1-MAX(0,Inputs!$E$6-$B$2)*Inputs!$E$7))*(1+Inputs!$B$11)^(B28-Inputs!$B$4)))</f>
        <v/>
      </c>
      <c r="P28" s="12" t="str">
        <f>IF(B28="","",IF(B28&lt;Inputs!$B$7,0,Inputs!$E$4*(1+Inputs!$B$11)^(B28-Inputs!$B$4)))</f>
        <v/>
      </c>
      <c r="Q28" s="12" t="str">
        <f t="shared" si="6"/>
        <v/>
      </c>
      <c r="R28" s="12" t="str">
        <f>IF(B28="","",Inputs!$B$10*(1+Inputs!$B$11)^(B28-Inputs!$B$4))</f>
        <v/>
      </c>
      <c r="S28" s="12" t="str">
        <f t="shared" si="7"/>
        <v/>
      </c>
      <c r="T28" s="12" t="str">
        <f t="shared" si="8"/>
        <v/>
      </c>
      <c r="U28" s="12" t="str">
        <f t="shared" si="9"/>
        <v/>
      </c>
      <c r="V28" s="12" t="str">
        <f t="shared" si="10"/>
        <v/>
      </c>
      <c r="W28" s="1" t="str">
        <f t="shared" si="11"/>
        <v/>
      </c>
    </row>
    <row r="29" spans="1:23">
      <c r="A29" s="10" t="str">
        <f>IF(B28&gt;=Inputs!$B$8,"",A28+1)</f>
        <v/>
      </c>
      <c r="B29" s="10" t="str">
        <f>IF(B28&gt;=Inputs!$B$8,"",B28+1)</f>
        <v/>
      </c>
      <c r="C29" s="12" t="str">
        <f t="shared" si="0"/>
        <v/>
      </c>
      <c r="D29" s="12" t="str">
        <f>IF(B29="","",IF(B29&lt;$B$2,Inputs!$E$13*12,0))</f>
        <v/>
      </c>
      <c r="E29" s="12" t="str">
        <f>IF(B29="","",IF(B29=Inputs!$E$15,Inputs!$E$14,0))</f>
        <v/>
      </c>
      <c r="F29" s="12" t="str">
        <f>IF(B29="","",MAX(0,C29+D29+E29-G29)*Inputs!$B$12)</f>
        <v/>
      </c>
      <c r="G29" s="12" t="str">
        <f t="shared" si="1"/>
        <v/>
      </c>
      <c r="H29" s="12" t="str">
        <f t="shared" si="2"/>
        <v/>
      </c>
      <c r="I29" s="12" t="str">
        <f t="shared" si="3"/>
        <v/>
      </c>
      <c r="J29" s="12" t="str">
        <f>IF(B29="","",IF(B29&lt;$B$2,Cash_Streams!$J$7*12,0))</f>
        <v/>
      </c>
      <c r="K29" s="12" t="str">
        <f>IF(B29="","",SUMIFS(Cash_Streams!$D$6:$D$15,Cash_Streams!$E$6:$E$15,$B29,Cash_Streams!$F$6:$F$15,1))</f>
        <v/>
      </c>
      <c r="L29" s="12" t="str">
        <f>IF(B29="","",MAX(0,I29+J29+K29-M29)*Inputs!$B$13)</f>
        <v/>
      </c>
      <c r="M29" s="12" t="str">
        <f t="shared" si="4"/>
        <v/>
      </c>
      <c r="N29" s="12" t="str">
        <f t="shared" si="5"/>
        <v/>
      </c>
      <c r="O29" s="12" t="str">
        <f>IF(B29="","",IF(B29&lt;$B$2,0,MAX(0,Inputs!$E$5*(1-MAX(0,Inputs!$E$6-$B$2)*Inputs!$E$7))*(1+Inputs!$B$11)^(B29-Inputs!$B$4)))</f>
        <v/>
      </c>
      <c r="P29" s="12" t="str">
        <f>IF(B29="","",IF(B29&lt;Inputs!$B$7,0,Inputs!$E$4*(1+Inputs!$B$11)^(B29-Inputs!$B$4)))</f>
        <v/>
      </c>
      <c r="Q29" s="12" t="str">
        <f t="shared" si="6"/>
        <v/>
      </c>
      <c r="R29" s="12" t="str">
        <f>IF(B29="","",Inputs!$B$10*(1+Inputs!$B$11)^(B29-Inputs!$B$4))</f>
        <v/>
      </c>
      <c r="S29" s="12" t="str">
        <f t="shared" si="7"/>
        <v/>
      </c>
      <c r="T29" s="12" t="str">
        <f t="shared" si="8"/>
        <v/>
      </c>
      <c r="U29" s="12" t="str">
        <f t="shared" si="9"/>
        <v/>
      </c>
      <c r="V29" s="12" t="str">
        <f t="shared" si="10"/>
        <v/>
      </c>
      <c r="W29" s="1" t="str">
        <f t="shared" si="11"/>
        <v/>
      </c>
    </row>
    <row r="30" spans="1:23">
      <c r="A30" s="10" t="str">
        <f>IF(B29&gt;=Inputs!$B$8,"",A29+1)</f>
        <v/>
      </c>
      <c r="B30" s="10" t="str">
        <f>IF(B29&gt;=Inputs!$B$8,"",B29+1)</f>
        <v/>
      </c>
      <c r="C30" s="12" t="str">
        <f t="shared" si="0"/>
        <v/>
      </c>
      <c r="D30" s="12" t="str">
        <f>IF(B30="","",IF(B30&lt;$B$2,Inputs!$E$13*12,0))</f>
        <v/>
      </c>
      <c r="E30" s="12" t="str">
        <f>IF(B30="","",IF(B30=Inputs!$E$15,Inputs!$E$14,0))</f>
        <v/>
      </c>
      <c r="F30" s="12" t="str">
        <f>IF(B30="","",MAX(0,C30+D30+E30-G30)*Inputs!$B$12)</f>
        <v/>
      </c>
      <c r="G30" s="12" t="str">
        <f t="shared" si="1"/>
        <v/>
      </c>
      <c r="H30" s="12" t="str">
        <f t="shared" si="2"/>
        <v/>
      </c>
      <c r="I30" s="12" t="str">
        <f t="shared" si="3"/>
        <v/>
      </c>
      <c r="J30" s="12" t="str">
        <f>IF(B30="","",IF(B30&lt;$B$2,Cash_Streams!$J$7*12,0))</f>
        <v/>
      </c>
      <c r="K30" s="12" t="str">
        <f>IF(B30="","",SUMIFS(Cash_Streams!$D$6:$D$15,Cash_Streams!$E$6:$E$15,$B30,Cash_Streams!$F$6:$F$15,1))</f>
        <v/>
      </c>
      <c r="L30" s="12" t="str">
        <f>IF(B30="","",MAX(0,I30+J30+K30-M30)*Inputs!$B$13)</f>
        <v/>
      </c>
      <c r="M30" s="12" t="str">
        <f t="shared" si="4"/>
        <v/>
      </c>
      <c r="N30" s="12" t="str">
        <f t="shared" si="5"/>
        <v/>
      </c>
      <c r="O30" s="12" t="str">
        <f>IF(B30="","",IF(B30&lt;$B$2,0,MAX(0,Inputs!$E$5*(1-MAX(0,Inputs!$E$6-$B$2)*Inputs!$E$7))*(1+Inputs!$B$11)^(B30-Inputs!$B$4)))</f>
        <v/>
      </c>
      <c r="P30" s="12" t="str">
        <f>IF(B30="","",IF(B30&lt;Inputs!$B$7,0,Inputs!$E$4*(1+Inputs!$B$11)^(B30-Inputs!$B$4)))</f>
        <v/>
      </c>
      <c r="Q30" s="12" t="str">
        <f t="shared" si="6"/>
        <v/>
      </c>
      <c r="R30" s="12" t="str">
        <f>IF(B30="","",Inputs!$B$10*(1+Inputs!$B$11)^(B30-Inputs!$B$4))</f>
        <v/>
      </c>
      <c r="S30" s="12" t="str">
        <f t="shared" si="7"/>
        <v/>
      </c>
      <c r="T30" s="12" t="str">
        <f t="shared" si="8"/>
        <v/>
      </c>
      <c r="U30" s="12" t="str">
        <f t="shared" si="9"/>
        <v/>
      </c>
      <c r="V30" s="12" t="str">
        <f t="shared" si="10"/>
        <v/>
      </c>
      <c r="W30" s="1" t="str">
        <f t="shared" si="11"/>
        <v/>
      </c>
    </row>
    <row r="31" spans="1:23">
      <c r="A31" s="10" t="str">
        <f>IF(B30&gt;=Inputs!$B$8,"",A30+1)</f>
        <v/>
      </c>
      <c r="B31" s="10" t="str">
        <f>IF(B30&gt;=Inputs!$B$8,"",B30+1)</f>
        <v/>
      </c>
      <c r="C31" s="12" t="str">
        <f t="shared" si="0"/>
        <v/>
      </c>
      <c r="D31" s="12" t="str">
        <f>IF(B31="","",IF(B31&lt;$B$2,Inputs!$E$13*12,0))</f>
        <v/>
      </c>
      <c r="E31" s="12" t="str">
        <f>IF(B31="","",IF(B31=Inputs!$E$15,Inputs!$E$14,0))</f>
        <v/>
      </c>
      <c r="F31" s="12" t="str">
        <f>IF(B31="","",MAX(0,C31+D31+E31-G31)*Inputs!$B$12)</f>
        <v/>
      </c>
      <c r="G31" s="12" t="str">
        <f t="shared" si="1"/>
        <v/>
      </c>
      <c r="H31" s="12" t="str">
        <f t="shared" si="2"/>
        <v/>
      </c>
      <c r="I31" s="12" t="str">
        <f t="shared" si="3"/>
        <v/>
      </c>
      <c r="J31" s="12" t="str">
        <f>IF(B31="","",IF(B31&lt;$B$2,Cash_Streams!$J$7*12,0))</f>
        <v/>
      </c>
      <c r="K31" s="12" t="str">
        <f>IF(B31="","",SUMIFS(Cash_Streams!$D$6:$D$15,Cash_Streams!$E$6:$E$15,$B31,Cash_Streams!$F$6:$F$15,1))</f>
        <v/>
      </c>
      <c r="L31" s="12" t="str">
        <f>IF(B31="","",MAX(0,I31+J31+K31-M31)*Inputs!$B$13)</f>
        <v/>
      </c>
      <c r="M31" s="12" t="str">
        <f t="shared" si="4"/>
        <v/>
      </c>
      <c r="N31" s="12" t="str">
        <f t="shared" si="5"/>
        <v/>
      </c>
      <c r="O31" s="12" t="str">
        <f>IF(B31="","",IF(B31&lt;$B$2,0,MAX(0,Inputs!$E$5*(1-MAX(0,Inputs!$E$6-$B$2)*Inputs!$E$7))*(1+Inputs!$B$11)^(B31-Inputs!$B$4)))</f>
        <v/>
      </c>
      <c r="P31" s="12" t="str">
        <f>IF(B31="","",IF(B31&lt;Inputs!$B$7,0,Inputs!$E$4*(1+Inputs!$B$11)^(B31-Inputs!$B$4)))</f>
        <v/>
      </c>
      <c r="Q31" s="12" t="str">
        <f t="shared" si="6"/>
        <v/>
      </c>
      <c r="R31" s="12" t="str">
        <f>IF(B31="","",Inputs!$B$10*(1+Inputs!$B$11)^(B31-Inputs!$B$4))</f>
        <v/>
      </c>
      <c r="S31" s="12" t="str">
        <f t="shared" si="7"/>
        <v/>
      </c>
      <c r="T31" s="12" t="str">
        <f t="shared" si="8"/>
        <v/>
      </c>
      <c r="U31" s="12" t="str">
        <f t="shared" si="9"/>
        <v/>
      </c>
      <c r="V31" s="12" t="str">
        <f t="shared" si="10"/>
        <v/>
      </c>
      <c r="W31" s="1" t="str">
        <f t="shared" si="11"/>
        <v/>
      </c>
    </row>
    <row r="32" spans="1:23">
      <c r="A32" s="10" t="str">
        <f>IF(B31&gt;=Inputs!$B$8,"",A31+1)</f>
        <v/>
      </c>
      <c r="B32" s="10" t="str">
        <f>IF(B31&gt;=Inputs!$B$8,"",B31+1)</f>
        <v/>
      </c>
      <c r="C32" s="12" t="str">
        <f t="shared" si="0"/>
        <v/>
      </c>
      <c r="D32" s="12" t="str">
        <f>IF(B32="","",IF(B32&lt;$B$2,Inputs!$E$13*12,0))</f>
        <v/>
      </c>
      <c r="E32" s="12" t="str">
        <f>IF(B32="","",IF(B32=Inputs!$E$15,Inputs!$E$14,0))</f>
        <v/>
      </c>
      <c r="F32" s="12" t="str">
        <f>IF(B32="","",MAX(0,C32+D32+E32-G32)*Inputs!$B$12)</f>
        <v/>
      </c>
      <c r="G32" s="12" t="str">
        <f t="shared" si="1"/>
        <v/>
      </c>
      <c r="H32" s="12" t="str">
        <f t="shared" si="2"/>
        <v/>
      </c>
      <c r="I32" s="12" t="str">
        <f t="shared" si="3"/>
        <v/>
      </c>
      <c r="J32" s="12" t="str">
        <f>IF(B32="","",IF(B32&lt;$B$2,Cash_Streams!$J$7*12,0))</f>
        <v/>
      </c>
      <c r="K32" s="12" t="str">
        <f>IF(B32="","",SUMIFS(Cash_Streams!$D$6:$D$15,Cash_Streams!$E$6:$E$15,$B32,Cash_Streams!$F$6:$F$15,1))</f>
        <v/>
      </c>
      <c r="L32" s="12" t="str">
        <f>IF(B32="","",MAX(0,I32+J32+K32-M32)*Inputs!$B$13)</f>
        <v/>
      </c>
      <c r="M32" s="12" t="str">
        <f t="shared" si="4"/>
        <v/>
      </c>
      <c r="N32" s="12" t="str">
        <f t="shared" si="5"/>
        <v/>
      </c>
      <c r="O32" s="12" t="str">
        <f>IF(B32="","",IF(B32&lt;$B$2,0,MAX(0,Inputs!$E$5*(1-MAX(0,Inputs!$E$6-$B$2)*Inputs!$E$7))*(1+Inputs!$B$11)^(B32-Inputs!$B$4)))</f>
        <v/>
      </c>
      <c r="P32" s="12" t="str">
        <f>IF(B32="","",IF(B32&lt;Inputs!$B$7,0,Inputs!$E$4*(1+Inputs!$B$11)^(B32-Inputs!$B$4)))</f>
        <v/>
      </c>
      <c r="Q32" s="12" t="str">
        <f t="shared" si="6"/>
        <v/>
      </c>
      <c r="R32" s="12" t="str">
        <f>IF(B32="","",Inputs!$B$10*(1+Inputs!$B$11)^(B32-Inputs!$B$4))</f>
        <v/>
      </c>
      <c r="S32" s="12" t="str">
        <f t="shared" si="7"/>
        <v/>
      </c>
      <c r="T32" s="12" t="str">
        <f t="shared" si="8"/>
        <v/>
      </c>
      <c r="U32" s="12" t="str">
        <f t="shared" si="9"/>
        <v/>
      </c>
      <c r="V32" s="12" t="str">
        <f t="shared" si="10"/>
        <v/>
      </c>
      <c r="W32" s="1" t="str">
        <f t="shared" si="11"/>
        <v/>
      </c>
    </row>
    <row r="33" spans="1:23">
      <c r="A33" s="10" t="str">
        <f>IF(B32&gt;=Inputs!$B$8,"",A32+1)</f>
        <v/>
      </c>
      <c r="B33" s="10" t="str">
        <f>IF(B32&gt;=Inputs!$B$8,"",B32+1)</f>
        <v/>
      </c>
      <c r="C33" s="12" t="str">
        <f t="shared" si="0"/>
        <v/>
      </c>
      <c r="D33" s="12" t="str">
        <f>IF(B33="","",IF(B33&lt;$B$2,Inputs!$E$13*12,0))</f>
        <v/>
      </c>
      <c r="E33" s="12" t="str">
        <f>IF(B33="","",IF(B33=Inputs!$E$15,Inputs!$E$14,0))</f>
        <v/>
      </c>
      <c r="F33" s="12" t="str">
        <f>IF(B33="","",MAX(0,C33+D33+E33-G33)*Inputs!$B$12)</f>
        <v/>
      </c>
      <c r="G33" s="12" t="str">
        <f t="shared" si="1"/>
        <v/>
      </c>
      <c r="H33" s="12" t="str">
        <f t="shared" si="2"/>
        <v/>
      </c>
      <c r="I33" s="12" t="str">
        <f t="shared" si="3"/>
        <v/>
      </c>
      <c r="J33" s="12" t="str">
        <f>IF(B33="","",IF(B33&lt;$B$2,Cash_Streams!$J$7*12,0))</f>
        <v/>
      </c>
      <c r="K33" s="12" t="str">
        <f>IF(B33="","",SUMIFS(Cash_Streams!$D$6:$D$15,Cash_Streams!$E$6:$E$15,$B33,Cash_Streams!$F$6:$F$15,1))</f>
        <v/>
      </c>
      <c r="L33" s="12" t="str">
        <f>IF(B33="","",MAX(0,I33+J33+K33-M33)*Inputs!$B$13)</f>
        <v/>
      </c>
      <c r="M33" s="12" t="str">
        <f t="shared" si="4"/>
        <v/>
      </c>
      <c r="N33" s="12" t="str">
        <f t="shared" si="5"/>
        <v/>
      </c>
      <c r="O33" s="12" t="str">
        <f>IF(B33="","",IF(B33&lt;$B$2,0,MAX(0,Inputs!$E$5*(1-MAX(0,Inputs!$E$6-$B$2)*Inputs!$E$7))*(1+Inputs!$B$11)^(B33-Inputs!$B$4)))</f>
        <v/>
      </c>
      <c r="P33" s="12" t="str">
        <f>IF(B33="","",IF(B33&lt;Inputs!$B$7,0,Inputs!$E$4*(1+Inputs!$B$11)^(B33-Inputs!$B$4)))</f>
        <v/>
      </c>
      <c r="Q33" s="12" t="str">
        <f t="shared" si="6"/>
        <v/>
      </c>
      <c r="R33" s="12" t="str">
        <f>IF(B33="","",Inputs!$B$10*(1+Inputs!$B$11)^(B33-Inputs!$B$4))</f>
        <v/>
      </c>
      <c r="S33" s="12" t="str">
        <f t="shared" si="7"/>
        <v/>
      </c>
      <c r="T33" s="12" t="str">
        <f t="shared" si="8"/>
        <v/>
      </c>
      <c r="U33" s="12" t="str">
        <f t="shared" si="9"/>
        <v/>
      </c>
      <c r="V33" s="12" t="str">
        <f t="shared" si="10"/>
        <v/>
      </c>
      <c r="W33" s="1" t="str">
        <f t="shared" si="11"/>
        <v/>
      </c>
    </row>
    <row r="34" spans="1:23">
      <c r="A34" s="10" t="str">
        <f>IF(B33&gt;=Inputs!$B$8,"",A33+1)</f>
        <v/>
      </c>
      <c r="B34" s="10" t="str">
        <f>IF(B33&gt;=Inputs!$B$8,"",B33+1)</f>
        <v/>
      </c>
      <c r="C34" s="12" t="str">
        <f t="shared" si="0"/>
        <v/>
      </c>
      <c r="D34" s="12" t="str">
        <f>IF(B34="","",IF(B34&lt;$B$2,Inputs!$E$13*12,0))</f>
        <v/>
      </c>
      <c r="E34" s="12" t="str">
        <f>IF(B34="","",IF(B34=Inputs!$E$15,Inputs!$E$14,0))</f>
        <v/>
      </c>
      <c r="F34" s="12" t="str">
        <f>IF(B34="","",MAX(0,C34+D34+E34-G34)*Inputs!$B$12)</f>
        <v/>
      </c>
      <c r="G34" s="12" t="str">
        <f t="shared" si="1"/>
        <v/>
      </c>
      <c r="H34" s="12" t="str">
        <f t="shared" si="2"/>
        <v/>
      </c>
      <c r="I34" s="12" t="str">
        <f t="shared" si="3"/>
        <v/>
      </c>
      <c r="J34" s="12" t="str">
        <f>IF(B34="","",IF(B34&lt;$B$2,Cash_Streams!$J$7*12,0))</f>
        <v/>
      </c>
      <c r="K34" s="12" t="str">
        <f>IF(B34="","",SUMIFS(Cash_Streams!$D$6:$D$15,Cash_Streams!$E$6:$E$15,$B34,Cash_Streams!$F$6:$F$15,1))</f>
        <v/>
      </c>
      <c r="L34" s="12" t="str">
        <f>IF(B34="","",MAX(0,I34+J34+K34-M34)*Inputs!$B$13)</f>
        <v/>
      </c>
      <c r="M34" s="12" t="str">
        <f t="shared" si="4"/>
        <v/>
      </c>
      <c r="N34" s="12" t="str">
        <f t="shared" si="5"/>
        <v/>
      </c>
      <c r="O34" s="12" t="str">
        <f>IF(B34="","",IF(B34&lt;$B$2,0,MAX(0,Inputs!$E$5*(1-MAX(0,Inputs!$E$6-$B$2)*Inputs!$E$7))*(1+Inputs!$B$11)^(B34-Inputs!$B$4)))</f>
        <v/>
      </c>
      <c r="P34" s="12" t="str">
        <f>IF(B34="","",IF(B34&lt;Inputs!$B$7,0,Inputs!$E$4*(1+Inputs!$B$11)^(B34-Inputs!$B$4)))</f>
        <v/>
      </c>
      <c r="Q34" s="12" t="str">
        <f t="shared" si="6"/>
        <v/>
      </c>
      <c r="R34" s="12" t="str">
        <f>IF(B34="","",Inputs!$B$10*(1+Inputs!$B$11)^(B34-Inputs!$B$4))</f>
        <v/>
      </c>
      <c r="S34" s="12" t="str">
        <f t="shared" si="7"/>
        <v/>
      </c>
      <c r="T34" s="12" t="str">
        <f t="shared" si="8"/>
        <v/>
      </c>
      <c r="U34" s="12" t="str">
        <f t="shared" si="9"/>
        <v/>
      </c>
      <c r="V34" s="12" t="str">
        <f t="shared" si="10"/>
        <v/>
      </c>
      <c r="W34" s="1" t="str">
        <f t="shared" si="11"/>
        <v/>
      </c>
    </row>
    <row r="35" spans="1:23">
      <c r="A35" s="10" t="str">
        <f>IF(B34&gt;=Inputs!$B$8,"",A34+1)</f>
        <v/>
      </c>
      <c r="B35" s="10" t="str">
        <f>IF(B34&gt;=Inputs!$B$8,"",B34+1)</f>
        <v/>
      </c>
      <c r="C35" s="12" t="str">
        <f t="shared" si="0"/>
        <v/>
      </c>
      <c r="D35" s="12" t="str">
        <f>IF(B35="","",IF(B35&lt;$B$2,Inputs!$E$13*12,0))</f>
        <v/>
      </c>
      <c r="E35" s="12" t="str">
        <f>IF(B35="","",IF(B35=Inputs!$E$15,Inputs!$E$14,0))</f>
        <v/>
      </c>
      <c r="F35" s="12" t="str">
        <f>IF(B35="","",MAX(0,C35+D35+E35-G35)*Inputs!$B$12)</f>
        <v/>
      </c>
      <c r="G35" s="12" t="str">
        <f t="shared" si="1"/>
        <v/>
      </c>
      <c r="H35" s="12" t="str">
        <f t="shared" si="2"/>
        <v/>
      </c>
      <c r="I35" s="12" t="str">
        <f t="shared" si="3"/>
        <v/>
      </c>
      <c r="J35" s="12" t="str">
        <f>IF(B35="","",IF(B35&lt;$B$2,Cash_Streams!$J$7*12,0))</f>
        <v/>
      </c>
      <c r="K35" s="12" t="str">
        <f>IF(B35="","",SUMIFS(Cash_Streams!$D$6:$D$15,Cash_Streams!$E$6:$E$15,$B35,Cash_Streams!$F$6:$F$15,1))</f>
        <v/>
      </c>
      <c r="L35" s="12" t="str">
        <f>IF(B35="","",MAX(0,I35+J35+K35-M35)*Inputs!$B$13)</f>
        <v/>
      </c>
      <c r="M35" s="12" t="str">
        <f t="shared" si="4"/>
        <v/>
      </c>
      <c r="N35" s="12" t="str">
        <f t="shared" si="5"/>
        <v/>
      </c>
      <c r="O35" s="12" t="str">
        <f>IF(B35="","",IF(B35&lt;$B$2,0,MAX(0,Inputs!$E$5*(1-MAX(0,Inputs!$E$6-$B$2)*Inputs!$E$7))*(1+Inputs!$B$11)^(B35-Inputs!$B$4)))</f>
        <v/>
      </c>
      <c r="P35" s="12" t="str">
        <f>IF(B35="","",IF(B35&lt;Inputs!$B$7,0,Inputs!$E$4*(1+Inputs!$B$11)^(B35-Inputs!$B$4)))</f>
        <v/>
      </c>
      <c r="Q35" s="12" t="str">
        <f t="shared" si="6"/>
        <v/>
      </c>
      <c r="R35" s="12" t="str">
        <f>IF(B35="","",Inputs!$B$10*(1+Inputs!$B$11)^(B35-Inputs!$B$4))</f>
        <v/>
      </c>
      <c r="S35" s="12" t="str">
        <f t="shared" si="7"/>
        <v/>
      </c>
      <c r="T35" s="12" t="str">
        <f t="shared" si="8"/>
        <v/>
      </c>
      <c r="U35" s="12" t="str">
        <f t="shared" si="9"/>
        <v/>
      </c>
      <c r="V35" s="12" t="str">
        <f t="shared" si="10"/>
        <v/>
      </c>
      <c r="W35" s="1" t="str">
        <f t="shared" si="11"/>
        <v/>
      </c>
    </row>
    <row r="36" spans="1:23">
      <c r="A36" s="10" t="str">
        <f>IF(B35&gt;=Inputs!$B$8,"",A35+1)</f>
        <v/>
      </c>
      <c r="B36" s="10" t="str">
        <f>IF(B35&gt;=Inputs!$B$8,"",B35+1)</f>
        <v/>
      </c>
      <c r="C36" s="12" t="str">
        <f t="shared" si="0"/>
        <v/>
      </c>
      <c r="D36" s="12" t="str">
        <f>IF(B36="","",IF(B36&lt;$B$2,Inputs!$E$13*12,0))</f>
        <v/>
      </c>
      <c r="E36" s="12" t="str">
        <f>IF(B36="","",IF(B36=Inputs!$E$15,Inputs!$E$14,0))</f>
        <v/>
      </c>
      <c r="F36" s="12" t="str">
        <f>IF(B36="","",MAX(0,C36+D36+E36-G36)*Inputs!$B$12)</f>
        <v/>
      </c>
      <c r="G36" s="12" t="str">
        <f t="shared" si="1"/>
        <v/>
      </c>
      <c r="H36" s="12" t="str">
        <f t="shared" si="2"/>
        <v/>
      </c>
      <c r="I36" s="12" t="str">
        <f t="shared" si="3"/>
        <v/>
      </c>
      <c r="J36" s="12" t="str">
        <f>IF(B36="","",IF(B36&lt;$B$2,Cash_Streams!$J$7*12,0))</f>
        <v/>
      </c>
      <c r="K36" s="12" t="str">
        <f>IF(B36="","",SUMIFS(Cash_Streams!$D$6:$D$15,Cash_Streams!$E$6:$E$15,$B36,Cash_Streams!$F$6:$F$15,1))</f>
        <v/>
      </c>
      <c r="L36" s="12" t="str">
        <f>IF(B36="","",MAX(0,I36+J36+K36-M36)*Inputs!$B$13)</f>
        <v/>
      </c>
      <c r="M36" s="12" t="str">
        <f t="shared" si="4"/>
        <v/>
      </c>
      <c r="N36" s="12" t="str">
        <f t="shared" si="5"/>
        <v/>
      </c>
      <c r="O36" s="12" t="str">
        <f>IF(B36="","",IF(B36&lt;$B$2,0,MAX(0,Inputs!$E$5*(1-MAX(0,Inputs!$E$6-$B$2)*Inputs!$E$7))*(1+Inputs!$B$11)^(B36-Inputs!$B$4)))</f>
        <v/>
      </c>
      <c r="P36" s="12" t="str">
        <f>IF(B36="","",IF(B36&lt;Inputs!$B$7,0,Inputs!$E$4*(1+Inputs!$B$11)^(B36-Inputs!$B$4)))</f>
        <v/>
      </c>
      <c r="Q36" s="12" t="str">
        <f t="shared" si="6"/>
        <v/>
      </c>
      <c r="R36" s="12" t="str">
        <f>IF(B36="","",Inputs!$B$10*(1+Inputs!$B$11)^(B36-Inputs!$B$4))</f>
        <v/>
      </c>
      <c r="S36" s="12" t="str">
        <f t="shared" si="7"/>
        <v/>
      </c>
      <c r="T36" s="12" t="str">
        <f t="shared" si="8"/>
        <v/>
      </c>
      <c r="U36" s="12" t="str">
        <f t="shared" si="9"/>
        <v/>
      </c>
      <c r="V36" s="12" t="str">
        <f t="shared" si="10"/>
        <v/>
      </c>
      <c r="W36" s="1" t="str">
        <f t="shared" si="11"/>
        <v/>
      </c>
    </row>
    <row r="37" spans="1:23">
      <c r="A37" s="10" t="str">
        <f>IF(B36&gt;=Inputs!$B$8,"",A36+1)</f>
        <v/>
      </c>
      <c r="B37" s="10" t="str">
        <f>IF(B36&gt;=Inputs!$B$8,"",B36+1)</f>
        <v/>
      </c>
      <c r="C37" s="12" t="str">
        <f t="shared" si="0"/>
        <v/>
      </c>
      <c r="D37" s="12" t="str">
        <f>IF(B37="","",IF(B37&lt;$B$2,Inputs!$E$13*12,0))</f>
        <v/>
      </c>
      <c r="E37" s="12" t="str">
        <f>IF(B37="","",IF(B37=Inputs!$E$15,Inputs!$E$14,0))</f>
        <v/>
      </c>
      <c r="F37" s="12" t="str">
        <f>IF(B37="","",MAX(0,C37+D37+E37-G37)*Inputs!$B$12)</f>
        <v/>
      </c>
      <c r="G37" s="12" t="str">
        <f t="shared" si="1"/>
        <v/>
      </c>
      <c r="H37" s="12" t="str">
        <f t="shared" si="2"/>
        <v/>
      </c>
      <c r="I37" s="12" t="str">
        <f t="shared" si="3"/>
        <v/>
      </c>
      <c r="J37" s="12" t="str">
        <f>IF(B37="","",IF(B37&lt;$B$2,Cash_Streams!$J$7*12,0))</f>
        <v/>
      </c>
      <c r="K37" s="12" t="str">
        <f>IF(B37="","",SUMIFS(Cash_Streams!$D$6:$D$15,Cash_Streams!$E$6:$E$15,$B37,Cash_Streams!$F$6:$F$15,1))</f>
        <v/>
      </c>
      <c r="L37" s="12" t="str">
        <f>IF(B37="","",MAX(0,I37+J37+K37-M37)*Inputs!$B$13)</f>
        <v/>
      </c>
      <c r="M37" s="12" t="str">
        <f t="shared" si="4"/>
        <v/>
      </c>
      <c r="N37" s="12" t="str">
        <f t="shared" si="5"/>
        <v/>
      </c>
      <c r="O37" s="12" t="str">
        <f>IF(B37="","",IF(B37&lt;$B$2,0,MAX(0,Inputs!$E$5*(1-MAX(0,Inputs!$E$6-$B$2)*Inputs!$E$7))*(1+Inputs!$B$11)^(B37-Inputs!$B$4)))</f>
        <v/>
      </c>
      <c r="P37" s="12" t="str">
        <f>IF(B37="","",IF(B37&lt;Inputs!$B$7,0,Inputs!$E$4*(1+Inputs!$B$11)^(B37-Inputs!$B$4)))</f>
        <v/>
      </c>
      <c r="Q37" s="12" t="str">
        <f t="shared" si="6"/>
        <v/>
      </c>
      <c r="R37" s="12" t="str">
        <f>IF(B37="","",Inputs!$B$10*(1+Inputs!$B$11)^(B37-Inputs!$B$4))</f>
        <v/>
      </c>
      <c r="S37" s="12" t="str">
        <f t="shared" si="7"/>
        <v/>
      </c>
      <c r="T37" s="12" t="str">
        <f t="shared" si="8"/>
        <v/>
      </c>
      <c r="U37" s="12" t="str">
        <f t="shared" si="9"/>
        <v/>
      </c>
      <c r="V37" s="12" t="str">
        <f t="shared" si="10"/>
        <v/>
      </c>
      <c r="W37" s="1" t="str">
        <f t="shared" si="11"/>
        <v/>
      </c>
    </row>
    <row r="38" spans="1:23">
      <c r="A38" s="10" t="str">
        <f>IF(B37&gt;=Inputs!$B$8,"",A37+1)</f>
        <v/>
      </c>
      <c r="B38" s="10" t="str">
        <f>IF(B37&gt;=Inputs!$B$8,"",B37+1)</f>
        <v/>
      </c>
      <c r="C38" s="12" t="str">
        <f t="shared" si="0"/>
        <v/>
      </c>
      <c r="D38" s="12" t="str">
        <f>IF(B38="","",IF(B38&lt;$B$2,Inputs!$E$13*12,0))</f>
        <v/>
      </c>
      <c r="E38" s="12" t="str">
        <f>IF(B38="","",IF(B38=Inputs!$E$15,Inputs!$E$14,0))</f>
        <v/>
      </c>
      <c r="F38" s="12" t="str">
        <f>IF(B38="","",MAX(0,C38+D38+E38-G38)*Inputs!$B$12)</f>
        <v/>
      </c>
      <c r="G38" s="12" t="str">
        <f t="shared" si="1"/>
        <v/>
      </c>
      <c r="H38" s="12" t="str">
        <f t="shared" si="2"/>
        <v/>
      </c>
      <c r="I38" s="12" t="str">
        <f t="shared" si="3"/>
        <v/>
      </c>
      <c r="J38" s="12" t="str">
        <f>IF(B38="","",IF(B38&lt;$B$2,Cash_Streams!$J$7*12,0))</f>
        <v/>
      </c>
      <c r="K38" s="12" t="str">
        <f>IF(B38="","",SUMIFS(Cash_Streams!$D$6:$D$15,Cash_Streams!$E$6:$E$15,$B38,Cash_Streams!$F$6:$F$15,1))</f>
        <v/>
      </c>
      <c r="L38" s="12" t="str">
        <f>IF(B38="","",MAX(0,I38+J38+K38-M38)*Inputs!$B$13)</f>
        <v/>
      </c>
      <c r="M38" s="12" t="str">
        <f t="shared" si="4"/>
        <v/>
      </c>
      <c r="N38" s="12" t="str">
        <f t="shared" si="5"/>
        <v/>
      </c>
      <c r="O38" s="12" t="str">
        <f>IF(B38="","",IF(B38&lt;$B$2,0,MAX(0,Inputs!$E$5*(1-MAX(0,Inputs!$E$6-$B$2)*Inputs!$E$7))*(1+Inputs!$B$11)^(B38-Inputs!$B$4)))</f>
        <v/>
      </c>
      <c r="P38" s="12" t="str">
        <f>IF(B38="","",IF(B38&lt;Inputs!$B$7,0,Inputs!$E$4*(1+Inputs!$B$11)^(B38-Inputs!$B$4)))</f>
        <v/>
      </c>
      <c r="Q38" s="12" t="str">
        <f t="shared" si="6"/>
        <v/>
      </c>
      <c r="R38" s="12" t="str">
        <f>IF(B38="","",Inputs!$B$10*(1+Inputs!$B$11)^(B38-Inputs!$B$4))</f>
        <v/>
      </c>
      <c r="S38" s="12" t="str">
        <f t="shared" si="7"/>
        <v/>
      </c>
      <c r="T38" s="12" t="str">
        <f t="shared" si="8"/>
        <v/>
      </c>
      <c r="U38" s="12" t="str">
        <f t="shared" si="9"/>
        <v/>
      </c>
      <c r="V38" s="12" t="str">
        <f t="shared" si="10"/>
        <v/>
      </c>
      <c r="W38" s="1" t="str">
        <f t="shared" si="11"/>
        <v/>
      </c>
    </row>
    <row r="39" spans="1:23">
      <c r="A39" s="10" t="str">
        <f>IF(B38&gt;=Inputs!$B$8,"",A38+1)</f>
        <v/>
      </c>
      <c r="B39" s="10" t="str">
        <f>IF(B38&gt;=Inputs!$B$8,"",B38+1)</f>
        <v/>
      </c>
      <c r="C39" s="12" t="str">
        <f t="shared" ref="C39:C70" si="12">IF(B39="","",H38)</f>
        <v/>
      </c>
      <c r="D39" s="12" t="str">
        <f>IF(B39="","",IF(B39&lt;$B$2,Inputs!$E$13*12,0))</f>
        <v/>
      </c>
      <c r="E39" s="12" t="str">
        <f>IF(B39="","",IF(B39=Inputs!$E$15,Inputs!$E$14,0))</f>
        <v/>
      </c>
      <c r="F39" s="12" t="str">
        <f>IF(B39="","",MAX(0,C39+D39+E39-G39)*Inputs!$B$12)</f>
        <v/>
      </c>
      <c r="G39" s="12" t="str">
        <f t="shared" ref="G39:G70" si="13">IF(B39="","",IF(B39&lt;$B$2,0,IF((C39+D39+E39+I39+J39+K39)=0,0,MIN(S39,C39+D39+E39+I39+J39+K39)*(C39+D39+E39)/(C39+D39+E39+I39+J39+K39))))</f>
        <v/>
      </c>
      <c r="H39" s="12" t="str">
        <f t="shared" ref="H39:H70" si="14">IF(B39="","",MAX(0,C39+D39+E39+F39-G39))</f>
        <v/>
      </c>
      <c r="I39" s="12" t="str">
        <f t="shared" ref="I39:I70" si="15">IF(B39="","",N38)</f>
        <v/>
      </c>
      <c r="J39" s="12" t="str">
        <f>IF(B39="","",IF(B39&lt;$B$2,Cash_Streams!$J$7*12,0))</f>
        <v/>
      </c>
      <c r="K39" s="12" t="str">
        <f>IF(B39="","",SUMIFS(Cash_Streams!$D$6:$D$15,Cash_Streams!$E$6:$E$15,$B39,Cash_Streams!$F$6:$F$15,1))</f>
        <v/>
      </c>
      <c r="L39" s="12" t="str">
        <f>IF(B39="","",MAX(0,I39+J39+K39-M39)*Inputs!$B$13)</f>
        <v/>
      </c>
      <c r="M39" s="12" t="str">
        <f t="shared" ref="M39:M70" si="16">IF(B39="","",IF(B39&lt;$B$2,0,IF((C39+D39+E39+I39+J39+K39)=0,0,MIN(S39,C39+D39+E39+I39+J39+K39)*(I39+J39+K39)/(C39+D39+E39+I39+J39+K39))))</f>
        <v/>
      </c>
      <c r="N39" s="12" t="str">
        <f t="shared" ref="N39:N70" si="17">IF(B39="","",MAX(0,I39+J39+K39+L39-M39))</f>
        <v/>
      </c>
      <c r="O39" s="12" t="str">
        <f>IF(B39="","",IF(B39&lt;$B$2,0,MAX(0,Inputs!$E$5*(1-MAX(0,Inputs!$E$6-$B$2)*Inputs!$E$7))*(1+Inputs!$B$11)^(B39-Inputs!$B$4)))</f>
        <v/>
      </c>
      <c r="P39" s="12" t="str">
        <f>IF(B39="","",IF(B39&lt;Inputs!$B$7,0,Inputs!$E$4*(1+Inputs!$B$11)^(B39-Inputs!$B$4)))</f>
        <v/>
      </c>
      <c r="Q39" s="12" t="str">
        <f t="shared" ref="Q39:Q70" si="18">IF(B39="","",O39+P39)</f>
        <v/>
      </c>
      <c r="R39" s="12" t="str">
        <f>IF(B39="","",Inputs!$B$10*(1+Inputs!$B$11)^(B39-Inputs!$B$4))</f>
        <v/>
      </c>
      <c r="S39" s="12" t="str">
        <f t="shared" ref="S39:S70" si="19">IF(B39="","",MAX(0,R39-Q39))</f>
        <v/>
      </c>
      <c r="T39" s="12" t="str">
        <f t="shared" ref="T39:T70" si="20">IF(B39="","",G39+M39)</f>
        <v/>
      </c>
      <c r="U39" s="12" t="str">
        <f t="shared" ref="U39:U70" si="21">IF(B39="","",Q39+T39)</f>
        <v/>
      </c>
      <c r="V39" s="12" t="str">
        <f t="shared" ref="V39:V70" si="22">IF(B39="","",U39-R39)</f>
        <v/>
      </c>
      <c r="W39" s="1" t="str">
        <f t="shared" ref="W39:W70" si="23">IF(B39="","",H39+N39)</f>
        <v/>
      </c>
    </row>
    <row r="40" spans="1:23">
      <c r="A40" s="10" t="str">
        <f>IF(B39&gt;=Inputs!$B$8,"",A39+1)</f>
        <v/>
      </c>
      <c r="B40" s="10" t="str">
        <f>IF(B39&gt;=Inputs!$B$8,"",B39+1)</f>
        <v/>
      </c>
      <c r="C40" s="12" t="str">
        <f t="shared" si="12"/>
        <v/>
      </c>
      <c r="D40" s="12" t="str">
        <f>IF(B40="","",IF(B40&lt;$B$2,Inputs!$E$13*12,0))</f>
        <v/>
      </c>
      <c r="E40" s="12" t="str">
        <f>IF(B40="","",IF(B40=Inputs!$E$15,Inputs!$E$14,0))</f>
        <v/>
      </c>
      <c r="F40" s="12" t="str">
        <f>IF(B40="","",MAX(0,C40+D40+E40-G40)*Inputs!$B$12)</f>
        <v/>
      </c>
      <c r="G40" s="12" t="str">
        <f t="shared" si="13"/>
        <v/>
      </c>
      <c r="H40" s="12" t="str">
        <f t="shared" si="14"/>
        <v/>
      </c>
      <c r="I40" s="12" t="str">
        <f t="shared" si="15"/>
        <v/>
      </c>
      <c r="J40" s="12" t="str">
        <f>IF(B40="","",IF(B40&lt;$B$2,Cash_Streams!$J$7*12,0))</f>
        <v/>
      </c>
      <c r="K40" s="12" t="str">
        <f>IF(B40="","",SUMIFS(Cash_Streams!$D$6:$D$15,Cash_Streams!$E$6:$E$15,$B40,Cash_Streams!$F$6:$F$15,1))</f>
        <v/>
      </c>
      <c r="L40" s="12" t="str">
        <f>IF(B40="","",MAX(0,I40+J40+K40-M40)*Inputs!$B$13)</f>
        <v/>
      </c>
      <c r="M40" s="12" t="str">
        <f t="shared" si="16"/>
        <v/>
      </c>
      <c r="N40" s="12" t="str">
        <f t="shared" si="17"/>
        <v/>
      </c>
      <c r="O40" s="12" t="str">
        <f>IF(B40="","",IF(B40&lt;$B$2,0,MAX(0,Inputs!$E$5*(1-MAX(0,Inputs!$E$6-$B$2)*Inputs!$E$7))*(1+Inputs!$B$11)^(B40-Inputs!$B$4)))</f>
        <v/>
      </c>
      <c r="P40" s="12" t="str">
        <f>IF(B40="","",IF(B40&lt;Inputs!$B$7,0,Inputs!$E$4*(1+Inputs!$B$11)^(B40-Inputs!$B$4)))</f>
        <v/>
      </c>
      <c r="Q40" s="12" t="str">
        <f t="shared" si="18"/>
        <v/>
      </c>
      <c r="R40" s="12" t="str">
        <f>IF(B40="","",Inputs!$B$10*(1+Inputs!$B$11)^(B40-Inputs!$B$4))</f>
        <v/>
      </c>
      <c r="S40" s="12" t="str">
        <f t="shared" si="19"/>
        <v/>
      </c>
      <c r="T40" s="12" t="str">
        <f t="shared" si="20"/>
        <v/>
      </c>
      <c r="U40" s="12" t="str">
        <f t="shared" si="21"/>
        <v/>
      </c>
      <c r="V40" s="12" t="str">
        <f t="shared" si="22"/>
        <v/>
      </c>
      <c r="W40" s="1" t="str">
        <f t="shared" si="23"/>
        <v/>
      </c>
    </row>
    <row r="41" spans="1:23">
      <c r="A41" s="10" t="str">
        <f>IF(B40&gt;=Inputs!$B$8,"",A40+1)</f>
        <v/>
      </c>
      <c r="B41" s="10" t="str">
        <f>IF(B40&gt;=Inputs!$B$8,"",B40+1)</f>
        <v/>
      </c>
      <c r="C41" s="12" t="str">
        <f t="shared" si="12"/>
        <v/>
      </c>
      <c r="D41" s="12" t="str">
        <f>IF(B41="","",IF(B41&lt;$B$2,Inputs!$E$13*12,0))</f>
        <v/>
      </c>
      <c r="E41" s="12" t="str">
        <f>IF(B41="","",IF(B41=Inputs!$E$15,Inputs!$E$14,0))</f>
        <v/>
      </c>
      <c r="F41" s="12" t="str">
        <f>IF(B41="","",MAX(0,C41+D41+E41-G41)*Inputs!$B$12)</f>
        <v/>
      </c>
      <c r="G41" s="12" t="str">
        <f t="shared" si="13"/>
        <v/>
      </c>
      <c r="H41" s="12" t="str">
        <f t="shared" si="14"/>
        <v/>
      </c>
      <c r="I41" s="12" t="str">
        <f t="shared" si="15"/>
        <v/>
      </c>
      <c r="J41" s="12" t="str">
        <f>IF(B41="","",IF(B41&lt;$B$2,Cash_Streams!$J$7*12,0))</f>
        <v/>
      </c>
      <c r="K41" s="12" t="str">
        <f>IF(B41="","",SUMIFS(Cash_Streams!$D$6:$D$15,Cash_Streams!$E$6:$E$15,$B41,Cash_Streams!$F$6:$F$15,1))</f>
        <v/>
      </c>
      <c r="L41" s="12" t="str">
        <f>IF(B41="","",MAX(0,I41+J41+K41-M41)*Inputs!$B$13)</f>
        <v/>
      </c>
      <c r="M41" s="12" t="str">
        <f t="shared" si="16"/>
        <v/>
      </c>
      <c r="N41" s="12" t="str">
        <f t="shared" si="17"/>
        <v/>
      </c>
      <c r="O41" s="12" t="str">
        <f>IF(B41="","",IF(B41&lt;$B$2,0,MAX(0,Inputs!$E$5*(1-MAX(0,Inputs!$E$6-$B$2)*Inputs!$E$7))*(1+Inputs!$B$11)^(B41-Inputs!$B$4)))</f>
        <v/>
      </c>
      <c r="P41" s="12" t="str">
        <f>IF(B41="","",IF(B41&lt;Inputs!$B$7,0,Inputs!$E$4*(1+Inputs!$B$11)^(B41-Inputs!$B$4)))</f>
        <v/>
      </c>
      <c r="Q41" s="12" t="str">
        <f t="shared" si="18"/>
        <v/>
      </c>
      <c r="R41" s="12" t="str">
        <f>IF(B41="","",Inputs!$B$10*(1+Inputs!$B$11)^(B41-Inputs!$B$4))</f>
        <v/>
      </c>
      <c r="S41" s="12" t="str">
        <f t="shared" si="19"/>
        <v/>
      </c>
      <c r="T41" s="12" t="str">
        <f t="shared" si="20"/>
        <v/>
      </c>
      <c r="U41" s="12" t="str">
        <f t="shared" si="21"/>
        <v/>
      </c>
      <c r="V41" s="12" t="str">
        <f t="shared" si="22"/>
        <v/>
      </c>
      <c r="W41" s="1" t="str">
        <f t="shared" si="23"/>
        <v/>
      </c>
    </row>
    <row r="42" spans="1:23">
      <c r="A42" s="10" t="str">
        <f>IF(B41&gt;=Inputs!$B$8,"",A41+1)</f>
        <v/>
      </c>
      <c r="B42" s="10" t="str">
        <f>IF(B41&gt;=Inputs!$B$8,"",B41+1)</f>
        <v/>
      </c>
      <c r="C42" s="12" t="str">
        <f t="shared" si="12"/>
        <v/>
      </c>
      <c r="D42" s="12" t="str">
        <f>IF(B42="","",IF(B42&lt;$B$2,Inputs!$E$13*12,0))</f>
        <v/>
      </c>
      <c r="E42" s="12" t="str">
        <f>IF(B42="","",IF(B42=Inputs!$E$15,Inputs!$E$14,0))</f>
        <v/>
      </c>
      <c r="F42" s="12" t="str">
        <f>IF(B42="","",MAX(0,C42+D42+E42-G42)*Inputs!$B$12)</f>
        <v/>
      </c>
      <c r="G42" s="12" t="str">
        <f t="shared" si="13"/>
        <v/>
      </c>
      <c r="H42" s="12" t="str">
        <f t="shared" si="14"/>
        <v/>
      </c>
      <c r="I42" s="12" t="str">
        <f t="shared" si="15"/>
        <v/>
      </c>
      <c r="J42" s="12" t="str">
        <f>IF(B42="","",IF(B42&lt;$B$2,Cash_Streams!$J$7*12,0))</f>
        <v/>
      </c>
      <c r="K42" s="12" t="str">
        <f>IF(B42="","",SUMIFS(Cash_Streams!$D$6:$D$15,Cash_Streams!$E$6:$E$15,$B42,Cash_Streams!$F$6:$F$15,1))</f>
        <v/>
      </c>
      <c r="L42" s="12" t="str">
        <f>IF(B42="","",MAX(0,I42+J42+K42-M42)*Inputs!$B$13)</f>
        <v/>
      </c>
      <c r="M42" s="12" t="str">
        <f t="shared" si="16"/>
        <v/>
      </c>
      <c r="N42" s="12" t="str">
        <f t="shared" si="17"/>
        <v/>
      </c>
      <c r="O42" s="12" t="str">
        <f>IF(B42="","",IF(B42&lt;$B$2,0,MAX(0,Inputs!$E$5*(1-MAX(0,Inputs!$E$6-$B$2)*Inputs!$E$7))*(1+Inputs!$B$11)^(B42-Inputs!$B$4)))</f>
        <v/>
      </c>
      <c r="P42" s="12" t="str">
        <f>IF(B42="","",IF(B42&lt;Inputs!$B$7,0,Inputs!$E$4*(1+Inputs!$B$11)^(B42-Inputs!$B$4)))</f>
        <v/>
      </c>
      <c r="Q42" s="12" t="str">
        <f t="shared" si="18"/>
        <v/>
      </c>
      <c r="R42" s="12" t="str">
        <f>IF(B42="","",Inputs!$B$10*(1+Inputs!$B$11)^(B42-Inputs!$B$4))</f>
        <v/>
      </c>
      <c r="S42" s="12" t="str">
        <f t="shared" si="19"/>
        <v/>
      </c>
      <c r="T42" s="12" t="str">
        <f t="shared" si="20"/>
        <v/>
      </c>
      <c r="U42" s="12" t="str">
        <f t="shared" si="21"/>
        <v/>
      </c>
      <c r="V42" s="12" t="str">
        <f t="shared" si="22"/>
        <v/>
      </c>
      <c r="W42" s="1" t="str">
        <f t="shared" si="23"/>
        <v/>
      </c>
    </row>
    <row r="43" spans="1:23">
      <c r="A43" s="10" t="str">
        <f>IF(B42&gt;=Inputs!$B$8,"",A42+1)</f>
        <v/>
      </c>
      <c r="B43" s="10" t="str">
        <f>IF(B42&gt;=Inputs!$B$8,"",B42+1)</f>
        <v/>
      </c>
      <c r="C43" s="12" t="str">
        <f t="shared" si="12"/>
        <v/>
      </c>
      <c r="D43" s="12" t="str">
        <f>IF(B43="","",IF(B43&lt;$B$2,Inputs!$E$13*12,0))</f>
        <v/>
      </c>
      <c r="E43" s="12" t="str">
        <f>IF(B43="","",IF(B43=Inputs!$E$15,Inputs!$E$14,0))</f>
        <v/>
      </c>
      <c r="F43" s="12" t="str">
        <f>IF(B43="","",MAX(0,C43+D43+E43-G43)*Inputs!$B$12)</f>
        <v/>
      </c>
      <c r="G43" s="12" t="str">
        <f t="shared" si="13"/>
        <v/>
      </c>
      <c r="H43" s="12" t="str">
        <f t="shared" si="14"/>
        <v/>
      </c>
      <c r="I43" s="12" t="str">
        <f t="shared" si="15"/>
        <v/>
      </c>
      <c r="J43" s="12" t="str">
        <f>IF(B43="","",IF(B43&lt;$B$2,Cash_Streams!$J$7*12,0))</f>
        <v/>
      </c>
      <c r="K43" s="12" t="str">
        <f>IF(B43="","",SUMIFS(Cash_Streams!$D$6:$D$15,Cash_Streams!$E$6:$E$15,$B43,Cash_Streams!$F$6:$F$15,1))</f>
        <v/>
      </c>
      <c r="L43" s="12" t="str">
        <f>IF(B43="","",MAX(0,I43+J43+K43-M43)*Inputs!$B$13)</f>
        <v/>
      </c>
      <c r="M43" s="12" t="str">
        <f t="shared" si="16"/>
        <v/>
      </c>
      <c r="N43" s="12" t="str">
        <f t="shared" si="17"/>
        <v/>
      </c>
      <c r="O43" s="12" t="str">
        <f>IF(B43="","",IF(B43&lt;$B$2,0,MAX(0,Inputs!$E$5*(1-MAX(0,Inputs!$E$6-$B$2)*Inputs!$E$7))*(1+Inputs!$B$11)^(B43-Inputs!$B$4)))</f>
        <v/>
      </c>
      <c r="P43" s="12" t="str">
        <f>IF(B43="","",IF(B43&lt;Inputs!$B$7,0,Inputs!$E$4*(1+Inputs!$B$11)^(B43-Inputs!$B$4)))</f>
        <v/>
      </c>
      <c r="Q43" s="12" t="str">
        <f t="shared" si="18"/>
        <v/>
      </c>
      <c r="R43" s="12" t="str">
        <f>IF(B43="","",Inputs!$B$10*(1+Inputs!$B$11)^(B43-Inputs!$B$4))</f>
        <v/>
      </c>
      <c r="S43" s="12" t="str">
        <f t="shared" si="19"/>
        <v/>
      </c>
      <c r="T43" s="12" t="str">
        <f t="shared" si="20"/>
        <v/>
      </c>
      <c r="U43" s="12" t="str">
        <f t="shared" si="21"/>
        <v/>
      </c>
      <c r="V43" s="12" t="str">
        <f t="shared" si="22"/>
        <v/>
      </c>
      <c r="W43" s="1" t="str">
        <f t="shared" si="23"/>
        <v/>
      </c>
    </row>
    <row r="44" spans="1:23">
      <c r="A44" s="10" t="str">
        <f>IF(B43&gt;=Inputs!$B$8,"",A43+1)</f>
        <v/>
      </c>
      <c r="B44" s="10" t="str">
        <f>IF(B43&gt;=Inputs!$B$8,"",B43+1)</f>
        <v/>
      </c>
      <c r="C44" s="12" t="str">
        <f t="shared" si="12"/>
        <v/>
      </c>
      <c r="D44" s="12" t="str">
        <f>IF(B44="","",IF(B44&lt;$B$2,Inputs!$E$13*12,0))</f>
        <v/>
      </c>
      <c r="E44" s="12" t="str">
        <f>IF(B44="","",IF(B44=Inputs!$E$15,Inputs!$E$14,0))</f>
        <v/>
      </c>
      <c r="F44" s="12" t="str">
        <f>IF(B44="","",MAX(0,C44+D44+E44-G44)*Inputs!$B$12)</f>
        <v/>
      </c>
      <c r="G44" s="12" t="str">
        <f t="shared" si="13"/>
        <v/>
      </c>
      <c r="H44" s="12" t="str">
        <f t="shared" si="14"/>
        <v/>
      </c>
      <c r="I44" s="12" t="str">
        <f t="shared" si="15"/>
        <v/>
      </c>
      <c r="J44" s="12" t="str">
        <f>IF(B44="","",IF(B44&lt;$B$2,Cash_Streams!$J$7*12,0))</f>
        <v/>
      </c>
      <c r="K44" s="12" t="str">
        <f>IF(B44="","",SUMIFS(Cash_Streams!$D$6:$D$15,Cash_Streams!$E$6:$E$15,$B44,Cash_Streams!$F$6:$F$15,1))</f>
        <v/>
      </c>
      <c r="L44" s="12" t="str">
        <f>IF(B44="","",MAX(0,I44+J44+K44-M44)*Inputs!$B$13)</f>
        <v/>
      </c>
      <c r="M44" s="12" t="str">
        <f t="shared" si="16"/>
        <v/>
      </c>
      <c r="N44" s="12" t="str">
        <f t="shared" si="17"/>
        <v/>
      </c>
      <c r="O44" s="12" t="str">
        <f>IF(B44="","",IF(B44&lt;$B$2,0,MAX(0,Inputs!$E$5*(1-MAX(0,Inputs!$E$6-$B$2)*Inputs!$E$7))*(1+Inputs!$B$11)^(B44-Inputs!$B$4)))</f>
        <v/>
      </c>
      <c r="P44" s="12" t="str">
        <f>IF(B44="","",IF(B44&lt;Inputs!$B$7,0,Inputs!$E$4*(1+Inputs!$B$11)^(B44-Inputs!$B$4)))</f>
        <v/>
      </c>
      <c r="Q44" s="12" t="str">
        <f t="shared" si="18"/>
        <v/>
      </c>
      <c r="R44" s="12" t="str">
        <f>IF(B44="","",Inputs!$B$10*(1+Inputs!$B$11)^(B44-Inputs!$B$4))</f>
        <v/>
      </c>
      <c r="S44" s="12" t="str">
        <f t="shared" si="19"/>
        <v/>
      </c>
      <c r="T44" s="12" t="str">
        <f t="shared" si="20"/>
        <v/>
      </c>
      <c r="U44" s="12" t="str">
        <f t="shared" si="21"/>
        <v/>
      </c>
      <c r="V44" s="12" t="str">
        <f t="shared" si="22"/>
        <v/>
      </c>
      <c r="W44" s="1" t="str">
        <f t="shared" si="23"/>
        <v/>
      </c>
    </row>
    <row r="45" spans="1:23">
      <c r="A45" s="10" t="str">
        <f>IF(B44&gt;=Inputs!$B$8,"",A44+1)</f>
        <v/>
      </c>
      <c r="B45" s="10" t="str">
        <f>IF(B44&gt;=Inputs!$B$8,"",B44+1)</f>
        <v/>
      </c>
      <c r="C45" s="12" t="str">
        <f t="shared" si="12"/>
        <v/>
      </c>
      <c r="D45" s="12" t="str">
        <f>IF(B45="","",IF(B45&lt;$B$2,Inputs!$E$13*12,0))</f>
        <v/>
      </c>
      <c r="E45" s="12" t="str">
        <f>IF(B45="","",IF(B45=Inputs!$E$15,Inputs!$E$14,0))</f>
        <v/>
      </c>
      <c r="F45" s="12" t="str">
        <f>IF(B45="","",MAX(0,C45+D45+E45-G45)*Inputs!$B$12)</f>
        <v/>
      </c>
      <c r="G45" s="12" t="str">
        <f t="shared" si="13"/>
        <v/>
      </c>
      <c r="H45" s="12" t="str">
        <f t="shared" si="14"/>
        <v/>
      </c>
      <c r="I45" s="12" t="str">
        <f t="shared" si="15"/>
        <v/>
      </c>
      <c r="J45" s="12" t="str">
        <f>IF(B45="","",IF(B45&lt;$B$2,Cash_Streams!$J$7*12,0))</f>
        <v/>
      </c>
      <c r="K45" s="12" t="str">
        <f>IF(B45="","",SUMIFS(Cash_Streams!$D$6:$D$15,Cash_Streams!$E$6:$E$15,$B45,Cash_Streams!$F$6:$F$15,1))</f>
        <v/>
      </c>
      <c r="L45" s="12" t="str">
        <f>IF(B45="","",MAX(0,I45+J45+K45-M45)*Inputs!$B$13)</f>
        <v/>
      </c>
      <c r="M45" s="12" t="str">
        <f t="shared" si="16"/>
        <v/>
      </c>
      <c r="N45" s="12" t="str">
        <f t="shared" si="17"/>
        <v/>
      </c>
      <c r="O45" s="12" t="str">
        <f>IF(B45="","",IF(B45&lt;$B$2,0,MAX(0,Inputs!$E$5*(1-MAX(0,Inputs!$E$6-$B$2)*Inputs!$E$7))*(1+Inputs!$B$11)^(B45-Inputs!$B$4)))</f>
        <v/>
      </c>
      <c r="P45" s="12" t="str">
        <f>IF(B45="","",IF(B45&lt;Inputs!$B$7,0,Inputs!$E$4*(1+Inputs!$B$11)^(B45-Inputs!$B$4)))</f>
        <v/>
      </c>
      <c r="Q45" s="12" t="str">
        <f t="shared" si="18"/>
        <v/>
      </c>
      <c r="R45" s="12" t="str">
        <f>IF(B45="","",Inputs!$B$10*(1+Inputs!$B$11)^(B45-Inputs!$B$4))</f>
        <v/>
      </c>
      <c r="S45" s="12" t="str">
        <f t="shared" si="19"/>
        <v/>
      </c>
      <c r="T45" s="12" t="str">
        <f t="shared" si="20"/>
        <v/>
      </c>
      <c r="U45" s="12" t="str">
        <f t="shared" si="21"/>
        <v/>
      </c>
      <c r="V45" s="12" t="str">
        <f t="shared" si="22"/>
        <v/>
      </c>
      <c r="W45" s="1" t="str">
        <f t="shared" si="23"/>
        <v/>
      </c>
    </row>
    <row r="46" spans="1:23">
      <c r="A46" s="10" t="str">
        <f>IF(B45&gt;=Inputs!$B$8,"",A45+1)</f>
        <v/>
      </c>
      <c r="B46" s="10" t="str">
        <f>IF(B45&gt;=Inputs!$B$8,"",B45+1)</f>
        <v/>
      </c>
      <c r="C46" s="12" t="str">
        <f t="shared" si="12"/>
        <v/>
      </c>
      <c r="D46" s="12" t="str">
        <f>IF(B46="","",IF(B46&lt;$B$2,Inputs!$E$13*12,0))</f>
        <v/>
      </c>
      <c r="E46" s="12" t="str">
        <f>IF(B46="","",IF(B46=Inputs!$E$15,Inputs!$E$14,0))</f>
        <v/>
      </c>
      <c r="F46" s="12" t="str">
        <f>IF(B46="","",MAX(0,C46+D46+E46-G46)*Inputs!$B$12)</f>
        <v/>
      </c>
      <c r="G46" s="12" t="str">
        <f t="shared" si="13"/>
        <v/>
      </c>
      <c r="H46" s="12" t="str">
        <f t="shared" si="14"/>
        <v/>
      </c>
      <c r="I46" s="12" t="str">
        <f t="shared" si="15"/>
        <v/>
      </c>
      <c r="J46" s="12" t="str">
        <f>IF(B46="","",IF(B46&lt;$B$2,Cash_Streams!$J$7*12,0))</f>
        <v/>
      </c>
      <c r="K46" s="12" t="str">
        <f>IF(B46="","",SUMIFS(Cash_Streams!$D$6:$D$15,Cash_Streams!$E$6:$E$15,$B46,Cash_Streams!$F$6:$F$15,1))</f>
        <v/>
      </c>
      <c r="L46" s="12" t="str">
        <f>IF(B46="","",MAX(0,I46+J46+K46-M46)*Inputs!$B$13)</f>
        <v/>
      </c>
      <c r="M46" s="12" t="str">
        <f t="shared" si="16"/>
        <v/>
      </c>
      <c r="N46" s="12" t="str">
        <f t="shared" si="17"/>
        <v/>
      </c>
      <c r="O46" s="12" t="str">
        <f>IF(B46="","",IF(B46&lt;$B$2,0,MAX(0,Inputs!$E$5*(1-MAX(0,Inputs!$E$6-$B$2)*Inputs!$E$7))*(1+Inputs!$B$11)^(B46-Inputs!$B$4)))</f>
        <v/>
      </c>
      <c r="P46" s="12" t="str">
        <f>IF(B46="","",IF(B46&lt;Inputs!$B$7,0,Inputs!$E$4*(1+Inputs!$B$11)^(B46-Inputs!$B$4)))</f>
        <v/>
      </c>
      <c r="Q46" s="12" t="str">
        <f t="shared" si="18"/>
        <v/>
      </c>
      <c r="R46" s="12" t="str">
        <f>IF(B46="","",Inputs!$B$10*(1+Inputs!$B$11)^(B46-Inputs!$B$4))</f>
        <v/>
      </c>
      <c r="S46" s="12" t="str">
        <f t="shared" si="19"/>
        <v/>
      </c>
      <c r="T46" s="12" t="str">
        <f t="shared" si="20"/>
        <v/>
      </c>
      <c r="U46" s="12" t="str">
        <f t="shared" si="21"/>
        <v/>
      </c>
      <c r="V46" s="12" t="str">
        <f t="shared" si="22"/>
        <v/>
      </c>
      <c r="W46" s="1" t="str">
        <f t="shared" si="23"/>
        <v/>
      </c>
    </row>
    <row r="47" spans="1:23">
      <c r="A47" s="10" t="str">
        <f>IF(B46&gt;=Inputs!$B$8,"",A46+1)</f>
        <v/>
      </c>
      <c r="B47" s="10" t="str">
        <f>IF(B46&gt;=Inputs!$B$8,"",B46+1)</f>
        <v/>
      </c>
      <c r="C47" s="12" t="str">
        <f t="shared" si="12"/>
        <v/>
      </c>
      <c r="D47" s="12" t="str">
        <f>IF(B47="","",IF(B47&lt;$B$2,Inputs!$E$13*12,0))</f>
        <v/>
      </c>
      <c r="E47" s="12" t="str">
        <f>IF(B47="","",IF(B47=Inputs!$E$15,Inputs!$E$14,0))</f>
        <v/>
      </c>
      <c r="F47" s="12" t="str">
        <f>IF(B47="","",MAX(0,C47+D47+E47-G47)*Inputs!$B$12)</f>
        <v/>
      </c>
      <c r="G47" s="12" t="str">
        <f t="shared" si="13"/>
        <v/>
      </c>
      <c r="H47" s="12" t="str">
        <f t="shared" si="14"/>
        <v/>
      </c>
      <c r="I47" s="12" t="str">
        <f t="shared" si="15"/>
        <v/>
      </c>
      <c r="J47" s="12" t="str">
        <f>IF(B47="","",IF(B47&lt;$B$2,Cash_Streams!$J$7*12,0))</f>
        <v/>
      </c>
      <c r="K47" s="12" t="str">
        <f>IF(B47="","",SUMIFS(Cash_Streams!$D$6:$D$15,Cash_Streams!$E$6:$E$15,$B47,Cash_Streams!$F$6:$F$15,1))</f>
        <v/>
      </c>
      <c r="L47" s="12" t="str">
        <f>IF(B47="","",MAX(0,I47+J47+K47-M47)*Inputs!$B$13)</f>
        <v/>
      </c>
      <c r="M47" s="12" t="str">
        <f t="shared" si="16"/>
        <v/>
      </c>
      <c r="N47" s="12" t="str">
        <f t="shared" si="17"/>
        <v/>
      </c>
      <c r="O47" s="12" t="str">
        <f>IF(B47="","",IF(B47&lt;$B$2,0,MAX(0,Inputs!$E$5*(1-MAX(0,Inputs!$E$6-$B$2)*Inputs!$E$7))*(1+Inputs!$B$11)^(B47-Inputs!$B$4)))</f>
        <v/>
      </c>
      <c r="P47" s="12" t="str">
        <f>IF(B47="","",IF(B47&lt;Inputs!$B$7,0,Inputs!$E$4*(1+Inputs!$B$11)^(B47-Inputs!$B$4)))</f>
        <v/>
      </c>
      <c r="Q47" s="12" t="str">
        <f t="shared" si="18"/>
        <v/>
      </c>
      <c r="R47" s="12" t="str">
        <f>IF(B47="","",Inputs!$B$10*(1+Inputs!$B$11)^(B47-Inputs!$B$4))</f>
        <v/>
      </c>
      <c r="S47" s="12" t="str">
        <f t="shared" si="19"/>
        <v/>
      </c>
      <c r="T47" s="12" t="str">
        <f t="shared" si="20"/>
        <v/>
      </c>
      <c r="U47" s="12" t="str">
        <f t="shared" si="21"/>
        <v/>
      </c>
      <c r="V47" s="12" t="str">
        <f t="shared" si="22"/>
        <v/>
      </c>
      <c r="W47" s="1" t="str">
        <f t="shared" si="23"/>
        <v/>
      </c>
    </row>
    <row r="48" spans="1:23">
      <c r="A48" s="10" t="str">
        <f>IF(B47&gt;=Inputs!$B$8,"",A47+1)</f>
        <v/>
      </c>
      <c r="B48" s="10" t="str">
        <f>IF(B47&gt;=Inputs!$B$8,"",B47+1)</f>
        <v/>
      </c>
      <c r="C48" s="12" t="str">
        <f t="shared" si="12"/>
        <v/>
      </c>
      <c r="D48" s="12" t="str">
        <f>IF(B48="","",IF(B48&lt;$B$2,Inputs!$E$13*12,0))</f>
        <v/>
      </c>
      <c r="E48" s="12" t="str">
        <f>IF(B48="","",IF(B48=Inputs!$E$15,Inputs!$E$14,0))</f>
        <v/>
      </c>
      <c r="F48" s="12" t="str">
        <f>IF(B48="","",MAX(0,C48+D48+E48-G48)*Inputs!$B$12)</f>
        <v/>
      </c>
      <c r="G48" s="12" t="str">
        <f t="shared" si="13"/>
        <v/>
      </c>
      <c r="H48" s="12" t="str">
        <f t="shared" si="14"/>
        <v/>
      </c>
      <c r="I48" s="12" t="str">
        <f t="shared" si="15"/>
        <v/>
      </c>
      <c r="J48" s="12" t="str">
        <f>IF(B48="","",IF(B48&lt;$B$2,Cash_Streams!$J$7*12,0))</f>
        <v/>
      </c>
      <c r="K48" s="12" t="str">
        <f>IF(B48="","",SUMIFS(Cash_Streams!$D$6:$D$15,Cash_Streams!$E$6:$E$15,$B48,Cash_Streams!$F$6:$F$15,1))</f>
        <v/>
      </c>
      <c r="L48" s="12" t="str">
        <f>IF(B48="","",MAX(0,I48+J48+K48-M48)*Inputs!$B$13)</f>
        <v/>
      </c>
      <c r="M48" s="12" t="str">
        <f t="shared" si="16"/>
        <v/>
      </c>
      <c r="N48" s="12" t="str">
        <f t="shared" si="17"/>
        <v/>
      </c>
      <c r="O48" s="12" t="str">
        <f>IF(B48="","",IF(B48&lt;$B$2,0,MAX(0,Inputs!$E$5*(1-MAX(0,Inputs!$E$6-$B$2)*Inputs!$E$7))*(1+Inputs!$B$11)^(B48-Inputs!$B$4)))</f>
        <v/>
      </c>
      <c r="P48" s="12" t="str">
        <f>IF(B48="","",IF(B48&lt;Inputs!$B$7,0,Inputs!$E$4*(1+Inputs!$B$11)^(B48-Inputs!$B$4)))</f>
        <v/>
      </c>
      <c r="Q48" s="12" t="str">
        <f t="shared" si="18"/>
        <v/>
      </c>
      <c r="R48" s="12" t="str">
        <f>IF(B48="","",Inputs!$B$10*(1+Inputs!$B$11)^(B48-Inputs!$B$4))</f>
        <v/>
      </c>
      <c r="S48" s="12" t="str">
        <f t="shared" si="19"/>
        <v/>
      </c>
      <c r="T48" s="12" t="str">
        <f t="shared" si="20"/>
        <v/>
      </c>
      <c r="U48" s="12" t="str">
        <f t="shared" si="21"/>
        <v/>
      </c>
      <c r="V48" s="12" t="str">
        <f t="shared" si="22"/>
        <v/>
      </c>
      <c r="W48" s="1" t="str">
        <f t="shared" si="23"/>
        <v/>
      </c>
    </row>
    <row r="49" spans="1:23">
      <c r="A49" s="10" t="str">
        <f>IF(B48&gt;=Inputs!$B$8,"",A48+1)</f>
        <v/>
      </c>
      <c r="B49" s="10" t="str">
        <f>IF(B48&gt;=Inputs!$B$8,"",B48+1)</f>
        <v/>
      </c>
      <c r="C49" s="12" t="str">
        <f t="shared" si="12"/>
        <v/>
      </c>
      <c r="D49" s="12" t="str">
        <f>IF(B49="","",IF(B49&lt;$B$2,Inputs!$E$13*12,0))</f>
        <v/>
      </c>
      <c r="E49" s="12" t="str">
        <f>IF(B49="","",IF(B49=Inputs!$E$15,Inputs!$E$14,0))</f>
        <v/>
      </c>
      <c r="F49" s="12" t="str">
        <f>IF(B49="","",MAX(0,C49+D49+E49-G49)*Inputs!$B$12)</f>
        <v/>
      </c>
      <c r="G49" s="12" t="str">
        <f t="shared" si="13"/>
        <v/>
      </c>
      <c r="H49" s="12" t="str">
        <f t="shared" si="14"/>
        <v/>
      </c>
      <c r="I49" s="12" t="str">
        <f t="shared" si="15"/>
        <v/>
      </c>
      <c r="J49" s="12" t="str">
        <f>IF(B49="","",IF(B49&lt;$B$2,Cash_Streams!$J$7*12,0))</f>
        <v/>
      </c>
      <c r="K49" s="12" t="str">
        <f>IF(B49="","",SUMIFS(Cash_Streams!$D$6:$D$15,Cash_Streams!$E$6:$E$15,$B49,Cash_Streams!$F$6:$F$15,1))</f>
        <v/>
      </c>
      <c r="L49" s="12" t="str">
        <f>IF(B49="","",MAX(0,I49+J49+K49-M49)*Inputs!$B$13)</f>
        <v/>
      </c>
      <c r="M49" s="12" t="str">
        <f t="shared" si="16"/>
        <v/>
      </c>
      <c r="N49" s="12" t="str">
        <f t="shared" si="17"/>
        <v/>
      </c>
      <c r="O49" s="12" t="str">
        <f>IF(B49="","",IF(B49&lt;$B$2,0,MAX(0,Inputs!$E$5*(1-MAX(0,Inputs!$E$6-$B$2)*Inputs!$E$7))*(1+Inputs!$B$11)^(B49-Inputs!$B$4)))</f>
        <v/>
      </c>
      <c r="P49" s="12" t="str">
        <f>IF(B49="","",IF(B49&lt;Inputs!$B$7,0,Inputs!$E$4*(1+Inputs!$B$11)^(B49-Inputs!$B$4)))</f>
        <v/>
      </c>
      <c r="Q49" s="12" t="str">
        <f t="shared" si="18"/>
        <v/>
      </c>
      <c r="R49" s="12" t="str">
        <f>IF(B49="","",Inputs!$B$10*(1+Inputs!$B$11)^(B49-Inputs!$B$4))</f>
        <v/>
      </c>
      <c r="S49" s="12" t="str">
        <f t="shared" si="19"/>
        <v/>
      </c>
      <c r="T49" s="12" t="str">
        <f t="shared" si="20"/>
        <v/>
      </c>
      <c r="U49" s="12" t="str">
        <f t="shared" si="21"/>
        <v/>
      </c>
      <c r="V49" s="12" t="str">
        <f t="shared" si="22"/>
        <v/>
      </c>
      <c r="W49" s="1" t="str">
        <f t="shared" si="23"/>
        <v/>
      </c>
    </row>
    <row r="50" spans="1:23">
      <c r="A50" s="10" t="str">
        <f>IF(B49&gt;=Inputs!$B$8,"",A49+1)</f>
        <v/>
      </c>
      <c r="B50" s="10" t="str">
        <f>IF(B49&gt;=Inputs!$B$8,"",B49+1)</f>
        <v/>
      </c>
      <c r="C50" s="12" t="str">
        <f t="shared" si="12"/>
        <v/>
      </c>
      <c r="D50" s="12" t="str">
        <f>IF(B50="","",IF(B50&lt;$B$2,Inputs!$E$13*12,0))</f>
        <v/>
      </c>
      <c r="E50" s="12" t="str">
        <f>IF(B50="","",IF(B50=Inputs!$E$15,Inputs!$E$14,0))</f>
        <v/>
      </c>
      <c r="F50" s="12" t="str">
        <f>IF(B50="","",MAX(0,C50+D50+E50-G50)*Inputs!$B$12)</f>
        <v/>
      </c>
      <c r="G50" s="12" t="str">
        <f t="shared" si="13"/>
        <v/>
      </c>
      <c r="H50" s="12" t="str">
        <f t="shared" si="14"/>
        <v/>
      </c>
      <c r="I50" s="12" t="str">
        <f t="shared" si="15"/>
        <v/>
      </c>
      <c r="J50" s="12" t="str">
        <f>IF(B50="","",IF(B50&lt;$B$2,Cash_Streams!$J$7*12,0))</f>
        <v/>
      </c>
      <c r="K50" s="12" t="str">
        <f>IF(B50="","",SUMIFS(Cash_Streams!$D$6:$D$15,Cash_Streams!$E$6:$E$15,$B50,Cash_Streams!$F$6:$F$15,1))</f>
        <v/>
      </c>
      <c r="L50" s="12" t="str">
        <f>IF(B50="","",MAX(0,I50+J50+K50-M50)*Inputs!$B$13)</f>
        <v/>
      </c>
      <c r="M50" s="12" t="str">
        <f t="shared" si="16"/>
        <v/>
      </c>
      <c r="N50" s="12" t="str">
        <f t="shared" si="17"/>
        <v/>
      </c>
      <c r="O50" s="12" t="str">
        <f>IF(B50="","",IF(B50&lt;$B$2,0,MAX(0,Inputs!$E$5*(1-MAX(0,Inputs!$E$6-$B$2)*Inputs!$E$7))*(1+Inputs!$B$11)^(B50-Inputs!$B$4)))</f>
        <v/>
      </c>
      <c r="P50" s="12" t="str">
        <f>IF(B50="","",IF(B50&lt;Inputs!$B$7,0,Inputs!$E$4*(1+Inputs!$B$11)^(B50-Inputs!$B$4)))</f>
        <v/>
      </c>
      <c r="Q50" s="12" t="str">
        <f t="shared" si="18"/>
        <v/>
      </c>
      <c r="R50" s="12" t="str">
        <f>IF(B50="","",Inputs!$B$10*(1+Inputs!$B$11)^(B50-Inputs!$B$4))</f>
        <v/>
      </c>
      <c r="S50" s="12" t="str">
        <f t="shared" si="19"/>
        <v/>
      </c>
      <c r="T50" s="12" t="str">
        <f t="shared" si="20"/>
        <v/>
      </c>
      <c r="U50" s="12" t="str">
        <f t="shared" si="21"/>
        <v/>
      </c>
      <c r="V50" s="12" t="str">
        <f t="shared" si="22"/>
        <v/>
      </c>
      <c r="W50" s="1" t="str">
        <f t="shared" si="23"/>
        <v/>
      </c>
    </row>
    <row r="51" spans="1:23">
      <c r="A51" s="10" t="str">
        <f>IF(B50&gt;=Inputs!$B$8,"",A50+1)</f>
        <v/>
      </c>
      <c r="B51" s="10" t="str">
        <f>IF(B50&gt;=Inputs!$B$8,"",B50+1)</f>
        <v/>
      </c>
      <c r="C51" s="12" t="str">
        <f t="shared" si="12"/>
        <v/>
      </c>
      <c r="D51" s="12" t="str">
        <f>IF(B51="","",IF(B51&lt;$B$2,Inputs!$E$13*12,0))</f>
        <v/>
      </c>
      <c r="E51" s="12" t="str">
        <f>IF(B51="","",IF(B51=Inputs!$E$15,Inputs!$E$14,0))</f>
        <v/>
      </c>
      <c r="F51" s="12" t="str">
        <f>IF(B51="","",MAX(0,C51+D51+E51-G51)*Inputs!$B$12)</f>
        <v/>
      </c>
      <c r="G51" s="12" t="str">
        <f t="shared" si="13"/>
        <v/>
      </c>
      <c r="H51" s="12" t="str">
        <f t="shared" si="14"/>
        <v/>
      </c>
      <c r="I51" s="12" t="str">
        <f t="shared" si="15"/>
        <v/>
      </c>
      <c r="J51" s="12" t="str">
        <f>IF(B51="","",IF(B51&lt;$B$2,Cash_Streams!$J$7*12,0))</f>
        <v/>
      </c>
      <c r="K51" s="12" t="str">
        <f>IF(B51="","",SUMIFS(Cash_Streams!$D$6:$D$15,Cash_Streams!$E$6:$E$15,$B51,Cash_Streams!$F$6:$F$15,1))</f>
        <v/>
      </c>
      <c r="L51" s="12" t="str">
        <f>IF(B51="","",MAX(0,I51+J51+K51-M51)*Inputs!$B$13)</f>
        <v/>
      </c>
      <c r="M51" s="12" t="str">
        <f t="shared" si="16"/>
        <v/>
      </c>
      <c r="N51" s="12" t="str">
        <f t="shared" si="17"/>
        <v/>
      </c>
      <c r="O51" s="12" t="str">
        <f>IF(B51="","",IF(B51&lt;$B$2,0,MAX(0,Inputs!$E$5*(1-MAX(0,Inputs!$E$6-$B$2)*Inputs!$E$7))*(1+Inputs!$B$11)^(B51-Inputs!$B$4)))</f>
        <v/>
      </c>
      <c r="P51" s="12" t="str">
        <f>IF(B51="","",IF(B51&lt;Inputs!$B$7,0,Inputs!$E$4*(1+Inputs!$B$11)^(B51-Inputs!$B$4)))</f>
        <v/>
      </c>
      <c r="Q51" s="12" t="str">
        <f t="shared" si="18"/>
        <v/>
      </c>
      <c r="R51" s="12" t="str">
        <f>IF(B51="","",Inputs!$B$10*(1+Inputs!$B$11)^(B51-Inputs!$B$4))</f>
        <v/>
      </c>
      <c r="S51" s="12" t="str">
        <f t="shared" si="19"/>
        <v/>
      </c>
      <c r="T51" s="12" t="str">
        <f t="shared" si="20"/>
        <v/>
      </c>
      <c r="U51" s="12" t="str">
        <f t="shared" si="21"/>
        <v/>
      </c>
      <c r="V51" s="12" t="str">
        <f t="shared" si="22"/>
        <v/>
      </c>
      <c r="W51" s="1" t="str">
        <f t="shared" si="23"/>
        <v/>
      </c>
    </row>
    <row r="52" spans="1:23">
      <c r="A52" s="10" t="str">
        <f>IF(B51&gt;=Inputs!$B$8,"",A51+1)</f>
        <v/>
      </c>
      <c r="B52" s="10" t="str">
        <f>IF(B51&gt;=Inputs!$B$8,"",B51+1)</f>
        <v/>
      </c>
      <c r="C52" s="12" t="str">
        <f t="shared" si="12"/>
        <v/>
      </c>
      <c r="D52" s="12" t="str">
        <f>IF(B52="","",IF(B52&lt;$B$2,Inputs!$E$13*12,0))</f>
        <v/>
      </c>
      <c r="E52" s="12" t="str">
        <f>IF(B52="","",IF(B52=Inputs!$E$15,Inputs!$E$14,0))</f>
        <v/>
      </c>
      <c r="F52" s="12" t="str">
        <f>IF(B52="","",MAX(0,C52+D52+E52-G52)*Inputs!$B$12)</f>
        <v/>
      </c>
      <c r="G52" s="12" t="str">
        <f t="shared" si="13"/>
        <v/>
      </c>
      <c r="H52" s="12" t="str">
        <f t="shared" si="14"/>
        <v/>
      </c>
      <c r="I52" s="12" t="str">
        <f t="shared" si="15"/>
        <v/>
      </c>
      <c r="J52" s="12" t="str">
        <f>IF(B52="","",IF(B52&lt;$B$2,Cash_Streams!$J$7*12,0))</f>
        <v/>
      </c>
      <c r="K52" s="12" t="str">
        <f>IF(B52="","",SUMIFS(Cash_Streams!$D$6:$D$15,Cash_Streams!$E$6:$E$15,$B52,Cash_Streams!$F$6:$F$15,1))</f>
        <v/>
      </c>
      <c r="L52" s="12" t="str">
        <f>IF(B52="","",MAX(0,I52+J52+K52-M52)*Inputs!$B$13)</f>
        <v/>
      </c>
      <c r="M52" s="12" t="str">
        <f t="shared" si="16"/>
        <v/>
      </c>
      <c r="N52" s="12" t="str">
        <f t="shared" si="17"/>
        <v/>
      </c>
      <c r="O52" s="12" t="str">
        <f>IF(B52="","",IF(B52&lt;$B$2,0,MAX(0,Inputs!$E$5*(1-MAX(0,Inputs!$E$6-$B$2)*Inputs!$E$7))*(1+Inputs!$B$11)^(B52-Inputs!$B$4)))</f>
        <v/>
      </c>
      <c r="P52" s="12" t="str">
        <f>IF(B52="","",IF(B52&lt;Inputs!$B$7,0,Inputs!$E$4*(1+Inputs!$B$11)^(B52-Inputs!$B$4)))</f>
        <v/>
      </c>
      <c r="Q52" s="12" t="str">
        <f t="shared" si="18"/>
        <v/>
      </c>
      <c r="R52" s="12" t="str">
        <f>IF(B52="","",Inputs!$B$10*(1+Inputs!$B$11)^(B52-Inputs!$B$4))</f>
        <v/>
      </c>
      <c r="S52" s="12" t="str">
        <f t="shared" si="19"/>
        <v/>
      </c>
      <c r="T52" s="12" t="str">
        <f t="shared" si="20"/>
        <v/>
      </c>
      <c r="U52" s="12" t="str">
        <f t="shared" si="21"/>
        <v/>
      </c>
      <c r="V52" s="12" t="str">
        <f t="shared" si="22"/>
        <v/>
      </c>
      <c r="W52" s="1" t="str">
        <f t="shared" si="23"/>
        <v/>
      </c>
    </row>
    <row r="53" spans="1:23">
      <c r="A53" s="10" t="str">
        <f>IF(B52&gt;=Inputs!$B$8,"",A52+1)</f>
        <v/>
      </c>
      <c r="B53" s="10" t="str">
        <f>IF(B52&gt;=Inputs!$B$8,"",B52+1)</f>
        <v/>
      </c>
      <c r="C53" s="12" t="str">
        <f t="shared" si="12"/>
        <v/>
      </c>
      <c r="D53" s="12" t="str">
        <f>IF(B53="","",IF(B53&lt;$B$2,Inputs!$E$13*12,0))</f>
        <v/>
      </c>
      <c r="E53" s="12" t="str">
        <f>IF(B53="","",IF(B53=Inputs!$E$15,Inputs!$E$14,0))</f>
        <v/>
      </c>
      <c r="F53" s="12" t="str">
        <f>IF(B53="","",MAX(0,C53+D53+E53-G53)*Inputs!$B$12)</f>
        <v/>
      </c>
      <c r="G53" s="12" t="str">
        <f t="shared" si="13"/>
        <v/>
      </c>
      <c r="H53" s="12" t="str">
        <f t="shared" si="14"/>
        <v/>
      </c>
      <c r="I53" s="12" t="str">
        <f t="shared" si="15"/>
        <v/>
      </c>
      <c r="J53" s="12" t="str">
        <f>IF(B53="","",IF(B53&lt;$B$2,Cash_Streams!$J$7*12,0))</f>
        <v/>
      </c>
      <c r="K53" s="12" t="str">
        <f>IF(B53="","",SUMIFS(Cash_Streams!$D$6:$D$15,Cash_Streams!$E$6:$E$15,$B53,Cash_Streams!$F$6:$F$15,1))</f>
        <v/>
      </c>
      <c r="L53" s="12" t="str">
        <f>IF(B53="","",MAX(0,I53+J53+K53-M53)*Inputs!$B$13)</f>
        <v/>
      </c>
      <c r="M53" s="12" t="str">
        <f t="shared" si="16"/>
        <v/>
      </c>
      <c r="N53" s="12" t="str">
        <f t="shared" si="17"/>
        <v/>
      </c>
      <c r="O53" s="12" t="str">
        <f>IF(B53="","",IF(B53&lt;$B$2,0,MAX(0,Inputs!$E$5*(1-MAX(0,Inputs!$E$6-$B$2)*Inputs!$E$7))*(1+Inputs!$B$11)^(B53-Inputs!$B$4)))</f>
        <v/>
      </c>
      <c r="P53" s="12" t="str">
        <f>IF(B53="","",IF(B53&lt;Inputs!$B$7,0,Inputs!$E$4*(1+Inputs!$B$11)^(B53-Inputs!$B$4)))</f>
        <v/>
      </c>
      <c r="Q53" s="12" t="str">
        <f t="shared" si="18"/>
        <v/>
      </c>
      <c r="R53" s="12" t="str">
        <f>IF(B53="","",Inputs!$B$10*(1+Inputs!$B$11)^(B53-Inputs!$B$4))</f>
        <v/>
      </c>
      <c r="S53" s="12" t="str">
        <f t="shared" si="19"/>
        <v/>
      </c>
      <c r="T53" s="12" t="str">
        <f t="shared" si="20"/>
        <v/>
      </c>
      <c r="U53" s="12" t="str">
        <f t="shared" si="21"/>
        <v/>
      </c>
      <c r="V53" s="12" t="str">
        <f t="shared" si="22"/>
        <v/>
      </c>
      <c r="W53" s="1" t="str">
        <f t="shared" si="23"/>
        <v/>
      </c>
    </row>
    <row r="54" spans="1:23">
      <c r="A54" s="10" t="str">
        <f>IF(B53&gt;=Inputs!$B$8,"",A53+1)</f>
        <v/>
      </c>
      <c r="B54" s="10" t="str">
        <f>IF(B53&gt;=Inputs!$B$8,"",B53+1)</f>
        <v/>
      </c>
      <c r="C54" s="12" t="str">
        <f t="shared" si="12"/>
        <v/>
      </c>
      <c r="D54" s="12" t="str">
        <f>IF(B54="","",IF(B54&lt;$B$2,Inputs!$E$13*12,0))</f>
        <v/>
      </c>
      <c r="E54" s="12" t="str">
        <f>IF(B54="","",IF(B54=Inputs!$E$15,Inputs!$E$14,0))</f>
        <v/>
      </c>
      <c r="F54" s="12" t="str">
        <f>IF(B54="","",MAX(0,C54+D54+E54-G54)*Inputs!$B$12)</f>
        <v/>
      </c>
      <c r="G54" s="12" t="str">
        <f t="shared" si="13"/>
        <v/>
      </c>
      <c r="H54" s="12" t="str">
        <f t="shared" si="14"/>
        <v/>
      </c>
      <c r="I54" s="12" t="str">
        <f t="shared" si="15"/>
        <v/>
      </c>
      <c r="J54" s="12" t="str">
        <f>IF(B54="","",IF(B54&lt;$B$2,Cash_Streams!$J$7*12,0))</f>
        <v/>
      </c>
      <c r="K54" s="12" t="str">
        <f>IF(B54="","",SUMIFS(Cash_Streams!$D$6:$D$15,Cash_Streams!$E$6:$E$15,$B54,Cash_Streams!$F$6:$F$15,1))</f>
        <v/>
      </c>
      <c r="L54" s="12" t="str">
        <f>IF(B54="","",MAX(0,I54+J54+K54-M54)*Inputs!$B$13)</f>
        <v/>
      </c>
      <c r="M54" s="12" t="str">
        <f t="shared" si="16"/>
        <v/>
      </c>
      <c r="N54" s="12" t="str">
        <f t="shared" si="17"/>
        <v/>
      </c>
      <c r="O54" s="12" t="str">
        <f>IF(B54="","",IF(B54&lt;$B$2,0,MAX(0,Inputs!$E$5*(1-MAX(0,Inputs!$E$6-$B$2)*Inputs!$E$7))*(1+Inputs!$B$11)^(B54-Inputs!$B$4)))</f>
        <v/>
      </c>
      <c r="P54" s="12" t="str">
        <f>IF(B54="","",IF(B54&lt;Inputs!$B$7,0,Inputs!$E$4*(1+Inputs!$B$11)^(B54-Inputs!$B$4)))</f>
        <v/>
      </c>
      <c r="Q54" s="12" t="str">
        <f t="shared" si="18"/>
        <v/>
      </c>
      <c r="R54" s="12" t="str">
        <f>IF(B54="","",Inputs!$B$10*(1+Inputs!$B$11)^(B54-Inputs!$B$4))</f>
        <v/>
      </c>
      <c r="S54" s="12" t="str">
        <f t="shared" si="19"/>
        <v/>
      </c>
      <c r="T54" s="12" t="str">
        <f t="shared" si="20"/>
        <v/>
      </c>
      <c r="U54" s="12" t="str">
        <f t="shared" si="21"/>
        <v/>
      </c>
      <c r="V54" s="12" t="str">
        <f t="shared" si="22"/>
        <v/>
      </c>
      <c r="W54" s="1" t="str">
        <f t="shared" si="23"/>
        <v/>
      </c>
    </row>
    <row r="55" spans="1:23">
      <c r="A55" s="10" t="str">
        <f>IF(B54&gt;=Inputs!$B$8,"",A54+1)</f>
        <v/>
      </c>
      <c r="B55" s="10" t="str">
        <f>IF(B54&gt;=Inputs!$B$8,"",B54+1)</f>
        <v/>
      </c>
      <c r="C55" s="12" t="str">
        <f t="shared" si="12"/>
        <v/>
      </c>
      <c r="D55" s="12" t="str">
        <f>IF(B55="","",IF(B55&lt;$B$2,Inputs!$E$13*12,0))</f>
        <v/>
      </c>
      <c r="E55" s="12" t="str">
        <f>IF(B55="","",IF(B55=Inputs!$E$15,Inputs!$E$14,0))</f>
        <v/>
      </c>
      <c r="F55" s="12" t="str">
        <f>IF(B55="","",MAX(0,C55+D55+E55-G55)*Inputs!$B$12)</f>
        <v/>
      </c>
      <c r="G55" s="12" t="str">
        <f t="shared" si="13"/>
        <v/>
      </c>
      <c r="H55" s="12" t="str">
        <f t="shared" si="14"/>
        <v/>
      </c>
      <c r="I55" s="12" t="str">
        <f t="shared" si="15"/>
        <v/>
      </c>
      <c r="J55" s="12" t="str">
        <f>IF(B55="","",IF(B55&lt;$B$2,Cash_Streams!$J$7*12,0))</f>
        <v/>
      </c>
      <c r="K55" s="12" t="str">
        <f>IF(B55="","",SUMIFS(Cash_Streams!$D$6:$D$15,Cash_Streams!$E$6:$E$15,$B55,Cash_Streams!$F$6:$F$15,1))</f>
        <v/>
      </c>
      <c r="L55" s="12" t="str">
        <f>IF(B55="","",MAX(0,I55+J55+K55-M55)*Inputs!$B$13)</f>
        <v/>
      </c>
      <c r="M55" s="12" t="str">
        <f t="shared" si="16"/>
        <v/>
      </c>
      <c r="N55" s="12" t="str">
        <f t="shared" si="17"/>
        <v/>
      </c>
      <c r="O55" s="12" t="str">
        <f>IF(B55="","",IF(B55&lt;$B$2,0,MAX(0,Inputs!$E$5*(1-MAX(0,Inputs!$E$6-$B$2)*Inputs!$E$7))*(1+Inputs!$B$11)^(B55-Inputs!$B$4)))</f>
        <v/>
      </c>
      <c r="P55" s="12" t="str">
        <f>IF(B55="","",IF(B55&lt;Inputs!$B$7,0,Inputs!$E$4*(1+Inputs!$B$11)^(B55-Inputs!$B$4)))</f>
        <v/>
      </c>
      <c r="Q55" s="12" t="str">
        <f t="shared" si="18"/>
        <v/>
      </c>
      <c r="R55" s="12" t="str">
        <f>IF(B55="","",Inputs!$B$10*(1+Inputs!$B$11)^(B55-Inputs!$B$4))</f>
        <v/>
      </c>
      <c r="S55" s="12" t="str">
        <f t="shared" si="19"/>
        <v/>
      </c>
      <c r="T55" s="12" t="str">
        <f t="shared" si="20"/>
        <v/>
      </c>
      <c r="U55" s="12" t="str">
        <f t="shared" si="21"/>
        <v/>
      </c>
      <c r="V55" s="12" t="str">
        <f t="shared" si="22"/>
        <v/>
      </c>
      <c r="W55" s="1" t="str">
        <f t="shared" si="23"/>
        <v/>
      </c>
    </row>
    <row r="56" spans="1:23">
      <c r="A56" s="10" t="str">
        <f>IF(B55&gt;=Inputs!$B$8,"",A55+1)</f>
        <v/>
      </c>
      <c r="B56" s="10" t="str">
        <f>IF(B55&gt;=Inputs!$B$8,"",B55+1)</f>
        <v/>
      </c>
      <c r="C56" s="12" t="str">
        <f t="shared" si="12"/>
        <v/>
      </c>
      <c r="D56" s="12" t="str">
        <f>IF(B56="","",IF(B56&lt;$B$2,Inputs!$E$13*12,0))</f>
        <v/>
      </c>
      <c r="E56" s="12" t="str">
        <f>IF(B56="","",IF(B56=Inputs!$E$15,Inputs!$E$14,0))</f>
        <v/>
      </c>
      <c r="F56" s="12" t="str">
        <f>IF(B56="","",MAX(0,C56+D56+E56-G56)*Inputs!$B$12)</f>
        <v/>
      </c>
      <c r="G56" s="12" t="str">
        <f t="shared" si="13"/>
        <v/>
      </c>
      <c r="H56" s="12" t="str">
        <f t="shared" si="14"/>
        <v/>
      </c>
      <c r="I56" s="12" t="str">
        <f t="shared" si="15"/>
        <v/>
      </c>
      <c r="J56" s="12" t="str">
        <f>IF(B56="","",IF(B56&lt;$B$2,Cash_Streams!$J$7*12,0))</f>
        <v/>
      </c>
      <c r="K56" s="12" t="str">
        <f>IF(B56="","",SUMIFS(Cash_Streams!$D$6:$D$15,Cash_Streams!$E$6:$E$15,$B56,Cash_Streams!$F$6:$F$15,1))</f>
        <v/>
      </c>
      <c r="L56" s="12" t="str">
        <f>IF(B56="","",MAX(0,I56+J56+K56-M56)*Inputs!$B$13)</f>
        <v/>
      </c>
      <c r="M56" s="12" t="str">
        <f t="shared" si="16"/>
        <v/>
      </c>
      <c r="N56" s="12" t="str">
        <f t="shared" si="17"/>
        <v/>
      </c>
      <c r="O56" s="12" t="str">
        <f>IF(B56="","",IF(B56&lt;$B$2,0,MAX(0,Inputs!$E$5*(1-MAX(0,Inputs!$E$6-$B$2)*Inputs!$E$7))*(1+Inputs!$B$11)^(B56-Inputs!$B$4)))</f>
        <v/>
      </c>
      <c r="P56" s="12" t="str">
        <f>IF(B56="","",IF(B56&lt;Inputs!$B$7,0,Inputs!$E$4*(1+Inputs!$B$11)^(B56-Inputs!$B$4)))</f>
        <v/>
      </c>
      <c r="Q56" s="12" t="str">
        <f t="shared" si="18"/>
        <v/>
      </c>
      <c r="R56" s="12" t="str">
        <f>IF(B56="","",Inputs!$B$10*(1+Inputs!$B$11)^(B56-Inputs!$B$4))</f>
        <v/>
      </c>
      <c r="S56" s="12" t="str">
        <f t="shared" si="19"/>
        <v/>
      </c>
      <c r="T56" s="12" t="str">
        <f t="shared" si="20"/>
        <v/>
      </c>
      <c r="U56" s="12" t="str">
        <f t="shared" si="21"/>
        <v/>
      </c>
      <c r="V56" s="12" t="str">
        <f t="shared" si="22"/>
        <v/>
      </c>
      <c r="W56" s="1" t="str">
        <f t="shared" si="23"/>
        <v/>
      </c>
    </row>
    <row r="57" spans="1:23">
      <c r="A57" s="10" t="str">
        <f>IF(B56&gt;=Inputs!$B$8,"",A56+1)</f>
        <v/>
      </c>
      <c r="B57" s="10" t="str">
        <f>IF(B56&gt;=Inputs!$B$8,"",B56+1)</f>
        <v/>
      </c>
      <c r="C57" s="12" t="str">
        <f t="shared" si="12"/>
        <v/>
      </c>
      <c r="D57" s="12" t="str">
        <f>IF(B57="","",IF(B57&lt;$B$2,Inputs!$E$13*12,0))</f>
        <v/>
      </c>
      <c r="E57" s="12" t="str">
        <f>IF(B57="","",IF(B57=Inputs!$E$15,Inputs!$E$14,0))</f>
        <v/>
      </c>
      <c r="F57" s="12" t="str">
        <f>IF(B57="","",MAX(0,C57+D57+E57-G57)*Inputs!$B$12)</f>
        <v/>
      </c>
      <c r="G57" s="12" t="str">
        <f t="shared" si="13"/>
        <v/>
      </c>
      <c r="H57" s="12" t="str">
        <f t="shared" si="14"/>
        <v/>
      </c>
      <c r="I57" s="12" t="str">
        <f t="shared" si="15"/>
        <v/>
      </c>
      <c r="J57" s="12" t="str">
        <f>IF(B57="","",IF(B57&lt;$B$2,Cash_Streams!$J$7*12,0))</f>
        <v/>
      </c>
      <c r="K57" s="12" t="str">
        <f>IF(B57="","",SUMIFS(Cash_Streams!$D$6:$D$15,Cash_Streams!$E$6:$E$15,$B57,Cash_Streams!$F$6:$F$15,1))</f>
        <v/>
      </c>
      <c r="L57" s="12" t="str">
        <f>IF(B57="","",MAX(0,I57+J57+K57-M57)*Inputs!$B$13)</f>
        <v/>
      </c>
      <c r="M57" s="12" t="str">
        <f t="shared" si="16"/>
        <v/>
      </c>
      <c r="N57" s="12" t="str">
        <f t="shared" si="17"/>
        <v/>
      </c>
      <c r="O57" s="12" t="str">
        <f>IF(B57="","",IF(B57&lt;$B$2,0,MAX(0,Inputs!$E$5*(1-MAX(0,Inputs!$E$6-$B$2)*Inputs!$E$7))*(1+Inputs!$B$11)^(B57-Inputs!$B$4)))</f>
        <v/>
      </c>
      <c r="P57" s="12" t="str">
        <f>IF(B57="","",IF(B57&lt;Inputs!$B$7,0,Inputs!$E$4*(1+Inputs!$B$11)^(B57-Inputs!$B$4)))</f>
        <v/>
      </c>
      <c r="Q57" s="12" t="str">
        <f t="shared" si="18"/>
        <v/>
      </c>
      <c r="R57" s="12" t="str">
        <f>IF(B57="","",Inputs!$B$10*(1+Inputs!$B$11)^(B57-Inputs!$B$4))</f>
        <v/>
      </c>
      <c r="S57" s="12" t="str">
        <f t="shared" si="19"/>
        <v/>
      </c>
      <c r="T57" s="12" t="str">
        <f t="shared" si="20"/>
        <v/>
      </c>
      <c r="U57" s="12" t="str">
        <f t="shared" si="21"/>
        <v/>
      </c>
      <c r="V57" s="12" t="str">
        <f t="shared" si="22"/>
        <v/>
      </c>
      <c r="W57" s="1" t="str">
        <f t="shared" si="23"/>
        <v/>
      </c>
    </row>
    <row r="58" spans="1:23">
      <c r="A58" s="10" t="str">
        <f>IF(B57&gt;=Inputs!$B$8,"",A57+1)</f>
        <v/>
      </c>
      <c r="B58" s="10" t="str">
        <f>IF(B57&gt;=Inputs!$B$8,"",B57+1)</f>
        <v/>
      </c>
      <c r="C58" s="12" t="str">
        <f t="shared" si="12"/>
        <v/>
      </c>
      <c r="D58" s="12" t="str">
        <f>IF(B58="","",IF(B58&lt;$B$2,Inputs!$E$13*12,0))</f>
        <v/>
      </c>
      <c r="E58" s="12" t="str">
        <f>IF(B58="","",IF(B58=Inputs!$E$15,Inputs!$E$14,0))</f>
        <v/>
      </c>
      <c r="F58" s="12" t="str">
        <f>IF(B58="","",MAX(0,C58+D58+E58-G58)*Inputs!$B$12)</f>
        <v/>
      </c>
      <c r="G58" s="12" t="str">
        <f t="shared" si="13"/>
        <v/>
      </c>
      <c r="H58" s="12" t="str">
        <f t="shared" si="14"/>
        <v/>
      </c>
      <c r="I58" s="12" t="str">
        <f t="shared" si="15"/>
        <v/>
      </c>
      <c r="J58" s="12" t="str">
        <f>IF(B58="","",IF(B58&lt;$B$2,Cash_Streams!$J$7*12,0))</f>
        <v/>
      </c>
      <c r="K58" s="12" t="str">
        <f>IF(B58="","",SUMIFS(Cash_Streams!$D$6:$D$15,Cash_Streams!$E$6:$E$15,$B58,Cash_Streams!$F$6:$F$15,1))</f>
        <v/>
      </c>
      <c r="L58" s="12" t="str">
        <f>IF(B58="","",MAX(0,I58+J58+K58-M58)*Inputs!$B$13)</f>
        <v/>
      </c>
      <c r="M58" s="12" t="str">
        <f t="shared" si="16"/>
        <v/>
      </c>
      <c r="N58" s="12" t="str">
        <f t="shared" si="17"/>
        <v/>
      </c>
      <c r="O58" s="12" t="str">
        <f>IF(B58="","",IF(B58&lt;$B$2,0,MAX(0,Inputs!$E$5*(1-MAX(0,Inputs!$E$6-$B$2)*Inputs!$E$7))*(1+Inputs!$B$11)^(B58-Inputs!$B$4)))</f>
        <v/>
      </c>
      <c r="P58" s="12" t="str">
        <f>IF(B58="","",IF(B58&lt;Inputs!$B$7,0,Inputs!$E$4*(1+Inputs!$B$11)^(B58-Inputs!$B$4)))</f>
        <v/>
      </c>
      <c r="Q58" s="12" t="str">
        <f t="shared" si="18"/>
        <v/>
      </c>
      <c r="R58" s="12" t="str">
        <f>IF(B58="","",Inputs!$B$10*(1+Inputs!$B$11)^(B58-Inputs!$B$4))</f>
        <v/>
      </c>
      <c r="S58" s="12" t="str">
        <f t="shared" si="19"/>
        <v/>
      </c>
      <c r="T58" s="12" t="str">
        <f t="shared" si="20"/>
        <v/>
      </c>
      <c r="U58" s="12" t="str">
        <f t="shared" si="21"/>
        <v/>
      </c>
      <c r="V58" s="12" t="str">
        <f t="shared" si="22"/>
        <v/>
      </c>
      <c r="W58" s="1" t="str">
        <f t="shared" si="23"/>
        <v/>
      </c>
    </row>
    <row r="59" spans="1:23">
      <c r="A59" s="10" t="str">
        <f>IF(B58&gt;=Inputs!$B$8,"",A58+1)</f>
        <v/>
      </c>
      <c r="B59" s="10" t="str">
        <f>IF(B58&gt;=Inputs!$B$8,"",B58+1)</f>
        <v/>
      </c>
      <c r="C59" s="12" t="str">
        <f t="shared" si="12"/>
        <v/>
      </c>
      <c r="D59" s="12" t="str">
        <f>IF(B59="","",IF(B59&lt;$B$2,Inputs!$E$13*12,0))</f>
        <v/>
      </c>
      <c r="E59" s="12" t="str">
        <f>IF(B59="","",IF(B59=Inputs!$E$15,Inputs!$E$14,0))</f>
        <v/>
      </c>
      <c r="F59" s="12" t="str">
        <f>IF(B59="","",MAX(0,C59+D59+E59-G59)*Inputs!$B$12)</f>
        <v/>
      </c>
      <c r="G59" s="12" t="str">
        <f t="shared" si="13"/>
        <v/>
      </c>
      <c r="H59" s="12" t="str">
        <f t="shared" si="14"/>
        <v/>
      </c>
      <c r="I59" s="12" t="str">
        <f t="shared" si="15"/>
        <v/>
      </c>
      <c r="J59" s="12" t="str">
        <f>IF(B59="","",IF(B59&lt;$B$2,Cash_Streams!$J$7*12,0))</f>
        <v/>
      </c>
      <c r="K59" s="12" t="str">
        <f>IF(B59="","",SUMIFS(Cash_Streams!$D$6:$D$15,Cash_Streams!$E$6:$E$15,$B59,Cash_Streams!$F$6:$F$15,1))</f>
        <v/>
      </c>
      <c r="L59" s="12" t="str">
        <f>IF(B59="","",MAX(0,I59+J59+K59-M59)*Inputs!$B$13)</f>
        <v/>
      </c>
      <c r="M59" s="12" t="str">
        <f t="shared" si="16"/>
        <v/>
      </c>
      <c r="N59" s="12" t="str">
        <f t="shared" si="17"/>
        <v/>
      </c>
      <c r="O59" s="12" t="str">
        <f>IF(B59="","",IF(B59&lt;$B$2,0,MAX(0,Inputs!$E$5*(1-MAX(0,Inputs!$E$6-$B$2)*Inputs!$E$7))*(1+Inputs!$B$11)^(B59-Inputs!$B$4)))</f>
        <v/>
      </c>
      <c r="P59" s="12" t="str">
        <f>IF(B59="","",IF(B59&lt;Inputs!$B$7,0,Inputs!$E$4*(1+Inputs!$B$11)^(B59-Inputs!$B$4)))</f>
        <v/>
      </c>
      <c r="Q59" s="12" t="str">
        <f t="shared" si="18"/>
        <v/>
      </c>
      <c r="R59" s="12" t="str">
        <f>IF(B59="","",Inputs!$B$10*(1+Inputs!$B$11)^(B59-Inputs!$B$4))</f>
        <v/>
      </c>
      <c r="S59" s="12" t="str">
        <f t="shared" si="19"/>
        <v/>
      </c>
      <c r="T59" s="12" t="str">
        <f t="shared" si="20"/>
        <v/>
      </c>
      <c r="U59" s="12" t="str">
        <f t="shared" si="21"/>
        <v/>
      </c>
      <c r="V59" s="12" t="str">
        <f t="shared" si="22"/>
        <v/>
      </c>
      <c r="W59" s="1" t="str">
        <f t="shared" si="23"/>
        <v/>
      </c>
    </row>
    <row r="60" spans="1:23">
      <c r="A60" s="10" t="str">
        <f>IF(B59&gt;=Inputs!$B$8,"",A59+1)</f>
        <v/>
      </c>
      <c r="B60" s="10" t="str">
        <f>IF(B59&gt;=Inputs!$B$8,"",B59+1)</f>
        <v/>
      </c>
      <c r="C60" s="12" t="str">
        <f t="shared" si="12"/>
        <v/>
      </c>
      <c r="D60" s="12" t="str">
        <f>IF(B60="","",IF(B60&lt;$B$2,Inputs!$E$13*12,0))</f>
        <v/>
      </c>
      <c r="E60" s="12" t="str">
        <f>IF(B60="","",IF(B60=Inputs!$E$15,Inputs!$E$14,0))</f>
        <v/>
      </c>
      <c r="F60" s="12" t="str">
        <f>IF(B60="","",MAX(0,C60+D60+E60-G60)*Inputs!$B$12)</f>
        <v/>
      </c>
      <c r="G60" s="12" t="str">
        <f t="shared" si="13"/>
        <v/>
      </c>
      <c r="H60" s="12" t="str">
        <f t="shared" si="14"/>
        <v/>
      </c>
      <c r="I60" s="12" t="str">
        <f t="shared" si="15"/>
        <v/>
      </c>
      <c r="J60" s="12" t="str">
        <f>IF(B60="","",IF(B60&lt;$B$2,Cash_Streams!$J$7*12,0))</f>
        <v/>
      </c>
      <c r="K60" s="12" t="str">
        <f>IF(B60="","",SUMIFS(Cash_Streams!$D$6:$D$15,Cash_Streams!$E$6:$E$15,$B60,Cash_Streams!$F$6:$F$15,1))</f>
        <v/>
      </c>
      <c r="L60" s="12" t="str">
        <f>IF(B60="","",MAX(0,I60+J60+K60-M60)*Inputs!$B$13)</f>
        <v/>
      </c>
      <c r="M60" s="12" t="str">
        <f t="shared" si="16"/>
        <v/>
      </c>
      <c r="N60" s="12" t="str">
        <f t="shared" si="17"/>
        <v/>
      </c>
      <c r="O60" s="12" t="str">
        <f>IF(B60="","",IF(B60&lt;$B$2,0,MAX(0,Inputs!$E$5*(1-MAX(0,Inputs!$E$6-$B$2)*Inputs!$E$7))*(1+Inputs!$B$11)^(B60-Inputs!$B$4)))</f>
        <v/>
      </c>
      <c r="P60" s="12" t="str">
        <f>IF(B60="","",IF(B60&lt;Inputs!$B$7,0,Inputs!$E$4*(1+Inputs!$B$11)^(B60-Inputs!$B$4)))</f>
        <v/>
      </c>
      <c r="Q60" s="12" t="str">
        <f t="shared" si="18"/>
        <v/>
      </c>
      <c r="R60" s="12" t="str">
        <f>IF(B60="","",Inputs!$B$10*(1+Inputs!$B$11)^(B60-Inputs!$B$4))</f>
        <v/>
      </c>
      <c r="S60" s="12" t="str">
        <f t="shared" si="19"/>
        <v/>
      </c>
      <c r="T60" s="12" t="str">
        <f t="shared" si="20"/>
        <v/>
      </c>
      <c r="U60" s="12" t="str">
        <f t="shared" si="21"/>
        <v/>
      </c>
      <c r="V60" s="12" t="str">
        <f t="shared" si="22"/>
        <v/>
      </c>
      <c r="W60" s="1" t="str">
        <f t="shared" si="23"/>
        <v/>
      </c>
    </row>
    <row r="61" spans="1:23">
      <c r="A61" s="10" t="str">
        <f>IF(B60&gt;=Inputs!$B$8,"",A60+1)</f>
        <v/>
      </c>
      <c r="B61" s="10" t="str">
        <f>IF(B60&gt;=Inputs!$B$8,"",B60+1)</f>
        <v/>
      </c>
      <c r="C61" s="12" t="str">
        <f t="shared" si="12"/>
        <v/>
      </c>
      <c r="D61" s="12" t="str">
        <f>IF(B61="","",IF(B61&lt;$B$2,Inputs!$E$13*12,0))</f>
        <v/>
      </c>
      <c r="E61" s="12" t="str">
        <f>IF(B61="","",IF(B61=Inputs!$E$15,Inputs!$E$14,0))</f>
        <v/>
      </c>
      <c r="F61" s="12" t="str">
        <f>IF(B61="","",MAX(0,C61+D61+E61-G61)*Inputs!$B$12)</f>
        <v/>
      </c>
      <c r="G61" s="12" t="str">
        <f t="shared" si="13"/>
        <v/>
      </c>
      <c r="H61" s="12" t="str">
        <f t="shared" si="14"/>
        <v/>
      </c>
      <c r="I61" s="12" t="str">
        <f t="shared" si="15"/>
        <v/>
      </c>
      <c r="J61" s="12" t="str">
        <f>IF(B61="","",IF(B61&lt;$B$2,Cash_Streams!$J$7*12,0))</f>
        <v/>
      </c>
      <c r="K61" s="12" t="str">
        <f>IF(B61="","",SUMIFS(Cash_Streams!$D$6:$D$15,Cash_Streams!$E$6:$E$15,$B61,Cash_Streams!$F$6:$F$15,1))</f>
        <v/>
      </c>
      <c r="L61" s="12" t="str">
        <f>IF(B61="","",MAX(0,I61+J61+K61-M61)*Inputs!$B$13)</f>
        <v/>
      </c>
      <c r="M61" s="12" t="str">
        <f t="shared" si="16"/>
        <v/>
      </c>
      <c r="N61" s="12" t="str">
        <f t="shared" si="17"/>
        <v/>
      </c>
      <c r="O61" s="12" t="str">
        <f>IF(B61="","",IF(B61&lt;$B$2,0,MAX(0,Inputs!$E$5*(1-MAX(0,Inputs!$E$6-$B$2)*Inputs!$E$7))*(1+Inputs!$B$11)^(B61-Inputs!$B$4)))</f>
        <v/>
      </c>
      <c r="P61" s="12" t="str">
        <f>IF(B61="","",IF(B61&lt;Inputs!$B$7,0,Inputs!$E$4*(1+Inputs!$B$11)^(B61-Inputs!$B$4)))</f>
        <v/>
      </c>
      <c r="Q61" s="12" t="str">
        <f t="shared" si="18"/>
        <v/>
      </c>
      <c r="R61" s="12" t="str">
        <f>IF(B61="","",Inputs!$B$10*(1+Inputs!$B$11)^(B61-Inputs!$B$4))</f>
        <v/>
      </c>
      <c r="S61" s="12" t="str">
        <f t="shared" si="19"/>
        <v/>
      </c>
      <c r="T61" s="12" t="str">
        <f t="shared" si="20"/>
        <v/>
      </c>
      <c r="U61" s="12" t="str">
        <f t="shared" si="21"/>
        <v/>
      </c>
      <c r="V61" s="12" t="str">
        <f t="shared" si="22"/>
        <v/>
      </c>
      <c r="W61" s="1" t="str">
        <f t="shared" si="23"/>
        <v/>
      </c>
    </row>
    <row r="62" spans="1:23">
      <c r="A62" s="10" t="str">
        <f>IF(B61&gt;=Inputs!$B$8,"",A61+1)</f>
        <v/>
      </c>
      <c r="B62" s="10" t="str">
        <f>IF(B61&gt;=Inputs!$B$8,"",B61+1)</f>
        <v/>
      </c>
      <c r="C62" s="12" t="str">
        <f t="shared" si="12"/>
        <v/>
      </c>
      <c r="D62" s="12" t="str">
        <f>IF(B62="","",IF(B62&lt;$B$2,Inputs!$E$13*12,0))</f>
        <v/>
      </c>
      <c r="E62" s="12" t="str">
        <f>IF(B62="","",IF(B62=Inputs!$E$15,Inputs!$E$14,0))</f>
        <v/>
      </c>
      <c r="F62" s="12" t="str">
        <f>IF(B62="","",MAX(0,C62+D62+E62-G62)*Inputs!$B$12)</f>
        <v/>
      </c>
      <c r="G62" s="12" t="str">
        <f t="shared" si="13"/>
        <v/>
      </c>
      <c r="H62" s="12" t="str">
        <f t="shared" si="14"/>
        <v/>
      </c>
      <c r="I62" s="12" t="str">
        <f t="shared" si="15"/>
        <v/>
      </c>
      <c r="J62" s="12" t="str">
        <f>IF(B62="","",IF(B62&lt;$B$2,Cash_Streams!$J$7*12,0))</f>
        <v/>
      </c>
      <c r="K62" s="12" t="str">
        <f>IF(B62="","",SUMIFS(Cash_Streams!$D$6:$D$15,Cash_Streams!$E$6:$E$15,$B62,Cash_Streams!$F$6:$F$15,1))</f>
        <v/>
      </c>
      <c r="L62" s="12" t="str">
        <f>IF(B62="","",MAX(0,I62+J62+K62-M62)*Inputs!$B$13)</f>
        <v/>
      </c>
      <c r="M62" s="12" t="str">
        <f t="shared" si="16"/>
        <v/>
      </c>
      <c r="N62" s="12" t="str">
        <f t="shared" si="17"/>
        <v/>
      </c>
      <c r="O62" s="12" t="str">
        <f>IF(B62="","",IF(B62&lt;$B$2,0,MAX(0,Inputs!$E$5*(1-MAX(0,Inputs!$E$6-$B$2)*Inputs!$E$7))*(1+Inputs!$B$11)^(B62-Inputs!$B$4)))</f>
        <v/>
      </c>
      <c r="P62" s="12" t="str">
        <f>IF(B62="","",IF(B62&lt;Inputs!$B$7,0,Inputs!$E$4*(1+Inputs!$B$11)^(B62-Inputs!$B$4)))</f>
        <v/>
      </c>
      <c r="Q62" s="12" t="str">
        <f t="shared" si="18"/>
        <v/>
      </c>
      <c r="R62" s="12" t="str">
        <f>IF(B62="","",Inputs!$B$10*(1+Inputs!$B$11)^(B62-Inputs!$B$4))</f>
        <v/>
      </c>
      <c r="S62" s="12" t="str">
        <f t="shared" si="19"/>
        <v/>
      </c>
      <c r="T62" s="12" t="str">
        <f t="shared" si="20"/>
        <v/>
      </c>
      <c r="U62" s="12" t="str">
        <f t="shared" si="21"/>
        <v/>
      </c>
      <c r="V62" s="12" t="str">
        <f t="shared" si="22"/>
        <v/>
      </c>
      <c r="W62" s="1" t="str">
        <f t="shared" si="23"/>
        <v/>
      </c>
    </row>
    <row r="63" spans="1:23">
      <c r="A63" s="10" t="str">
        <f>IF(B62&gt;=Inputs!$B$8,"",A62+1)</f>
        <v/>
      </c>
      <c r="B63" s="10" t="str">
        <f>IF(B62&gt;=Inputs!$B$8,"",B62+1)</f>
        <v/>
      </c>
      <c r="C63" s="12" t="str">
        <f t="shared" si="12"/>
        <v/>
      </c>
      <c r="D63" s="12" t="str">
        <f>IF(B63="","",IF(B63&lt;$B$2,Inputs!$E$13*12,0))</f>
        <v/>
      </c>
      <c r="E63" s="12" t="str">
        <f>IF(B63="","",IF(B63=Inputs!$E$15,Inputs!$E$14,0))</f>
        <v/>
      </c>
      <c r="F63" s="12" t="str">
        <f>IF(B63="","",MAX(0,C63+D63+E63-G63)*Inputs!$B$12)</f>
        <v/>
      </c>
      <c r="G63" s="12" t="str">
        <f t="shared" si="13"/>
        <v/>
      </c>
      <c r="H63" s="12" t="str">
        <f t="shared" si="14"/>
        <v/>
      </c>
      <c r="I63" s="12" t="str">
        <f t="shared" si="15"/>
        <v/>
      </c>
      <c r="J63" s="12" t="str">
        <f>IF(B63="","",IF(B63&lt;$B$2,Cash_Streams!$J$7*12,0))</f>
        <v/>
      </c>
      <c r="K63" s="12" t="str">
        <f>IF(B63="","",SUMIFS(Cash_Streams!$D$6:$D$15,Cash_Streams!$E$6:$E$15,$B63,Cash_Streams!$F$6:$F$15,1))</f>
        <v/>
      </c>
      <c r="L63" s="12" t="str">
        <f>IF(B63="","",MAX(0,I63+J63+K63-M63)*Inputs!$B$13)</f>
        <v/>
      </c>
      <c r="M63" s="12" t="str">
        <f t="shared" si="16"/>
        <v/>
      </c>
      <c r="N63" s="12" t="str">
        <f t="shared" si="17"/>
        <v/>
      </c>
      <c r="O63" s="12" t="str">
        <f>IF(B63="","",IF(B63&lt;$B$2,0,MAX(0,Inputs!$E$5*(1-MAX(0,Inputs!$E$6-$B$2)*Inputs!$E$7))*(1+Inputs!$B$11)^(B63-Inputs!$B$4)))</f>
        <v/>
      </c>
      <c r="P63" s="12" t="str">
        <f>IF(B63="","",IF(B63&lt;Inputs!$B$7,0,Inputs!$E$4*(1+Inputs!$B$11)^(B63-Inputs!$B$4)))</f>
        <v/>
      </c>
      <c r="Q63" s="12" t="str">
        <f t="shared" si="18"/>
        <v/>
      </c>
      <c r="R63" s="12" t="str">
        <f>IF(B63="","",Inputs!$B$10*(1+Inputs!$B$11)^(B63-Inputs!$B$4))</f>
        <v/>
      </c>
      <c r="S63" s="12" t="str">
        <f t="shared" si="19"/>
        <v/>
      </c>
      <c r="T63" s="12" t="str">
        <f t="shared" si="20"/>
        <v/>
      </c>
      <c r="U63" s="12" t="str">
        <f t="shared" si="21"/>
        <v/>
      </c>
      <c r="V63" s="12" t="str">
        <f t="shared" si="22"/>
        <v/>
      </c>
      <c r="W63" s="1" t="str">
        <f t="shared" si="23"/>
        <v/>
      </c>
    </row>
    <row r="64" spans="1:23">
      <c r="A64" s="10" t="str">
        <f>IF(B63&gt;=Inputs!$B$8,"",A63+1)</f>
        <v/>
      </c>
      <c r="B64" s="10" t="str">
        <f>IF(B63&gt;=Inputs!$B$8,"",B63+1)</f>
        <v/>
      </c>
      <c r="C64" s="12" t="str">
        <f t="shared" si="12"/>
        <v/>
      </c>
      <c r="D64" s="12" t="str">
        <f>IF(B64="","",IF(B64&lt;$B$2,Inputs!$E$13*12,0))</f>
        <v/>
      </c>
      <c r="E64" s="12" t="str">
        <f>IF(B64="","",IF(B64=Inputs!$E$15,Inputs!$E$14,0))</f>
        <v/>
      </c>
      <c r="F64" s="12" t="str">
        <f>IF(B64="","",MAX(0,C64+D64+E64-G64)*Inputs!$B$12)</f>
        <v/>
      </c>
      <c r="G64" s="12" t="str">
        <f t="shared" si="13"/>
        <v/>
      </c>
      <c r="H64" s="12" t="str">
        <f t="shared" si="14"/>
        <v/>
      </c>
      <c r="I64" s="12" t="str">
        <f t="shared" si="15"/>
        <v/>
      </c>
      <c r="J64" s="12" t="str">
        <f>IF(B64="","",IF(B64&lt;$B$2,Cash_Streams!$J$7*12,0))</f>
        <v/>
      </c>
      <c r="K64" s="12" t="str">
        <f>IF(B64="","",SUMIFS(Cash_Streams!$D$6:$D$15,Cash_Streams!$E$6:$E$15,$B64,Cash_Streams!$F$6:$F$15,1))</f>
        <v/>
      </c>
      <c r="L64" s="12" t="str">
        <f>IF(B64="","",MAX(0,I64+J64+K64-M64)*Inputs!$B$13)</f>
        <v/>
      </c>
      <c r="M64" s="12" t="str">
        <f t="shared" si="16"/>
        <v/>
      </c>
      <c r="N64" s="12" t="str">
        <f t="shared" si="17"/>
        <v/>
      </c>
      <c r="O64" s="12" t="str">
        <f>IF(B64="","",IF(B64&lt;$B$2,0,MAX(0,Inputs!$E$5*(1-MAX(0,Inputs!$E$6-$B$2)*Inputs!$E$7))*(1+Inputs!$B$11)^(B64-Inputs!$B$4)))</f>
        <v/>
      </c>
      <c r="P64" s="12" t="str">
        <f>IF(B64="","",IF(B64&lt;Inputs!$B$7,0,Inputs!$E$4*(1+Inputs!$B$11)^(B64-Inputs!$B$4)))</f>
        <v/>
      </c>
      <c r="Q64" s="12" t="str">
        <f t="shared" si="18"/>
        <v/>
      </c>
      <c r="R64" s="12" t="str">
        <f>IF(B64="","",Inputs!$B$10*(1+Inputs!$B$11)^(B64-Inputs!$B$4))</f>
        <v/>
      </c>
      <c r="S64" s="12" t="str">
        <f t="shared" si="19"/>
        <v/>
      </c>
      <c r="T64" s="12" t="str">
        <f t="shared" si="20"/>
        <v/>
      </c>
      <c r="U64" s="12" t="str">
        <f t="shared" si="21"/>
        <v/>
      </c>
      <c r="V64" s="12" t="str">
        <f t="shared" si="22"/>
        <v/>
      </c>
      <c r="W64" s="1" t="str">
        <f t="shared" si="23"/>
        <v/>
      </c>
    </row>
    <row r="65" spans="1:23">
      <c r="A65" s="10" t="str">
        <f>IF(B64&gt;=Inputs!$B$8,"",A64+1)</f>
        <v/>
      </c>
      <c r="B65" s="10" t="str">
        <f>IF(B64&gt;=Inputs!$B$8,"",B64+1)</f>
        <v/>
      </c>
      <c r="C65" s="12" t="str">
        <f t="shared" si="12"/>
        <v/>
      </c>
      <c r="D65" s="12" t="str">
        <f>IF(B65="","",IF(B65&lt;$B$2,Inputs!$E$13*12,0))</f>
        <v/>
      </c>
      <c r="E65" s="12" t="str">
        <f>IF(B65="","",IF(B65=Inputs!$E$15,Inputs!$E$14,0))</f>
        <v/>
      </c>
      <c r="F65" s="12" t="str">
        <f>IF(B65="","",MAX(0,C65+D65+E65-G65)*Inputs!$B$12)</f>
        <v/>
      </c>
      <c r="G65" s="12" t="str">
        <f t="shared" si="13"/>
        <v/>
      </c>
      <c r="H65" s="12" t="str">
        <f t="shared" si="14"/>
        <v/>
      </c>
      <c r="I65" s="12" t="str">
        <f t="shared" si="15"/>
        <v/>
      </c>
      <c r="J65" s="12" t="str">
        <f>IF(B65="","",IF(B65&lt;$B$2,Cash_Streams!$J$7*12,0))</f>
        <v/>
      </c>
      <c r="K65" s="12" t="str">
        <f>IF(B65="","",SUMIFS(Cash_Streams!$D$6:$D$15,Cash_Streams!$E$6:$E$15,$B65,Cash_Streams!$F$6:$F$15,1))</f>
        <v/>
      </c>
      <c r="L65" s="12" t="str">
        <f>IF(B65="","",MAX(0,I65+J65+K65-M65)*Inputs!$B$13)</f>
        <v/>
      </c>
      <c r="M65" s="12" t="str">
        <f t="shared" si="16"/>
        <v/>
      </c>
      <c r="N65" s="12" t="str">
        <f t="shared" si="17"/>
        <v/>
      </c>
      <c r="O65" s="12" t="str">
        <f>IF(B65="","",IF(B65&lt;$B$2,0,MAX(0,Inputs!$E$5*(1-MAX(0,Inputs!$E$6-$B$2)*Inputs!$E$7))*(1+Inputs!$B$11)^(B65-Inputs!$B$4)))</f>
        <v/>
      </c>
      <c r="P65" s="12" t="str">
        <f>IF(B65="","",IF(B65&lt;Inputs!$B$7,0,Inputs!$E$4*(1+Inputs!$B$11)^(B65-Inputs!$B$4)))</f>
        <v/>
      </c>
      <c r="Q65" s="12" t="str">
        <f t="shared" si="18"/>
        <v/>
      </c>
      <c r="R65" s="12" t="str">
        <f>IF(B65="","",Inputs!$B$10*(1+Inputs!$B$11)^(B65-Inputs!$B$4))</f>
        <v/>
      </c>
      <c r="S65" s="12" t="str">
        <f t="shared" si="19"/>
        <v/>
      </c>
      <c r="T65" s="12" t="str">
        <f t="shared" si="20"/>
        <v/>
      </c>
      <c r="U65" s="12" t="str">
        <f t="shared" si="21"/>
        <v/>
      </c>
      <c r="V65" s="12" t="str">
        <f t="shared" si="22"/>
        <v/>
      </c>
      <c r="W65" s="1" t="str">
        <f t="shared" si="23"/>
        <v/>
      </c>
    </row>
    <row r="66" spans="1:23">
      <c r="A66" s="10" t="str">
        <f>IF(B65&gt;=Inputs!$B$8,"",A65+1)</f>
        <v/>
      </c>
      <c r="B66" s="10" t="str">
        <f>IF(B65&gt;=Inputs!$B$8,"",B65+1)</f>
        <v/>
      </c>
      <c r="C66" s="12" t="str">
        <f t="shared" si="12"/>
        <v/>
      </c>
      <c r="D66" s="12" t="str">
        <f>IF(B66="","",IF(B66&lt;$B$2,Inputs!$E$13*12,0))</f>
        <v/>
      </c>
      <c r="E66" s="12" t="str">
        <f>IF(B66="","",IF(B66=Inputs!$E$15,Inputs!$E$14,0))</f>
        <v/>
      </c>
      <c r="F66" s="12" t="str">
        <f>IF(B66="","",MAX(0,C66+D66+E66-G66)*Inputs!$B$12)</f>
        <v/>
      </c>
      <c r="G66" s="12" t="str">
        <f t="shared" si="13"/>
        <v/>
      </c>
      <c r="H66" s="12" t="str">
        <f t="shared" si="14"/>
        <v/>
      </c>
      <c r="I66" s="12" t="str">
        <f t="shared" si="15"/>
        <v/>
      </c>
      <c r="J66" s="12" t="str">
        <f>IF(B66="","",IF(B66&lt;$B$2,Cash_Streams!$J$7*12,0))</f>
        <v/>
      </c>
      <c r="K66" s="12" t="str">
        <f>IF(B66="","",SUMIFS(Cash_Streams!$D$6:$D$15,Cash_Streams!$E$6:$E$15,$B66,Cash_Streams!$F$6:$F$15,1))</f>
        <v/>
      </c>
      <c r="L66" s="12" t="str">
        <f>IF(B66="","",MAX(0,I66+J66+K66-M66)*Inputs!$B$13)</f>
        <v/>
      </c>
      <c r="M66" s="12" t="str">
        <f t="shared" si="16"/>
        <v/>
      </c>
      <c r="N66" s="12" t="str">
        <f t="shared" si="17"/>
        <v/>
      </c>
      <c r="O66" s="12" t="str">
        <f>IF(B66="","",IF(B66&lt;$B$2,0,MAX(0,Inputs!$E$5*(1-MAX(0,Inputs!$E$6-$B$2)*Inputs!$E$7))*(1+Inputs!$B$11)^(B66-Inputs!$B$4)))</f>
        <v/>
      </c>
      <c r="P66" s="12" t="str">
        <f>IF(B66="","",IF(B66&lt;Inputs!$B$7,0,Inputs!$E$4*(1+Inputs!$B$11)^(B66-Inputs!$B$4)))</f>
        <v/>
      </c>
      <c r="Q66" s="12" t="str">
        <f t="shared" si="18"/>
        <v/>
      </c>
      <c r="R66" s="12" t="str">
        <f>IF(B66="","",Inputs!$B$10*(1+Inputs!$B$11)^(B66-Inputs!$B$4))</f>
        <v/>
      </c>
      <c r="S66" s="12" t="str">
        <f t="shared" si="19"/>
        <v/>
      </c>
      <c r="T66" s="12" t="str">
        <f t="shared" si="20"/>
        <v/>
      </c>
      <c r="U66" s="12" t="str">
        <f t="shared" si="21"/>
        <v/>
      </c>
      <c r="V66" s="12" t="str">
        <f t="shared" si="22"/>
        <v/>
      </c>
      <c r="W66" s="1" t="str">
        <f t="shared" si="23"/>
        <v/>
      </c>
    </row>
    <row r="67" spans="1:23">
      <c r="A67" s="10" t="str">
        <f>IF(B66&gt;=Inputs!$B$8,"",A66+1)</f>
        <v/>
      </c>
      <c r="B67" s="10" t="str">
        <f>IF(B66&gt;=Inputs!$B$8,"",B66+1)</f>
        <v/>
      </c>
      <c r="C67" s="12" t="str">
        <f t="shared" si="12"/>
        <v/>
      </c>
      <c r="D67" s="12" t="str">
        <f>IF(B67="","",IF(B67&lt;$B$2,Inputs!$E$13*12,0))</f>
        <v/>
      </c>
      <c r="E67" s="12" t="str">
        <f>IF(B67="","",IF(B67=Inputs!$E$15,Inputs!$E$14,0))</f>
        <v/>
      </c>
      <c r="F67" s="12" t="str">
        <f>IF(B67="","",MAX(0,C67+D67+E67-G67)*Inputs!$B$12)</f>
        <v/>
      </c>
      <c r="G67" s="12" t="str">
        <f t="shared" si="13"/>
        <v/>
      </c>
      <c r="H67" s="12" t="str">
        <f t="shared" si="14"/>
        <v/>
      </c>
      <c r="I67" s="12" t="str">
        <f t="shared" si="15"/>
        <v/>
      </c>
      <c r="J67" s="12" t="str">
        <f>IF(B67="","",IF(B67&lt;$B$2,Cash_Streams!$J$7*12,0))</f>
        <v/>
      </c>
      <c r="K67" s="12" t="str">
        <f>IF(B67="","",SUMIFS(Cash_Streams!$D$6:$D$15,Cash_Streams!$E$6:$E$15,$B67,Cash_Streams!$F$6:$F$15,1))</f>
        <v/>
      </c>
      <c r="L67" s="12" t="str">
        <f>IF(B67="","",MAX(0,I67+J67+K67-M67)*Inputs!$B$13)</f>
        <v/>
      </c>
      <c r="M67" s="12" t="str">
        <f t="shared" si="16"/>
        <v/>
      </c>
      <c r="N67" s="12" t="str">
        <f t="shared" si="17"/>
        <v/>
      </c>
      <c r="O67" s="12" t="str">
        <f>IF(B67="","",IF(B67&lt;$B$2,0,MAX(0,Inputs!$E$5*(1-MAX(0,Inputs!$E$6-$B$2)*Inputs!$E$7))*(1+Inputs!$B$11)^(B67-Inputs!$B$4)))</f>
        <v/>
      </c>
      <c r="P67" s="12" t="str">
        <f>IF(B67="","",IF(B67&lt;Inputs!$B$7,0,Inputs!$E$4*(1+Inputs!$B$11)^(B67-Inputs!$B$4)))</f>
        <v/>
      </c>
      <c r="Q67" s="12" t="str">
        <f t="shared" si="18"/>
        <v/>
      </c>
      <c r="R67" s="12" t="str">
        <f>IF(B67="","",Inputs!$B$10*(1+Inputs!$B$11)^(B67-Inputs!$B$4))</f>
        <v/>
      </c>
      <c r="S67" s="12" t="str">
        <f t="shared" si="19"/>
        <v/>
      </c>
      <c r="T67" s="12" t="str">
        <f t="shared" si="20"/>
        <v/>
      </c>
      <c r="U67" s="12" t="str">
        <f t="shared" si="21"/>
        <v/>
      </c>
      <c r="V67" s="12" t="str">
        <f t="shared" si="22"/>
        <v/>
      </c>
      <c r="W67" s="1" t="str">
        <f t="shared" si="23"/>
        <v/>
      </c>
    </row>
    <row r="68" spans="1:23">
      <c r="A68" s="10" t="str">
        <f>IF(B67&gt;=Inputs!$B$8,"",A67+1)</f>
        <v/>
      </c>
      <c r="B68" s="10" t="str">
        <f>IF(B67&gt;=Inputs!$B$8,"",B67+1)</f>
        <v/>
      </c>
      <c r="C68" s="12" t="str">
        <f t="shared" si="12"/>
        <v/>
      </c>
      <c r="D68" s="12" t="str">
        <f>IF(B68="","",IF(B68&lt;$B$2,Inputs!$E$13*12,0))</f>
        <v/>
      </c>
      <c r="E68" s="12" t="str">
        <f>IF(B68="","",IF(B68=Inputs!$E$15,Inputs!$E$14,0))</f>
        <v/>
      </c>
      <c r="F68" s="12" t="str">
        <f>IF(B68="","",MAX(0,C68+D68+E68-G68)*Inputs!$B$12)</f>
        <v/>
      </c>
      <c r="G68" s="12" t="str">
        <f t="shared" si="13"/>
        <v/>
      </c>
      <c r="H68" s="12" t="str">
        <f t="shared" si="14"/>
        <v/>
      </c>
      <c r="I68" s="12" t="str">
        <f t="shared" si="15"/>
        <v/>
      </c>
      <c r="J68" s="12" t="str">
        <f>IF(B68="","",IF(B68&lt;$B$2,Cash_Streams!$J$7*12,0))</f>
        <v/>
      </c>
      <c r="K68" s="12" t="str">
        <f>IF(B68="","",SUMIFS(Cash_Streams!$D$6:$D$15,Cash_Streams!$E$6:$E$15,$B68,Cash_Streams!$F$6:$F$15,1))</f>
        <v/>
      </c>
      <c r="L68" s="12" t="str">
        <f>IF(B68="","",MAX(0,I68+J68+K68-M68)*Inputs!$B$13)</f>
        <v/>
      </c>
      <c r="M68" s="12" t="str">
        <f t="shared" si="16"/>
        <v/>
      </c>
      <c r="N68" s="12" t="str">
        <f t="shared" si="17"/>
        <v/>
      </c>
      <c r="O68" s="12" t="str">
        <f>IF(B68="","",IF(B68&lt;$B$2,0,MAX(0,Inputs!$E$5*(1-MAX(0,Inputs!$E$6-$B$2)*Inputs!$E$7))*(1+Inputs!$B$11)^(B68-Inputs!$B$4)))</f>
        <v/>
      </c>
      <c r="P68" s="12" t="str">
        <f>IF(B68="","",IF(B68&lt;Inputs!$B$7,0,Inputs!$E$4*(1+Inputs!$B$11)^(B68-Inputs!$B$4)))</f>
        <v/>
      </c>
      <c r="Q68" s="12" t="str">
        <f t="shared" si="18"/>
        <v/>
      </c>
      <c r="R68" s="12" t="str">
        <f>IF(B68="","",Inputs!$B$10*(1+Inputs!$B$11)^(B68-Inputs!$B$4))</f>
        <v/>
      </c>
      <c r="S68" s="12" t="str">
        <f t="shared" si="19"/>
        <v/>
      </c>
      <c r="T68" s="12" t="str">
        <f t="shared" si="20"/>
        <v/>
      </c>
      <c r="U68" s="12" t="str">
        <f t="shared" si="21"/>
        <v/>
      </c>
      <c r="V68" s="12" t="str">
        <f t="shared" si="22"/>
        <v/>
      </c>
      <c r="W68" s="1" t="str">
        <f t="shared" si="23"/>
        <v/>
      </c>
    </row>
    <row r="69" spans="1:23">
      <c r="A69" s="10" t="str">
        <f>IF(B68&gt;=Inputs!$B$8,"",A68+1)</f>
        <v/>
      </c>
      <c r="B69" s="10" t="str">
        <f>IF(B68&gt;=Inputs!$B$8,"",B68+1)</f>
        <v/>
      </c>
      <c r="C69" s="12" t="str">
        <f t="shared" si="12"/>
        <v/>
      </c>
      <c r="D69" s="12" t="str">
        <f>IF(B69="","",IF(B69&lt;$B$2,Inputs!$E$13*12,0))</f>
        <v/>
      </c>
      <c r="E69" s="12" t="str">
        <f>IF(B69="","",IF(B69=Inputs!$E$15,Inputs!$E$14,0))</f>
        <v/>
      </c>
      <c r="F69" s="12" t="str">
        <f>IF(B69="","",MAX(0,C69+D69+E69-G69)*Inputs!$B$12)</f>
        <v/>
      </c>
      <c r="G69" s="12" t="str">
        <f t="shared" si="13"/>
        <v/>
      </c>
      <c r="H69" s="12" t="str">
        <f t="shared" si="14"/>
        <v/>
      </c>
      <c r="I69" s="12" t="str">
        <f t="shared" si="15"/>
        <v/>
      </c>
      <c r="J69" s="12" t="str">
        <f>IF(B69="","",IF(B69&lt;$B$2,Cash_Streams!$J$7*12,0))</f>
        <v/>
      </c>
      <c r="K69" s="12" t="str">
        <f>IF(B69="","",SUMIFS(Cash_Streams!$D$6:$D$15,Cash_Streams!$E$6:$E$15,$B69,Cash_Streams!$F$6:$F$15,1))</f>
        <v/>
      </c>
      <c r="L69" s="12" t="str">
        <f>IF(B69="","",MAX(0,I69+J69+K69-M69)*Inputs!$B$13)</f>
        <v/>
      </c>
      <c r="M69" s="12" t="str">
        <f t="shared" si="16"/>
        <v/>
      </c>
      <c r="N69" s="12" t="str">
        <f t="shared" si="17"/>
        <v/>
      </c>
      <c r="O69" s="12" t="str">
        <f>IF(B69="","",IF(B69&lt;$B$2,0,MAX(0,Inputs!$E$5*(1-MAX(0,Inputs!$E$6-$B$2)*Inputs!$E$7))*(1+Inputs!$B$11)^(B69-Inputs!$B$4)))</f>
        <v/>
      </c>
      <c r="P69" s="12" t="str">
        <f>IF(B69="","",IF(B69&lt;Inputs!$B$7,0,Inputs!$E$4*(1+Inputs!$B$11)^(B69-Inputs!$B$4)))</f>
        <v/>
      </c>
      <c r="Q69" s="12" t="str">
        <f t="shared" si="18"/>
        <v/>
      </c>
      <c r="R69" s="12" t="str">
        <f>IF(B69="","",Inputs!$B$10*(1+Inputs!$B$11)^(B69-Inputs!$B$4))</f>
        <v/>
      </c>
      <c r="S69" s="12" t="str">
        <f t="shared" si="19"/>
        <v/>
      </c>
      <c r="T69" s="12" t="str">
        <f t="shared" si="20"/>
        <v/>
      </c>
      <c r="U69" s="12" t="str">
        <f t="shared" si="21"/>
        <v/>
      </c>
      <c r="V69" s="12" t="str">
        <f t="shared" si="22"/>
        <v/>
      </c>
      <c r="W69" s="1" t="str">
        <f t="shared" si="23"/>
        <v/>
      </c>
    </row>
    <row r="70" spans="1:23">
      <c r="A70" s="10" t="str">
        <f>IF(B69&gt;=Inputs!$B$8,"",A69+1)</f>
        <v/>
      </c>
      <c r="B70" s="10" t="str">
        <f>IF(B69&gt;=Inputs!$B$8,"",B69+1)</f>
        <v/>
      </c>
      <c r="C70" s="12" t="str">
        <f t="shared" si="12"/>
        <v/>
      </c>
      <c r="D70" s="12" t="str">
        <f>IF(B70="","",IF(B70&lt;$B$2,Inputs!$E$13*12,0))</f>
        <v/>
      </c>
      <c r="E70" s="12" t="str">
        <f>IF(B70="","",IF(B70=Inputs!$E$15,Inputs!$E$14,0))</f>
        <v/>
      </c>
      <c r="F70" s="12" t="str">
        <f>IF(B70="","",MAX(0,C70+D70+E70-G70)*Inputs!$B$12)</f>
        <v/>
      </c>
      <c r="G70" s="12" t="str">
        <f t="shared" si="13"/>
        <v/>
      </c>
      <c r="H70" s="12" t="str">
        <f t="shared" si="14"/>
        <v/>
      </c>
      <c r="I70" s="12" t="str">
        <f t="shared" si="15"/>
        <v/>
      </c>
      <c r="J70" s="12" t="str">
        <f>IF(B70="","",IF(B70&lt;$B$2,Cash_Streams!$J$7*12,0))</f>
        <v/>
      </c>
      <c r="K70" s="12" t="str">
        <f>IF(B70="","",SUMIFS(Cash_Streams!$D$6:$D$15,Cash_Streams!$E$6:$E$15,$B70,Cash_Streams!$F$6:$F$15,1))</f>
        <v/>
      </c>
      <c r="L70" s="12" t="str">
        <f>IF(B70="","",MAX(0,I70+J70+K70-M70)*Inputs!$B$13)</f>
        <v/>
      </c>
      <c r="M70" s="12" t="str">
        <f t="shared" si="16"/>
        <v/>
      </c>
      <c r="N70" s="12" t="str">
        <f t="shared" si="17"/>
        <v/>
      </c>
      <c r="O70" s="12" t="str">
        <f>IF(B70="","",IF(B70&lt;$B$2,0,MAX(0,Inputs!$E$5*(1-MAX(0,Inputs!$E$6-$B$2)*Inputs!$E$7))*(1+Inputs!$B$11)^(B70-Inputs!$B$4)))</f>
        <v/>
      </c>
      <c r="P70" s="12" t="str">
        <f>IF(B70="","",IF(B70&lt;Inputs!$B$7,0,Inputs!$E$4*(1+Inputs!$B$11)^(B70-Inputs!$B$4)))</f>
        <v/>
      </c>
      <c r="Q70" s="12" t="str">
        <f t="shared" si="18"/>
        <v/>
      </c>
      <c r="R70" s="12" t="str">
        <f>IF(B70="","",Inputs!$B$10*(1+Inputs!$B$11)^(B70-Inputs!$B$4))</f>
        <v/>
      </c>
      <c r="S70" s="12" t="str">
        <f t="shared" si="19"/>
        <v/>
      </c>
      <c r="T70" s="12" t="str">
        <f t="shared" si="20"/>
        <v/>
      </c>
      <c r="U70" s="12" t="str">
        <f t="shared" si="21"/>
        <v/>
      </c>
      <c r="V70" s="12" t="str">
        <f t="shared" si="22"/>
        <v/>
      </c>
      <c r="W70" s="1" t="str">
        <f t="shared" si="23"/>
        <v/>
      </c>
    </row>
    <row r="71" spans="1:23">
      <c r="A71" s="10" t="str">
        <f>IF(B70&gt;=Inputs!$B$8,"",A70+1)</f>
        <v/>
      </c>
      <c r="B71" s="10" t="str">
        <f>IF(B70&gt;=Inputs!$B$8,"",B70+1)</f>
        <v/>
      </c>
      <c r="C71" s="12" t="str">
        <f t="shared" ref="C71:C80" si="24">IF(B71="","",H70)</f>
        <v/>
      </c>
      <c r="D71" s="12" t="str">
        <f>IF(B71="","",IF(B71&lt;$B$2,Inputs!$E$13*12,0))</f>
        <v/>
      </c>
      <c r="E71" s="12" t="str">
        <f>IF(B71="","",IF(B71=Inputs!$E$15,Inputs!$E$14,0))</f>
        <v/>
      </c>
      <c r="F71" s="12" t="str">
        <f>IF(B71="","",MAX(0,C71+D71+E71-G71)*Inputs!$B$12)</f>
        <v/>
      </c>
      <c r="G71" s="12" t="str">
        <f t="shared" ref="G71:G80" si="25">IF(B71="","",IF(B71&lt;$B$2,0,IF((C71+D71+E71+I71+J71+K71)=0,0,MIN(S71,C71+D71+E71+I71+J71+K71)*(C71+D71+E71)/(C71+D71+E71+I71+J71+K71))))</f>
        <v/>
      </c>
      <c r="H71" s="12" t="str">
        <f t="shared" ref="H71:H80" si="26">IF(B71="","",MAX(0,C71+D71+E71+F71-G71))</f>
        <v/>
      </c>
      <c r="I71" s="12" t="str">
        <f t="shared" ref="I71:I80" si="27">IF(B71="","",N70)</f>
        <v/>
      </c>
      <c r="J71" s="12" t="str">
        <f>IF(B71="","",IF(B71&lt;$B$2,Cash_Streams!$J$7*12,0))</f>
        <v/>
      </c>
      <c r="K71" s="12" t="str">
        <f>IF(B71="","",SUMIFS(Cash_Streams!$D$6:$D$15,Cash_Streams!$E$6:$E$15,$B71,Cash_Streams!$F$6:$F$15,1))</f>
        <v/>
      </c>
      <c r="L71" s="12" t="str">
        <f>IF(B71="","",MAX(0,I71+J71+K71-M71)*Inputs!$B$13)</f>
        <v/>
      </c>
      <c r="M71" s="12" t="str">
        <f t="shared" ref="M71:M80" si="28">IF(B71="","",IF(B71&lt;$B$2,0,IF((C71+D71+E71+I71+J71+K71)=0,0,MIN(S71,C71+D71+E71+I71+J71+K71)*(I71+J71+K71)/(C71+D71+E71+I71+J71+K71))))</f>
        <v/>
      </c>
      <c r="N71" s="12" t="str">
        <f t="shared" ref="N71:N80" si="29">IF(B71="","",MAX(0,I71+J71+K71+L71-M71))</f>
        <v/>
      </c>
      <c r="O71" s="12" t="str">
        <f>IF(B71="","",IF(B71&lt;$B$2,0,MAX(0,Inputs!$E$5*(1-MAX(0,Inputs!$E$6-$B$2)*Inputs!$E$7))*(1+Inputs!$B$11)^(B71-Inputs!$B$4)))</f>
        <v/>
      </c>
      <c r="P71" s="12" t="str">
        <f>IF(B71="","",IF(B71&lt;Inputs!$B$7,0,Inputs!$E$4*(1+Inputs!$B$11)^(B71-Inputs!$B$4)))</f>
        <v/>
      </c>
      <c r="Q71" s="12" t="str">
        <f t="shared" ref="Q71:Q80" si="30">IF(B71="","",O71+P71)</f>
        <v/>
      </c>
      <c r="R71" s="12" t="str">
        <f>IF(B71="","",Inputs!$B$10*(1+Inputs!$B$11)^(B71-Inputs!$B$4))</f>
        <v/>
      </c>
      <c r="S71" s="12" t="str">
        <f t="shared" ref="S71:S80" si="31">IF(B71="","",MAX(0,R71-Q71))</f>
        <v/>
      </c>
      <c r="T71" s="12" t="str">
        <f t="shared" ref="T71:T80" si="32">IF(B71="","",G71+M71)</f>
        <v/>
      </c>
      <c r="U71" s="12" t="str">
        <f t="shared" ref="U71:U80" si="33">IF(B71="","",Q71+T71)</f>
        <v/>
      </c>
      <c r="V71" s="12" t="str">
        <f t="shared" ref="V71:V80" si="34">IF(B71="","",U71-R71)</f>
        <v/>
      </c>
      <c r="W71" s="1" t="str">
        <f t="shared" ref="W71:W80" si="35">IF(B71="","",H71+N71)</f>
        <v/>
      </c>
    </row>
    <row r="72" spans="1:23">
      <c r="A72" s="10" t="str">
        <f>IF(B71&gt;=Inputs!$B$8,"",A71+1)</f>
        <v/>
      </c>
      <c r="B72" s="10" t="str">
        <f>IF(B71&gt;=Inputs!$B$8,"",B71+1)</f>
        <v/>
      </c>
      <c r="C72" s="12" t="str">
        <f t="shared" si="24"/>
        <v/>
      </c>
      <c r="D72" s="12" t="str">
        <f>IF(B72="","",IF(B72&lt;$B$2,Inputs!$E$13*12,0))</f>
        <v/>
      </c>
      <c r="E72" s="12" t="str">
        <f>IF(B72="","",IF(B72=Inputs!$E$15,Inputs!$E$14,0))</f>
        <v/>
      </c>
      <c r="F72" s="12" t="str">
        <f>IF(B72="","",MAX(0,C72+D72+E72-G72)*Inputs!$B$12)</f>
        <v/>
      </c>
      <c r="G72" s="12" t="str">
        <f t="shared" si="25"/>
        <v/>
      </c>
      <c r="H72" s="12" t="str">
        <f t="shared" si="26"/>
        <v/>
      </c>
      <c r="I72" s="12" t="str">
        <f t="shared" si="27"/>
        <v/>
      </c>
      <c r="J72" s="12" t="str">
        <f>IF(B72="","",IF(B72&lt;$B$2,Cash_Streams!$J$7*12,0))</f>
        <v/>
      </c>
      <c r="K72" s="12" t="str">
        <f>IF(B72="","",SUMIFS(Cash_Streams!$D$6:$D$15,Cash_Streams!$E$6:$E$15,$B72,Cash_Streams!$F$6:$F$15,1))</f>
        <v/>
      </c>
      <c r="L72" s="12" t="str">
        <f>IF(B72="","",MAX(0,I72+J72+K72-M72)*Inputs!$B$13)</f>
        <v/>
      </c>
      <c r="M72" s="12" t="str">
        <f t="shared" si="28"/>
        <v/>
      </c>
      <c r="N72" s="12" t="str">
        <f t="shared" si="29"/>
        <v/>
      </c>
      <c r="O72" s="12" t="str">
        <f>IF(B72="","",IF(B72&lt;$B$2,0,MAX(0,Inputs!$E$5*(1-MAX(0,Inputs!$E$6-$B$2)*Inputs!$E$7))*(1+Inputs!$B$11)^(B72-Inputs!$B$4)))</f>
        <v/>
      </c>
      <c r="P72" s="12" t="str">
        <f>IF(B72="","",IF(B72&lt;Inputs!$B$7,0,Inputs!$E$4*(1+Inputs!$B$11)^(B72-Inputs!$B$4)))</f>
        <v/>
      </c>
      <c r="Q72" s="12" t="str">
        <f t="shared" si="30"/>
        <v/>
      </c>
      <c r="R72" s="12" t="str">
        <f>IF(B72="","",Inputs!$B$10*(1+Inputs!$B$11)^(B72-Inputs!$B$4))</f>
        <v/>
      </c>
      <c r="S72" s="12" t="str">
        <f t="shared" si="31"/>
        <v/>
      </c>
      <c r="T72" s="12" t="str">
        <f t="shared" si="32"/>
        <v/>
      </c>
      <c r="U72" s="12" t="str">
        <f t="shared" si="33"/>
        <v/>
      </c>
      <c r="V72" s="12" t="str">
        <f t="shared" si="34"/>
        <v/>
      </c>
      <c r="W72" s="1" t="str">
        <f t="shared" si="35"/>
        <v/>
      </c>
    </row>
    <row r="73" spans="1:23">
      <c r="A73" s="10" t="str">
        <f>IF(B72&gt;=Inputs!$B$8,"",A72+1)</f>
        <v/>
      </c>
      <c r="B73" s="10" t="str">
        <f>IF(B72&gt;=Inputs!$B$8,"",B72+1)</f>
        <v/>
      </c>
      <c r="C73" s="12" t="str">
        <f t="shared" si="24"/>
        <v/>
      </c>
      <c r="D73" s="12" t="str">
        <f>IF(B73="","",IF(B73&lt;$B$2,Inputs!$E$13*12,0))</f>
        <v/>
      </c>
      <c r="E73" s="12" t="str">
        <f>IF(B73="","",IF(B73=Inputs!$E$15,Inputs!$E$14,0))</f>
        <v/>
      </c>
      <c r="F73" s="12" t="str">
        <f>IF(B73="","",MAX(0,C73+D73+E73-G73)*Inputs!$B$12)</f>
        <v/>
      </c>
      <c r="G73" s="12" t="str">
        <f t="shared" si="25"/>
        <v/>
      </c>
      <c r="H73" s="12" t="str">
        <f t="shared" si="26"/>
        <v/>
      </c>
      <c r="I73" s="12" t="str">
        <f t="shared" si="27"/>
        <v/>
      </c>
      <c r="J73" s="12" t="str">
        <f>IF(B73="","",IF(B73&lt;$B$2,Cash_Streams!$J$7*12,0))</f>
        <v/>
      </c>
      <c r="K73" s="12" t="str">
        <f>IF(B73="","",SUMIFS(Cash_Streams!$D$6:$D$15,Cash_Streams!$E$6:$E$15,$B73,Cash_Streams!$F$6:$F$15,1))</f>
        <v/>
      </c>
      <c r="L73" s="12" t="str">
        <f>IF(B73="","",MAX(0,I73+J73+K73-M73)*Inputs!$B$13)</f>
        <v/>
      </c>
      <c r="M73" s="12" t="str">
        <f t="shared" si="28"/>
        <v/>
      </c>
      <c r="N73" s="12" t="str">
        <f t="shared" si="29"/>
        <v/>
      </c>
      <c r="O73" s="12" t="str">
        <f>IF(B73="","",IF(B73&lt;$B$2,0,MAX(0,Inputs!$E$5*(1-MAX(0,Inputs!$E$6-$B$2)*Inputs!$E$7))*(1+Inputs!$B$11)^(B73-Inputs!$B$4)))</f>
        <v/>
      </c>
      <c r="P73" s="12" t="str">
        <f>IF(B73="","",IF(B73&lt;Inputs!$B$7,0,Inputs!$E$4*(1+Inputs!$B$11)^(B73-Inputs!$B$4)))</f>
        <v/>
      </c>
      <c r="Q73" s="12" t="str">
        <f t="shared" si="30"/>
        <v/>
      </c>
      <c r="R73" s="12" t="str">
        <f>IF(B73="","",Inputs!$B$10*(1+Inputs!$B$11)^(B73-Inputs!$B$4))</f>
        <v/>
      </c>
      <c r="S73" s="12" t="str">
        <f t="shared" si="31"/>
        <v/>
      </c>
      <c r="T73" s="12" t="str">
        <f t="shared" si="32"/>
        <v/>
      </c>
      <c r="U73" s="12" t="str">
        <f t="shared" si="33"/>
        <v/>
      </c>
      <c r="V73" s="12" t="str">
        <f t="shared" si="34"/>
        <v/>
      </c>
      <c r="W73" s="1" t="str">
        <f t="shared" si="35"/>
        <v/>
      </c>
    </row>
    <row r="74" spans="1:23">
      <c r="A74" s="10" t="str">
        <f>IF(B73&gt;=Inputs!$B$8,"",A73+1)</f>
        <v/>
      </c>
      <c r="B74" s="10" t="str">
        <f>IF(B73&gt;=Inputs!$B$8,"",B73+1)</f>
        <v/>
      </c>
      <c r="C74" s="12" t="str">
        <f t="shared" si="24"/>
        <v/>
      </c>
      <c r="D74" s="12" t="str">
        <f>IF(B74="","",IF(B74&lt;$B$2,Inputs!$E$13*12,0))</f>
        <v/>
      </c>
      <c r="E74" s="12" t="str">
        <f>IF(B74="","",IF(B74=Inputs!$E$15,Inputs!$E$14,0))</f>
        <v/>
      </c>
      <c r="F74" s="12" t="str">
        <f>IF(B74="","",MAX(0,C74+D74+E74-G74)*Inputs!$B$12)</f>
        <v/>
      </c>
      <c r="G74" s="12" t="str">
        <f t="shared" si="25"/>
        <v/>
      </c>
      <c r="H74" s="12" t="str">
        <f t="shared" si="26"/>
        <v/>
      </c>
      <c r="I74" s="12" t="str">
        <f t="shared" si="27"/>
        <v/>
      </c>
      <c r="J74" s="12" t="str">
        <f>IF(B74="","",IF(B74&lt;$B$2,Cash_Streams!$J$7*12,0))</f>
        <v/>
      </c>
      <c r="K74" s="12" t="str">
        <f>IF(B74="","",SUMIFS(Cash_Streams!$D$6:$D$15,Cash_Streams!$E$6:$E$15,$B74,Cash_Streams!$F$6:$F$15,1))</f>
        <v/>
      </c>
      <c r="L74" s="12" t="str">
        <f>IF(B74="","",MAX(0,I74+J74+K74-M74)*Inputs!$B$13)</f>
        <v/>
      </c>
      <c r="M74" s="12" t="str">
        <f t="shared" si="28"/>
        <v/>
      </c>
      <c r="N74" s="12" t="str">
        <f t="shared" si="29"/>
        <v/>
      </c>
      <c r="O74" s="12" t="str">
        <f>IF(B74="","",IF(B74&lt;$B$2,0,MAX(0,Inputs!$E$5*(1-MAX(0,Inputs!$E$6-$B$2)*Inputs!$E$7))*(1+Inputs!$B$11)^(B74-Inputs!$B$4)))</f>
        <v/>
      </c>
      <c r="P74" s="12" t="str">
        <f>IF(B74="","",IF(B74&lt;Inputs!$B$7,0,Inputs!$E$4*(1+Inputs!$B$11)^(B74-Inputs!$B$4)))</f>
        <v/>
      </c>
      <c r="Q74" s="12" t="str">
        <f t="shared" si="30"/>
        <v/>
      </c>
      <c r="R74" s="12" t="str">
        <f>IF(B74="","",Inputs!$B$10*(1+Inputs!$B$11)^(B74-Inputs!$B$4))</f>
        <v/>
      </c>
      <c r="S74" s="12" t="str">
        <f t="shared" si="31"/>
        <v/>
      </c>
      <c r="T74" s="12" t="str">
        <f t="shared" si="32"/>
        <v/>
      </c>
      <c r="U74" s="12" t="str">
        <f t="shared" si="33"/>
        <v/>
      </c>
      <c r="V74" s="12" t="str">
        <f t="shared" si="34"/>
        <v/>
      </c>
      <c r="W74" s="1" t="str">
        <f t="shared" si="35"/>
        <v/>
      </c>
    </row>
    <row r="75" spans="1:23">
      <c r="A75" s="10" t="str">
        <f>IF(B74&gt;=Inputs!$B$8,"",A74+1)</f>
        <v/>
      </c>
      <c r="B75" s="10" t="str">
        <f>IF(B74&gt;=Inputs!$B$8,"",B74+1)</f>
        <v/>
      </c>
      <c r="C75" s="12" t="str">
        <f t="shared" si="24"/>
        <v/>
      </c>
      <c r="D75" s="12" t="str">
        <f>IF(B75="","",IF(B75&lt;$B$2,Inputs!$E$13*12,0))</f>
        <v/>
      </c>
      <c r="E75" s="12" t="str">
        <f>IF(B75="","",IF(B75=Inputs!$E$15,Inputs!$E$14,0))</f>
        <v/>
      </c>
      <c r="F75" s="12" t="str">
        <f>IF(B75="","",MAX(0,C75+D75+E75-G75)*Inputs!$B$12)</f>
        <v/>
      </c>
      <c r="G75" s="12" t="str">
        <f t="shared" si="25"/>
        <v/>
      </c>
      <c r="H75" s="12" t="str">
        <f t="shared" si="26"/>
        <v/>
      </c>
      <c r="I75" s="12" t="str">
        <f t="shared" si="27"/>
        <v/>
      </c>
      <c r="J75" s="12" t="str">
        <f>IF(B75="","",IF(B75&lt;$B$2,Cash_Streams!$J$7*12,0))</f>
        <v/>
      </c>
      <c r="K75" s="12" t="str">
        <f>IF(B75="","",SUMIFS(Cash_Streams!$D$6:$D$15,Cash_Streams!$E$6:$E$15,$B75,Cash_Streams!$F$6:$F$15,1))</f>
        <v/>
      </c>
      <c r="L75" s="12" t="str">
        <f>IF(B75="","",MAX(0,I75+J75+K75-M75)*Inputs!$B$13)</f>
        <v/>
      </c>
      <c r="M75" s="12" t="str">
        <f t="shared" si="28"/>
        <v/>
      </c>
      <c r="N75" s="12" t="str">
        <f t="shared" si="29"/>
        <v/>
      </c>
      <c r="O75" s="12" t="str">
        <f>IF(B75="","",IF(B75&lt;$B$2,0,MAX(0,Inputs!$E$5*(1-MAX(0,Inputs!$E$6-$B$2)*Inputs!$E$7))*(1+Inputs!$B$11)^(B75-Inputs!$B$4)))</f>
        <v/>
      </c>
      <c r="P75" s="12" t="str">
        <f>IF(B75="","",IF(B75&lt;Inputs!$B$7,0,Inputs!$E$4*(1+Inputs!$B$11)^(B75-Inputs!$B$4)))</f>
        <v/>
      </c>
      <c r="Q75" s="12" t="str">
        <f t="shared" si="30"/>
        <v/>
      </c>
      <c r="R75" s="12" t="str">
        <f>IF(B75="","",Inputs!$B$10*(1+Inputs!$B$11)^(B75-Inputs!$B$4))</f>
        <v/>
      </c>
      <c r="S75" s="12" t="str">
        <f t="shared" si="31"/>
        <v/>
      </c>
      <c r="T75" s="12" t="str">
        <f t="shared" si="32"/>
        <v/>
      </c>
      <c r="U75" s="12" t="str">
        <f t="shared" si="33"/>
        <v/>
      </c>
      <c r="V75" s="12" t="str">
        <f t="shared" si="34"/>
        <v/>
      </c>
      <c r="W75" s="1" t="str">
        <f t="shared" si="35"/>
        <v/>
      </c>
    </row>
    <row r="76" spans="1:23">
      <c r="A76" s="10" t="str">
        <f>IF(B75&gt;=Inputs!$B$8,"",A75+1)</f>
        <v/>
      </c>
      <c r="B76" s="10" t="str">
        <f>IF(B75&gt;=Inputs!$B$8,"",B75+1)</f>
        <v/>
      </c>
      <c r="C76" s="12" t="str">
        <f t="shared" si="24"/>
        <v/>
      </c>
      <c r="D76" s="12" t="str">
        <f>IF(B76="","",IF(B76&lt;$B$2,Inputs!$E$13*12,0))</f>
        <v/>
      </c>
      <c r="E76" s="12" t="str">
        <f>IF(B76="","",IF(B76=Inputs!$E$15,Inputs!$E$14,0))</f>
        <v/>
      </c>
      <c r="F76" s="12" t="str">
        <f>IF(B76="","",MAX(0,C76+D76+E76-G76)*Inputs!$B$12)</f>
        <v/>
      </c>
      <c r="G76" s="12" t="str">
        <f t="shared" si="25"/>
        <v/>
      </c>
      <c r="H76" s="12" t="str">
        <f t="shared" si="26"/>
        <v/>
      </c>
      <c r="I76" s="12" t="str">
        <f t="shared" si="27"/>
        <v/>
      </c>
      <c r="J76" s="12" t="str">
        <f>IF(B76="","",IF(B76&lt;$B$2,Cash_Streams!$J$7*12,0))</f>
        <v/>
      </c>
      <c r="K76" s="12" t="str">
        <f>IF(B76="","",SUMIFS(Cash_Streams!$D$6:$D$15,Cash_Streams!$E$6:$E$15,$B76,Cash_Streams!$F$6:$F$15,1))</f>
        <v/>
      </c>
      <c r="L76" s="12" t="str">
        <f>IF(B76="","",MAX(0,I76+J76+K76-M76)*Inputs!$B$13)</f>
        <v/>
      </c>
      <c r="M76" s="12" t="str">
        <f t="shared" si="28"/>
        <v/>
      </c>
      <c r="N76" s="12" t="str">
        <f t="shared" si="29"/>
        <v/>
      </c>
      <c r="O76" s="12" t="str">
        <f>IF(B76="","",IF(B76&lt;$B$2,0,MAX(0,Inputs!$E$5*(1-MAX(0,Inputs!$E$6-$B$2)*Inputs!$E$7))*(1+Inputs!$B$11)^(B76-Inputs!$B$4)))</f>
        <v/>
      </c>
      <c r="P76" s="12" t="str">
        <f>IF(B76="","",IF(B76&lt;Inputs!$B$7,0,Inputs!$E$4*(1+Inputs!$B$11)^(B76-Inputs!$B$4)))</f>
        <v/>
      </c>
      <c r="Q76" s="12" t="str">
        <f t="shared" si="30"/>
        <v/>
      </c>
      <c r="R76" s="12" t="str">
        <f>IF(B76="","",Inputs!$B$10*(1+Inputs!$B$11)^(B76-Inputs!$B$4))</f>
        <v/>
      </c>
      <c r="S76" s="12" t="str">
        <f t="shared" si="31"/>
        <v/>
      </c>
      <c r="T76" s="12" t="str">
        <f t="shared" si="32"/>
        <v/>
      </c>
      <c r="U76" s="12" t="str">
        <f t="shared" si="33"/>
        <v/>
      </c>
      <c r="V76" s="12" t="str">
        <f t="shared" si="34"/>
        <v/>
      </c>
      <c r="W76" s="1" t="str">
        <f t="shared" si="35"/>
        <v/>
      </c>
    </row>
    <row r="77" spans="1:23">
      <c r="A77" s="10" t="str">
        <f>IF(B76&gt;=Inputs!$B$8,"",A76+1)</f>
        <v/>
      </c>
      <c r="B77" s="10" t="str">
        <f>IF(B76&gt;=Inputs!$B$8,"",B76+1)</f>
        <v/>
      </c>
      <c r="C77" s="12" t="str">
        <f t="shared" si="24"/>
        <v/>
      </c>
      <c r="D77" s="12" t="str">
        <f>IF(B77="","",IF(B77&lt;$B$2,Inputs!$E$13*12,0))</f>
        <v/>
      </c>
      <c r="E77" s="12" t="str">
        <f>IF(B77="","",IF(B77=Inputs!$E$15,Inputs!$E$14,0))</f>
        <v/>
      </c>
      <c r="F77" s="12" t="str">
        <f>IF(B77="","",MAX(0,C77+D77+E77-G77)*Inputs!$B$12)</f>
        <v/>
      </c>
      <c r="G77" s="12" t="str">
        <f t="shared" si="25"/>
        <v/>
      </c>
      <c r="H77" s="12" t="str">
        <f t="shared" si="26"/>
        <v/>
      </c>
      <c r="I77" s="12" t="str">
        <f t="shared" si="27"/>
        <v/>
      </c>
      <c r="J77" s="12" t="str">
        <f>IF(B77="","",IF(B77&lt;$B$2,Cash_Streams!$J$7*12,0))</f>
        <v/>
      </c>
      <c r="K77" s="12" t="str">
        <f>IF(B77="","",SUMIFS(Cash_Streams!$D$6:$D$15,Cash_Streams!$E$6:$E$15,$B77,Cash_Streams!$F$6:$F$15,1))</f>
        <v/>
      </c>
      <c r="L77" s="12" t="str">
        <f>IF(B77="","",MAX(0,I77+J77+K77-M77)*Inputs!$B$13)</f>
        <v/>
      </c>
      <c r="M77" s="12" t="str">
        <f t="shared" si="28"/>
        <v/>
      </c>
      <c r="N77" s="12" t="str">
        <f t="shared" si="29"/>
        <v/>
      </c>
      <c r="O77" s="12" t="str">
        <f>IF(B77="","",IF(B77&lt;$B$2,0,MAX(0,Inputs!$E$5*(1-MAX(0,Inputs!$E$6-$B$2)*Inputs!$E$7))*(1+Inputs!$B$11)^(B77-Inputs!$B$4)))</f>
        <v/>
      </c>
      <c r="P77" s="12" t="str">
        <f>IF(B77="","",IF(B77&lt;Inputs!$B$7,0,Inputs!$E$4*(1+Inputs!$B$11)^(B77-Inputs!$B$4)))</f>
        <v/>
      </c>
      <c r="Q77" s="12" t="str">
        <f t="shared" si="30"/>
        <v/>
      </c>
      <c r="R77" s="12" t="str">
        <f>IF(B77="","",Inputs!$B$10*(1+Inputs!$B$11)^(B77-Inputs!$B$4))</f>
        <v/>
      </c>
      <c r="S77" s="12" t="str">
        <f t="shared" si="31"/>
        <v/>
      </c>
      <c r="T77" s="12" t="str">
        <f t="shared" si="32"/>
        <v/>
      </c>
      <c r="U77" s="12" t="str">
        <f t="shared" si="33"/>
        <v/>
      </c>
      <c r="V77" s="12" t="str">
        <f t="shared" si="34"/>
        <v/>
      </c>
      <c r="W77" s="1" t="str">
        <f t="shared" si="35"/>
        <v/>
      </c>
    </row>
    <row r="78" spans="1:23">
      <c r="A78" s="10" t="str">
        <f>IF(B77&gt;=Inputs!$B$8,"",A77+1)</f>
        <v/>
      </c>
      <c r="B78" s="10" t="str">
        <f>IF(B77&gt;=Inputs!$B$8,"",B77+1)</f>
        <v/>
      </c>
      <c r="C78" s="12" t="str">
        <f t="shared" si="24"/>
        <v/>
      </c>
      <c r="D78" s="12" t="str">
        <f>IF(B78="","",IF(B78&lt;$B$2,Inputs!$E$13*12,0))</f>
        <v/>
      </c>
      <c r="E78" s="12" t="str">
        <f>IF(B78="","",IF(B78=Inputs!$E$15,Inputs!$E$14,0))</f>
        <v/>
      </c>
      <c r="F78" s="12" t="str">
        <f>IF(B78="","",MAX(0,C78+D78+E78-G78)*Inputs!$B$12)</f>
        <v/>
      </c>
      <c r="G78" s="12" t="str">
        <f t="shared" si="25"/>
        <v/>
      </c>
      <c r="H78" s="12" t="str">
        <f t="shared" si="26"/>
        <v/>
      </c>
      <c r="I78" s="12" t="str">
        <f t="shared" si="27"/>
        <v/>
      </c>
      <c r="J78" s="12" t="str">
        <f>IF(B78="","",IF(B78&lt;$B$2,Cash_Streams!$J$7*12,0))</f>
        <v/>
      </c>
      <c r="K78" s="12" t="str">
        <f>IF(B78="","",SUMIFS(Cash_Streams!$D$6:$D$15,Cash_Streams!$E$6:$E$15,$B78,Cash_Streams!$F$6:$F$15,1))</f>
        <v/>
      </c>
      <c r="L78" s="12" t="str">
        <f>IF(B78="","",MAX(0,I78+J78+K78-M78)*Inputs!$B$13)</f>
        <v/>
      </c>
      <c r="M78" s="12" t="str">
        <f t="shared" si="28"/>
        <v/>
      </c>
      <c r="N78" s="12" t="str">
        <f t="shared" si="29"/>
        <v/>
      </c>
      <c r="O78" s="12" t="str">
        <f>IF(B78="","",IF(B78&lt;$B$2,0,MAX(0,Inputs!$E$5*(1-MAX(0,Inputs!$E$6-$B$2)*Inputs!$E$7))*(1+Inputs!$B$11)^(B78-Inputs!$B$4)))</f>
        <v/>
      </c>
      <c r="P78" s="12" t="str">
        <f>IF(B78="","",IF(B78&lt;Inputs!$B$7,0,Inputs!$E$4*(1+Inputs!$B$11)^(B78-Inputs!$B$4)))</f>
        <v/>
      </c>
      <c r="Q78" s="12" t="str">
        <f t="shared" si="30"/>
        <v/>
      </c>
      <c r="R78" s="12" t="str">
        <f>IF(B78="","",Inputs!$B$10*(1+Inputs!$B$11)^(B78-Inputs!$B$4))</f>
        <v/>
      </c>
      <c r="S78" s="12" t="str">
        <f t="shared" si="31"/>
        <v/>
      </c>
      <c r="T78" s="12" t="str">
        <f t="shared" si="32"/>
        <v/>
      </c>
      <c r="U78" s="12" t="str">
        <f t="shared" si="33"/>
        <v/>
      </c>
      <c r="V78" s="12" t="str">
        <f t="shared" si="34"/>
        <v/>
      </c>
      <c r="W78" s="1" t="str">
        <f t="shared" si="35"/>
        <v/>
      </c>
    </row>
    <row r="79" spans="1:23">
      <c r="A79" s="10" t="str">
        <f>IF(B78&gt;=Inputs!$B$8,"",A78+1)</f>
        <v/>
      </c>
      <c r="B79" s="10" t="str">
        <f>IF(B78&gt;=Inputs!$B$8,"",B78+1)</f>
        <v/>
      </c>
      <c r="C79" s="12" t="str">
        <f t="shared" si="24"/>
        <v/>
      </c>
      <c r="D79" s="12" t="str">
        <f>IF(B79="","",IF(B79&lt;$B$2,Inputs!$E$13*12,0))</f>
        <v/>
      </c>
      <c r="E79" s="12" t="str">
        <f>IF(B79="","",IF(B79=Inputs!$E$15,Inputs!$E$14,0))</f>
        <v/>
      </c>
      <c r="F79" s="12" t="str">
        <f>IF(B79="","",MAX(0,C79+D79+E79-G79)*Inputs!$B$12)</f>
        <v/>
      </c>
      <c r="G79" s="12" t="str">
        <f t="shared" si="25"/>
        <v/>
      </c>
      <c r="H79" s="12" t="str">
        <f t="shared" si="26"/>
        <v/>
      </c>
      <c r="I79" s="12" t="str">
        <f t="shared" si="27"/>
        <v/>
      </c>
      <c r="J79" s="12" t="str">
        <f>IF(B79="","",IF(B79&lt;$B$2,Cash_Streams!$J$7*12,0))</f>
        <v/>
      </c>
      <c r="K79" s="12" t="str">
        <f>IF(B79="","",SUMIFS(Cash_Streams!$D$6:$D$15,Cash_Streams!$E$6:$E$15,$B79,Cash_Streams!$F$6:$F$15,1))</f>
        <v/>
      </c>
      <c r="L79" s="12" t="str">
        <f>IF(B79="","",MAX(0,I79+J79+K79-M79)*Inputs!$B$13)</f>
        <v/>
      </c>
      <c r="M79" s="12" t="str">
        <f t="shared" si="28"/>
        <v/>
      </c>
      <c r="N79" s="12" t="str">
        <f t="shared" si="29"/>
        <v/>
      </c>
      <c r="O79" s="12" t="str">
        <f>IF(B79="","",IF(B79&lt;$B$2,0,MAX(0,Inputs!$E$5*(1-MAX(0,Inputs!$E$6-$B$2)*Inputs!$E$7))*(1+Inputs!$B$11)^(B79-Inputs!$B$4)))</f>
        <v/>
      </c>
      <c r="P79" s="12" t="str">
        <f>IF(B79="","",IF(B79&lt;Inputs!$B$7,0,Inputs!$E$4*(1+Inputs!$B$11)^(B79-Inputs!$B$4)))</f>
        <v/>
      </c>
      <c r="Q79" s="12" t="str">
        <f t="shared" si="30"/>
        <v/>
      </c>
      <c r="R79" s="12" t="str">
        <f>IF(B79="","",Inputs!$B$10*(1+Inputs!$B$11)^(B79-Inputs!$B$4))</f>
        <v/>
      </c>
      <c r="S79" s="12" t="str">
        <f t="shared" si="31"/>
        <v/>
      </c>
      <c r="T79" s="12" t="str">
        <f t="shared" si="32"/>
        <v/>
      </c>
      <c r="U79" s="12" t="str">
        <f t="shared" si="33"/>
        <v/>
      </c>
      <c r="V79" s="12" t="str">
        <f t="shared" si="34"/>
        <v/>
      </c>
      <c r="W79" s="1" t="str">
        <f t="shared" si="35"/>
        <v/>
      </c>
    </row>
    <row r="80" spans="1:23">
      <c r="A80" s="10" t="str">
        <f>IF(B79&gt;=Inputs!$B$8,"",A79+1)</f>
        <v/>
      </c>
      <c r="B80" s="10" t="str">
        <f>IF(B79&gt;=Inputs!$B$8,"",B79+1)</f>
        <v/>
      </c>
      <c r="C80" s="12" t="str">
        <f t="shared" si="24"/>
        <v/>
      </c>
      <c r="D80" s="12" t="str">
        <f>IF(B80="","",IF(B80&lt;$B$2,Inputs!$E$13*12,0))</f>
        <v/>
      </c>
      <c r="E80" s="12" t="str">
        <f>IF(B80="","",IF(B80=Inputs!$E$15,Inputs!$E$14,0))</f>
        <v/>
      </c>
      <c r="F80" s="12" t="str">
        <f>IF(B80="","",MAX(0,C80+D80+E80-G80)*Inputs!$B$12)</f>
        <v/>
      </c>
      <c r="G80" s="12" t="str">
        <f t="shared" si="25"/>
        <v/>
      </c>
      <c r="H80" s="12" t="str">
        <f t="shared" si="26"/>
        <v/>
      </c>
      <c r="I80" s="12" t="str">
        <f t="shared" si="27"/>
        <v/>
      </c>
      <c r="J80" s="12" t="str">
        <f>IF(B80="","",IF(B80&lt;$B$2,Cash_Streams!$J$7*12,0))</f>
        <v/>
      </c>
      <c r="K80" s="12" t="str">
        <f>IF(B80="","",SUMIFS(Cash_Streams!$D$6:$D$15,Cash_Streams!$E$6:$E$15,$B80,Cash_Streams!$F$6:$F$15,1))</f>
        <v/>
      </c>
      <c r="L80" s="12" t="str">
        <f>IF(B80="","",MAX(0,I80+J80+K80-M80)*Inputs!$B$13)</f>
        <v/>
      </c>
      <c r="M80" s="12" t="str">
        <f t="shared" si="28"/>
        <v/>
      </c>
      <c r="N80" s="12" t="str">
        <f t="shared" si="29"/>
        <v/>
      </c>
      <c r="O80" s="12" t="str">
        <f>IF(B80="","",IF(B80&lt;$B$2,0,MAX(0,Inputs!$E$5*(1-MAX(0,Inputs!$E$6-$B$2)*Inputs!$E$7))*(1+Inputs!$B$11)^(B80-Inputs!$B$4)))</f>
        <v/>
      </c>
      <c r="P80" s="12" t="str">
        <f>IF(B80="","",IF(B80&lt;Inputs!$B$7,0,Inputs!$E$4*(1+Inputs!$B$11)^(B80-Inputs!$B$4)))</f>
        <v/>
      </c>
      <c r="Q80" s="12" t="str">
        <f t="shared" si="30"/>
        <v/>
      </c>
      <c r="R80" s="12" t="str">
        <f>IF(B80="","",Inputs!$B$10*(1+Inputs!$B$11)^(B80-Inputs!$B$4))</f>
        <v/>
      </c>
      <c r="S80" s="12" t="str">
        <f t="shared" si="31"/>
        <v/>
      </c>
      <c r="T80" s="12" t="str">
        <f t="shared" si="32"/>
        <v/>
      </c>
      <c r="U80" s="12" t="str">
        <f t="shared" si="33"/>
        <v/>
      </c>
      <c r="V80" s="12" t="str">
        <f t="shared" si="34"/>
        <v/>
      </c>
      <c r="W80" s="1" t="str">
        <f t="shared" si="35"/>
        <v/>
      </c>
    </row>
  </sheetData>
  <mergeCells count="1">
    <mergeCell ref="A1:W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0"/>
  <sheetViews>
    <sheetView showGridLines="0" workbookViewId="0">
      <selection activeCell="B5" sqref="B5"/>
    </sheetView>
  </sheetViews>
  <sheetFormatPr defaultRowHeight="14.25"/>
  <cols>
    <col min="1" max="1" width="38" customWidth="1"/>
    <col min="2" max="3" width="18" customWidth="1"/>
    <col min="4" max="4" width="42" customWidth="1"/>
    <col min="5" max="5" width="4" customWidth="1"/>
    <col min="6" max="8" width="12" customWidth="1"/>
  </cols>
  <sheetData>
    <row r="1" spans="1:8" ht="24" customHeight="1">
      <c r="A1" s="44" t="s">
        <v>86</v>
      </c>
      <c r="B1" s="45"/>
      <c r="C1" s="45"/>
      <c r="D1" s="45"/>
      <c r="E1" s="46"/>
      <c r="F1" s="46"/>
      <c r="G1" s="46"/>
      <c r="H1" s="46"/>
    </row>
    <row r="2" spans="1:8">
      <c r="A2" s="1"/>
      <c r="B2" s="1"/>
      <c r="C2" s="1"/>
      <c r="D2" s="1"/>
    </row>
    <row r="3" spans="1:8" ht="21.95" customHeight="1">
      <c r="A3" s="13" t="s">
        <v>87</v>
      </c>
      <c r="B3" s="13" t="s">
        <v>88</v>
      </c>
      <c r="C3" s="13" t="s">
        <v>89</v>
      </c>
      <c r="D3" s="13" t="s">
        <v>35</v>
      </c>
    </row>
    <row r="4" spans="1:8" ht="36" customHeight="1">
      <c r="A4" s="1" t="s">
        <v>90</v>
      </c>
      <c r="B4" s="9">
        <f>Inputs!$B$5</f>
        <v>0</v>
      </c>
      <c r="C4" s="9">
        <f>Inputs!$B$6</f>
        <v>0</v>
      </c>
      <c r="D4" s="2" t="s">
        <v>91</v>
      </c>
    </row>
    <row r="5" spans="1:8" ht="36" customHeight="1">
      <c r="A5" s="1" t="s">
        <v>92</v>
      </c>
      <c r="B5" s="11">
        <f>INDEX(Projection_Base!$W$6:$W$80,MATCH(Inputs!$B$5,Projection_Base!$B$6:$B$80,0))</f>
        <v>0</v>
      </c>
      <c r="C5" s="11">
        <f>INDEX(Projection_Alternate!$W$6:$W$80,MATCH(Inputs!$B$6,Projection_Alternate!$B$6:$B$80,0))</f>
        <v>0</v>
      </c>
      <c r="D5" s="2" t="s">
        <v>93</v>
      </c>
    </row>
    <row r="6" spans="1:8" ht="36" customHeight="1">
      <c r="A6" s="1" t="s">
        <v>94</v>
      </c>
      <c r="B6" s="11">
        <f>INDEX(Projection_Base!$Q$6:$Q$80,MATCH(Inputs!$B$5,Projection_Base!$B$6:$B$80,0))</f>
        <v>0</v>
      </c>
      <c r="C6" s="11">
        <f>INDEX(Projection_Alternate!$Q$6:$Q$80,MATCH(Inputs!$B$6,Projection_Alternate!$B$6:$B$80,0))</f>
        <v>0</v>
      </c>
      <c r="D6" s="2" t="s">
        <v>95</v>
      </c>
    </row>
    <row r="7" spans="1:8" ht="36" customHeight="1">
      <c r="A7" s="1" t="s">
        <v>96</v>
      </c>
      <c r="B7" s="11">
        <f>INDEX(Projection_Base!$R$6:$R$80,MATCH(Inputs!$B$5,Projection_Base!$B$6:$B$80,0))</f>
        <v>0</v>
      </c>
      <c r="C7" s="11">
        <f>INDEX(Projection_Alternate!$R$6:$R$80,MATCH(Inputs!$B$6,Projection_Alternate!$B$6:$B$80,0))</f>
        <v>0</v>
      </c>
      <c r="D7" s="2" t="s">
        <v>97</v>
      </c>
    </row>
    <row r="8" spans="1:8" ht="36" customHeight="1">
      <c r="A8" s="1" t="s">
        <v>98</v>
      </c>
      <c r="B8" s="11">
        <f>INDEX(Projection_Base!$S$6:$S$80,MATCH(Inputs!$B$5,Projection_Base!$B$6:$B$80,0))</f>
        <v>0</v>
      </c>
      <c r="C8" s="11">
        <f>INDEX(Projection_Alternate!$S$6:$S$80,MATCH(Inputs!$B$6,Projection_Alternate!$B$6:$B$80,0))</f>
        <v>0</v>
      </c>
      <c r="D8" s="2" t="s">
        <v>99</v>
      </c>
    </row>
    <row r="9" spans="1:8" ht="36" customHeight="1">
      <c r="A9" s="1" t="s">
        <v>100</v>
      </c>
      <c r="B9" s="11">
        <f>INDEX(Projection_Base!$U$6:$U$80,MATCH(Inputs!$B$5,Projection_Base!$B$6:$B$80,0))</f>
        <v>0</v>
      </c>
      <c r="C9" s="11">
        <f>INDEX(Projection_Alternate!$U$6:$U$80,MATCH(Inputs!$B$6,Projection_Alternate!$B$6:$B$80,0))</f>
        <v>0</v>
      </c>
      <c r="D9" s="2" t="s">
        <v>101</v>
      </c>
    </row>
    <row r="10" spans="1:8" ht="36" customHeight="1">
      <c r="A10" s="1" t="s">
        <v>102</v>
      </c>
      <c r="B10" s="11">
        <f>INDEX(Projection_Base!$V$6:$V$80,MATCH(Inputs!$B$5,Projection_Base!$B$6:$B$80,0))</f>
        <v>0</v>
      </c>
      <c r="C10" s="11">
        <f>INDEX(Projection_Alternate!$V$6:$V$80,MATCH(Inputs!$B$6,Projection_Alternate!$B$6:$B$80,0))</f>
        <v>0</v>
      </c>
      <c r="D10" s="2" t="s">
        <v>103</v>
      </c>
    </row>
    <row r="11" spans="1:8" ht="36" customHeight="1">
      <c r="A11" s="1" t="s">
        <v>104</v>
      </c>
      <c r="B11" s="5" t="e">
        <f>MAX(0,B8/Inputs!$B$14-B5)</f>
        <v>#DIV/0!</v>
      </c>
      <c r="C11" s="5" t="e">
        <f>MAX(0,C8/Inputs!$B$14-C5)</f>
        <v>#DIV/0!</v>
      </c>
      <c r="D11" s="2" t="s">
        <v>105</v>
      </c>
    </row>
    <row r="12" spans="1:8" ht="36" customHeight="1">
      <c r="A12" s="1" t="s">
        <v>106</v>
      </c>
      <c r="B12" s="5" t="e">
        <f>IF(Inputs!$B$12=0,B11,IF((Inputs!$B$5-Inputs!$B$4)&lt;=0,B11,B11/(1+Inputs!$B$12)^(Inputs!$B$5-Inputs!$B$4)))</f>
        <v>#DIV/0!</v>
      </c>
      <c r="C12" s="5" t="e">
        <f>IF(Inputs!$B$12=0,C11,IF((Inputs!$B$6-Inputs!$B$4)&lt;=0,C11,C11/(1+Inputs!$B$12)^(Inputs!$B$6-Inputs!$B$4)))</f>
        <v>#DIV/0!</v>
      </c>
      <c r="D12" s="2" t="s">
        <v>107</v>
      </c>
    </row>
    <row r="13" spans="1:8" ht="36" customHeight="1">
      <c r="A13" s="1" t="s">
        <v>108</v>
      </c>
      <c r="B13" s="5" t="e">
        <f>IF(OR(Inputs!$B$12=0,(Inputs!$B$5-Inputs!$B$4)&lt;=0),IF((Inputs!$B$5-Inputs!$B$4)&lt;=0,B11,B11/((Inputs!$B$5-Inputs!$B$4)*12)),B11/((((1+Inputs!$B$12/12)^((Inputs!$B$5-Inputs!$B$4)*12))-1)/(Inputs!$B$12/12)))</f>
        <v>#DIV/0!</v>
      </c>
      <c r="C13" s="5" t="e">
        <f>IF(OR(Inputs!$B$12=0,(Inputs!$B$6-Inputs!$B$4)&lt;=0),IF((Inputs!$B$6-Inputs!$B$4)&lt;=0,C11,C11/((Inputs!$B$6-Inputs!$B$4)*12)),C11/((((1+Inputs!$B$12/12)^((Inputs!$B$6-Inputs!$B$4)*12))-1)/(Inputs!$B$12/12)))</f>
        <v>#DIV/0!</v>
      </c>
      <c r="D13" s="2" t="s">
        <v>109</v>
      </c>
    </row>
    <row r="14" spans="1:8">
      <c r="A14" s="1"/>
      <c r="B14" s="1"/>
      <c r="C14" s="1"/>
      <c r="D14" s="1"/>
    </row>
    <row r="15" spans="1:8">
      <c r="A15" s="1"/>
      <c r="B15" s="1"/>
      <c r="C15" s="1"/>
      <c r="D15" s="1"/>
    </row>
    <row r="16" spans="1:8">
      <c r="A16" s="47" t="s">
        <v>110</v>
      </c>
      <c r="B16" s="45"/>
      <c r="C16" s="45"/>
      <c r="D16" s="45"/>
      <c r="E16" s="46"/>
      <c r="F16" s="46"/>
      <c r="G16" s="46"/>
      <c r="H16" s="46"/>
    </row>
    <row r="17" spans="1:4">
      <c r="A17" s="14" t="s">
        <v>111</v>
      </c>
      <c r="B17" s="14" t="s">
        <v>100</v>
      </c>
      <c r="C17" s="14" t="s">
        <v>112</v>
      </c>
      <c r="D17" s="1"/>
    </row>
    <row r="18" spans="1:4">
      <c r="A18" s="1" t="s">
        <v>113</v>
      </c>
      <c r="B18" s="12">
        <f>B9</f>
        <v>0</v>
      </c>
      <c r="C18" s="12">
        <f>B5</f>
        <v>0</v>
      </c>
      <c r="D18" s="1"/>
    </row>
    <row r="19" spans="1:4">
      <c r="A19" s="1" t="s">
        <v>114</v>
      </c>
      <c r="B19" s="12">
        <f>C9</f>
        <v>0</v>
      </c>
      <c r="C19" s="12">
        <f>C5</f>
        <v>0</v>
      </c>
      <c r="D19" s="1"/>
    </row>
    <row r="20" spans="1:4">
      <c r="A20" s="1" t="s">
        <v>115</v>
      </c>
      <c r="B20" s="12">
        <f>C9-B9</f>
        <v>0</v>
      </c>
      <c r="C20" s="12">
        <f>C5-B5</f>
        <v>0</v>
      </c>
      <c r="D20" s="1"/>
    </row>
  </sheetData>
  <mergeCells count="2">
    <mergeCell ref="A1:H1"/>
    <mergeCell ref="A16:H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Disclaimer</vt:lpstr>
      <vt:lpstr>Instructions</vt:lpstr>
      <vt:lpstr>Inputs</vt:lpstr>
      <vt:lpstr>Cash_Streams</vt:lpstr>
      <vt:lpstr>Projection_Base</vt:lpstr>
      <vt:lpstr>Projection_Alternate</vt:lpstr>
      <vt:lpstr>Dashboard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Craig laBuscagne</cp:lastModifiedBy>
  <dcterms:created xsi:type="dcterms:W3CDTF">2026-04-22T16:53:29Z</dcterms:created>
  <dcterms:modified xsi:type="dcterms:W3CDTF">2026-06-21T11:27:10Z</dcterms:modified>
</cp:coreProperties>
</file>