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  <Override PartName="/docMetadata/LabelInfo.xml" ContentType="application/vnd.ms-office.classificationlabel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Relationship Id="rId4" Type="http://schemas.openxmlformats.org/officeDocument/2006/relationships/custom-properties" Target="docProps/custom.xml" /><Relationship Id="rId5" Type="http://schemas.microsoft.com/office/2020/02/relationships/classificationlabels" Target="docMetadata/LabelInfo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25"/>
  <workbookPr/>
  <xr:revisionPtr revIDLastSave="321" documentId="11_C23308023D45BF0F97E819E7E0BCBE8359B1E8BC" xr6:coauthVersionLast="47" xr6:coauthVersionMax="47" xr10:uidLastSave="{50019D73-BBE6-4AEB-923F-7809BB2B6237}"/>
  <bookViews>
    <workbookView xWindow="0" yWindow="0" windowWidth="0" windowHeight="0" activeTab="2" xr2:uid="{00000000-000D-0000-FFFF-FFFF00000000}"/>
  </bookViews>
  <sheets>
    <sheet name="README" sheetId="1" r:id="rId1"/>
    <sheet name="Risk Register" sheetId="2" r:id="rId2"/>
    <sheet name="Benchmarks" sheetId="4" r:id="rId3"/>
    <sheet name="Summary" sheetId="5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2" i="5" l="1"/>
  <c r="C11" i="5"/>
  <c r="C10" i="5"/>
  <c r="C9" i="5"/>
  <c r="D7" i="5"/>
  <c r="D6" i="5"/>
  <c r="D5" i="5"/>
  <c r="D4" i="5"/>
  <c r="D3" i="5"/>
  <c r="C7" i="5"/>
  <c r="C6" i="5"/>
  <c r="C5" i="5"/>
  <c r="C4" i="5"/>
  <c r="C3" i="5"/>
  <c r="H7" i="2" a="1"/>
  <c r="H7" i="2"/>
  <c r="H6" i="2" a="1"/>
  <c r="H6" i="2"/>
  <c r="H5" i="2" a="1"/>
  <c r="H5" i="2"/>
  <c r="H4" i="2" a="1"/>
  <c r="H4" i="2"/>
  <c r="H3" i="2" a="1"/>
  <c r="H3" i="2"/>
  <c r="G7" i="2"/>
  <c r="G6" i="2"/>
  <c r="G5" i="2"/>
  <c r="G4" i="2"/>
  <c r="G3" i="2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<sst xmlns="http://schemas.openxmlformats.org/spreadsheetml/2006/main" count="119" uniqueCount="108">
  <si>
    <t>Supply Chain Risk Tracker — how to read this workbook</t>
  </si>
  <si>
    <t>Prepared for</t>
  </si>
  <si>
    <t>Bojan Buhac, How2Demos</t>
  </si>
  <si>
    <t>Prepared on</t>
  </si>
  <si>
    <t>Scan window</t>
  </si>
  <si>
    <t>5 June 2026 to 3 September 2026 (90 days)</t>
  </si>
  <si>
    <t>Internal sources scanned</t>
  </si>
  <si>
    <t>Outlook email, Teams chats and channel messages, calendar events, meeting transcripts, SharePoint and OneDrive files</t>
  </si>
  <si>
    <t>Internal result</t>
  </si>
  <si>
    <t>No supplier, logistics, delay or shortage discussions were found, and no calendar events or meeting transcripts exist in the window. The only related file located was a public annual report (Holcim Integrated Annual Report 2024) with no supplier-specific risk content.</t>
  </si>
  <si>
    <t>External sources</t>
  </si>
  <si>
    <t>Web search of published freight and commodity benchmarks — see the Benchmarks sheet for each reading, its date and its URL</t>
  </si>
  <si>
    <t>Sheet map</t>
  </si>
  <si>
    <t>Risk Register: one row per risk, with impact, likelihood, owner, mitigation and source. Summary: counts by severity. Benchmarks: the external indicators behind the market risks.</t>
  </si>
  <si>
    <t>Scoring method</t>
  </si>
  <si>
    <t>Severity score = Impact (1-5) x Likelihood (1-5). Bands: Critical 16-25, High 10-15, Medium 5-9, Low 1-4. Impact and likelihood are the only inputs — edit them and every score, band and count recalculates.</t>
  </si>
  <si>
    <t>Open items</t>
  </si>
  <si>
    <t>Supplier and owner cells read 'add supplier' / 'add owner' because no internal record named them. Fill these in rather than leaving them as written.</t>
  </si>
  <si>
    <t>Caveat</t>
  </si>
  <si>
    <t>Because the internal scan returned nothing, the market risks in this register are derived from public benchmarks, not from your own supplier base. Treat them as a starting frame to validate against procurement records.</t>
  </si>
  <si>
    <t>Supply Chain Risk Register — scan window 5 Jun 2026 to 3 Sep 2026</t>
  </si>
  <si>
    <t>Risk ID</t>
  </si>
  <si>
    <t>Risk</t>
  </si>
  <si>
    <t>Supplier</t>
  </si>
  <si>
    <t>Category</t>
  </si>
  <si>
    <t>Impact (1-5)</t>
  </si>
  <si>
    <t>Likelihood (1-5)</t>
  </si>
  <si>
    <t>Severity score</t>
  </si>
  <si>
    <t>Severity</t>
  </si>
  <si>
    <t>Owner</t>
  </si>
  <si>
    <t>Mitigation</t>
  </si>
  <si>
    <t>Source</t>
  </si>
  <si>
    <t>SC-01</t>
  </si>
  <si>
    <t>No internal supplier, delay or shortage signals found in email or Teams for the 90-day window — supply-chain exposure is currently invisible in M365</t>
  </si>
  <si>
    <t>Not identified — add supplier</t>
  </si>
  <si>
    <t>Visibility / data</t>
  </si>
  <si>
    <t>Unassigned — add owner</t>
  </si>
  <si>
    <t>Route supplier and logistics correspondence into a shared mailbox or Teams channel so future scans have a source to read</t>
  </si>
  <si>
    <t>M365 scan (email, Teams, calendar, meeting transcripts, files), 5 Jun - 3 Sep 2026: no matching items</t>
  </si>
  <si>
    <t>SC-02</t>
  </si>
  <si>
    <t>No supply-chain decisions recorded in meetings — no calendar events or meeting transcripts exist in the window to trace decisions or owners</t>
  </si>
  <si>
    <t>Not applicable</t>
  </si>
  <si>
    <t>Governance</t>
  </si>
  <si>
    <t>Stand up a recurring supply-review meeting with transcription on, and log decisions against this register</t>
  </si>
  <si>
    <t>M365 calendar and meeting transcripts, 5 Jun - 3 Sep 2026: no events, no transcripts</t>
  </si>
  <si>
    <t>SC-03</t>
  </si>
  <si>
    <t>Ocean freight rate volatility on Transpacific and Asia-Europe lanes — Drewry WCI at $4,473 per 40ft, down 1% week on week (27 Aug 2026) and $4,367 spot on 3 Sep 2026</t>
  </si>
  <si>
    <t>Not identified — add carrier</t>
  </si>
  <si>
    <t>Logistics / freight</t>
  </si>
  <si>
    <t>Track WCI weekly; hold contracted rates on Transpacific and Asia-Europe while the index is easing rather than buying spot</t>
  </si>
  <si>
    <t>Drewry World Container Index, 27 Aug 2026 (drewry.co.uk); Tindex live WCI, 3 Sep 2026</t>
  </si>
  <si>
    <t>SC-04</t>
  </si>
  <si>
    <t>Industrial metals input-cost exposure — copper, steel and aluminium prices remain highly responsive to geopolitical activity, manufacturing demand and policy shifts</t>
  </si>
  <si>
    <t>Commodity price</t>
  </si>
  <si>
    <t>Index metal-linked contracts to a published benchmark and agree pass-through caps before the next renewal</t>
  </si>
  <si>
    <t>J.P. Morgan Metals Outlook: price forecasts for copper, steel and aluminum (jpmorgan.com); S&amp;P Global 2026 Metals Price Outlook</t>
  </si>
  <si>
    <t>SC-05</t>
  </si>
  <si>
    <t>Broad commodity price inflation through 2026 — an uncertain geopolitical environment is expected to support higher commodity prices this year</t>
  </si>
  <si>
    <t>Build a 2026 cost-inflation allowance into budgets and review supplier price-adjustment clauses</t>
  </si>
  <si>
    <t>Deutsche Bank Research, Commodities Outlook 2026 (flow.db.com), 26 Jan 2026</t>
  </si>
  <si>
    <t>External benchmarks — commodity price and freight trend indicators</t>
  </si>
  <si>
    <t>Indicator</t>
  </si>
  <si>
    <t>Reading</t>
  </si>
  <si>
    <t>As of</t>
  </si>
  <si>
    <t>Direction</t>
  </si>
  <si>
    <t>Why it matters</t>
  </si>
  <si>
    <t>Drewry World Container Index (composite, 40ft)</t>
  </si>
  <si>
    <t>$4,473 per 40ft container, down 1% week on week</t>
  </si>
  <si>
    <t>Easing</t>
  </si>
  <si>
    <t>Decline driven by lower rates on the Transpacific and Asia-Europe trades — a window to lock contracted rates</t>
  </si>
  <si>
    <t>https://www.drewry.co.uk/trackers-and-indices/latest-trackers-and-indices</t>
  </si>
  <si>
    <t>Drewry WCI (live spot reading)</t>
  </si>
  <si>
    <t>$4,367 per 40ft container</t>
  </si>
  <si>
    <t>Continues the mild downward trend reported in the weekly assessment</t>
  </si>
  <si>
    <t>https://tindex.app/en/indicators/global-trade/world-container-index/</t>
  </si>
  <si>
    <t>Industrial metals (copper, steel, aluminium)</t>
  </si>
  <si>
    <t>Prices remain highly responsive to geopolitical activity, manufacturing demand and policy-driven shifts</t>
  </si>
  <si>
    <t>2026 outlook</t>
  </si>
  <si>
    <t>Volatile</t>
  </si>
  <si>
    <t>Direct input-cost exposure on metal-linked components and packaging</t>
  </si>
  <si>
    <t>https://www.jpmorgan.com/insights/global-research/commodities/aluminum-steel-copper-prices</t>
  </si>
  <si>
    <t>Metals price forecasts (gold, iron ore, steel, aluminium, copper, nickel, lithium and others)</t>
  </si>
  <si>
    <t>Full-year forecast set published across base, precious and battery metals</t>
  </si>
  <si>
    <t>Reference</t>
  </si>
  <si>
    <t>Use as the indexation reference when negotiating pass-through clauses</t>
  </si>
  <si>
    <t>https://energy.spglobal.com/2026-metals-price-outlook-report.html</t>
  </si>
  <si>
    <t>Commodities outlook 2026</t>
  </si>
  <si>
    <t>An uncertain geopolitical environment is expected to support higher commodity prices this year</t>
  </si>
  <si>
    <t>Upward</t>
  </si>
  <si>
    <t>Supports building a cost-inflation allowance into 2026 budgets</t>
  </si>
  <si>
    <t>https://flow.db.com/Topics/trade-finance/commodities-outlook-2026-where-next</t>
  </si>
  <si>
    <t>Summary — open supply-chain risks by severity</t>
  </si>
  <si>
    <t>Score range</t>
  </si>
  <si>
    <t>Risk count</t>
  </si>
  <si>
    <t>Share of register</t>
  </si>
  <si>
    <t>Critical</t>
  </si>
  <si>
    <t>16 to 25</t>
  </si>
  <si>
    <t>High</t>
  </si>
  <si>
    <t>10 to 15</t>
  </si>
  <si>
    <t>Medium</t>
  </si>
  <si>
    <t>5 to 9</t>
  </si>
  <si>
    <t>Low</t>
  </si>
  <si>
    <t>1 to 4</t>
  </si>
  <si>
    <t>Total</t>
  </si>
  <si>
    <t>Highest severity score</t>
  </si>
  <si>
    <t>Average severity score</t>
  </si>
  <si>
    <t>Risks sourced from internal M365 signals</t>
  </si>
  <si>
    <t>Risks sourced from external public benchmarks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</si>
</sst>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0.0"/>
  </numFmts>
  <fonts count="5">
    <font>
      <sz val="11"/>
      <color theme="1"/>
      <name val="Calibri"/>
      <family val="2"/>
      <scheme val="minor"/>
    </font>
    <font>
      <sz val="11"/>
      <color theme="1"/>
      <name val="Calibri"/>
    </font>
    <font>
      <b/>
      <sz val="11"/>
      <color theme="1"/>
      <name val="Calibri"/>
    </font>
    <font>
      <b/>
      <sz val="11"/>
      <color rgb="FFFFFFFF"/>
      <name val="Calibri"/>
    </font>
    <font>
      <b/>
      <sz val="14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2F4858"/>
        <bgColor indexed="64"/>
      </patternFill>
    </fill>
    <fill>
      <patternFill patternType="solid">
        <fgColor rgb="FFEFF3F5"/>
        <bgColor indexed="64"/>
      </patternFill>
    </fill>
    <fill>
      <patternFill patternType="solid">
        <fgColor rgb="FFE07A1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4" fillId="2" borderId="0" xfId="0" applyFont="1" applyFill="1" applyAlignment="1">
      <alignment vertical="center"/>
    </xf>
    <xf numFmtId="0" fontId="2" fillId="0" borderId="0" xfId="0" applyFont="1"/>
    <xf numFmtId="0" fontId="3" fillId="2" borderId="0" xfId="0" applyFont="1" applyFill="1" applyAlignment="1">
      <alignment horizontal="center"/>
    </xf>
    <xf numFmtId="0" fontId="1" fillId="3" borderId="0" xfId="0" applyFont="1" applyFill="1"/>
    <xf numFmtId="0" fontId="3" fillId="4" borderId="0" xfId="0" applyFont="1" applyFill="1"/>
    <xf numFmtId="3" fontId="1" fillId="0" borderId="0" xfId="0" applyNumberFormat="1" applyFont="1" applyAlignment="1">
      <alignment horizontal="center"/>
    </xf>
    <xf numFmtId="3" fontId="1" fillId="3" borderId="0" xfId="0" applyNumberFormat="1" applyFont="1" applyFill="1" applyAlignment="1">
      <alignment horizontal="center"/>
    </xf>
    <xf numFmtId="3" fontId="3" fillId="4" borderId="0" xfId="0" applyNumberFormat="1" applyFont="1" applyFill="1" applyAlignment="1">
      <alignment horizontal="center"/>
    </xf>
    <xf numFmtId="164" fontId="1" fillId="0" borderId="0" xfId="0" applyNumberFormat="1" applyFont="1" applyAlignment="1">
      <alignment horizontal="center"/>
    </xf>
    <xf numFmtId="164" fontId="1" fillId="3" borderId="0" xfId="0" applyNumberFormat="1" applyFont="1" applyFill="1" applyAlignment="1">
      <alignment horizontal="center"/>
    </xf>
    <xf numFmtId="164" fontId="3" fillId="4" borderId="0" xfId="0" applyNumberFormat="1" applyFont="1" applyFill="1" applyAlignment="1">
      <alignment horizontal="center"/>
    </xf>
    <xf numFmtId="165" fontId="1" fillId="0" borderId="0" xfId="0" applyNumberFormat="1" applyFont="1" applyAlignment="1">
      <alignment horizontal="center"/>
    </xf>
    <xf numFmtId="0" fontId="1" fillId="0" borderId="0" xfId="0" applyFont="1" applyAlignment="1">
      <alignment vertical="top" wrapText="1"/>
    </xf>
    <xf numFmtId="15" fontId="1" fillId="0" borderId="0" xfId="0" applyNumberFormat="1" applyFont="1" applyAlignment="1">
      <alignment vertical="top" wrapText="1"/>
    </xf>
    <xf numFmtId="0" fontId="1" fillId="3" borderId="0" xfId="0" applyFont="1" applyFill="1" applyAlignment="1">
      <alignment vertical="top" wrapText="1"/>
    </xf>
    <xf numFmtId="15" fontId="1" fillId="0" borderId="0" xfId="0" applyNumberFormat="1" applyFont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15" fontId="1" fillId="3" borderId="0" xfId="0" applyNumberFormat="1" applyFont="1" applyFill="1" applyAlignment="1">
      <alignment horizontal="center" vertical="top" wrapText="1"/>
    </xf>
    <xf numFmtId="0" fontId="1" fillId="3" borderId="0" xfId="0" applyFont="1" applyFill="1" applyAlignment="1">
      <alignment horizontal="center" vertical="top" wrapText="1"/>
    </xf>
    <xf numFmtId="0" fontId="2" fillId="3" borderId="0" xfId="0" applyFont="1" applyFill="1" applyAlignment="1">
      <alignment vertical="top"/>
    </xf>
    <xf numFmtId="0" fontId="1" fillId="0" borderId="0" xfId="0" applyFont="1" applyAlignment="1">
      <alignment horizontal="center"/>
    </xf>
    <xf numFmtId="0" fontId="1" fillId="3" borderId="0" xfId="0" applyFont="1" applyFill="1" applyAlignment="1">
      <alignment horizontal="center"/>
    </xf>
  </cellXfs>
  <cellStyles count="1">
    <cellStyle name="Normal" xfId="0" builtinId="0"/>
  </cellStyles>
  <dxfs count="1">
    <dxf>
      <font>
        <b/>
        <i val="0"/>
        <color rgb="FFB7472A"/>
      </font>
      <fill>
        <patternFill patternType="solid">
          <fgColor indexed="64"/>
          <bgColor rgb="FFFBE3D6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2.xml"/><Relationship Id="rId5" Type="http://schemas.openxmlformats.org/officeDocument/2006/relationships/theme" Target="theme/theme1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Four of five risks score High or Critical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multiLvlStrRef>
              <c:f>Summary!$A$3:$B$6</c:f>
              <c:multiLvlStrCache>
                <c:ptCount val="4"/>
                <c:lvl>
                  <c:pt idx="0">
                    <c:v>16 to 25</c:v>
                  </c:pt>
                  <c:pt idx="1">
                    <c:v>10 to 15</c:v>
                  </c:pt>
                  <c:pt idx="2">
                    <c:v>5 to 9</c:v>
                  </c:pt>
                  <c:pt idx="3">
                    <c:v>1 to 4</c:v>
                  </c:pt>
                </c:lvl>
                <c:lvl>
                  <c:pt idx="0">
                    <c:v>Critical</c:v>
                  </c:pt>
                  <c:pt idx="1">
                    <c:v>High</c:v>
                  </c:pt>
                  <c:pt idx="2">
                    <c:v>Medium</c:v>
                  </c:pt>
                  <c:pt idx="3">
                    <c:v>Low</c:v>
                  </c:pt>
                </c:lvl>
              </c:multiLvlStrCache>
            </c:multiLvlStrRef>
          </c:cat>
          <c:val>
            <c:numRef>
              <c:f>Summary!$C$3:$C$6</c:f>
              <c:numCache>
                <c:formatCode>#,##0</c:formatCode>
                <c:ptCount val="4"/>
                <c:pt idx="0">
                  <c:v>1</c:v>
                </c:pt>
                <c:pt idx="1">
                  <c:v>3</c:v>
                </c:pt>
                <c:pt idx="2">
                  <c:v>1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604-4F27-AF68-6DEFCD2FA9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92319496"/>
        <c:axId val="592321544"/>
      </c:barChart>
      <c:catAx>
        <c:axId val="5923194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92321544"/>
        <c:crosses val="autoZero"/>
        <c:auto val="1"/>
        <c:lblAlgn val="ctr"/>
        <c:lblOffset val="100"/>
        <c:noMultiLvlLbl val="0"/>
      </c:catAx>
      <c:valAx>
        <c:axId val="5923215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9231949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</xdr:row>
      <xdr:rowOff>0</xdr:rowOff>
    </xdr:from>
    <xdr:to>
      <xdr:col>12</xdr:col>
      <xdr:colOff>0</xdr:colOff>
      <xdr:row>16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1EC94C9-270F-86F7-020B-8EEB275CFA6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1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8.7109375" customWidth="1"/>
    <col min="2" max="2" width="92.7109375" customWidth="1"/>
  </cols>
  <sheetData>
    <row r="1" spans="1:2" ht="24" customHeight="1">
      <c r="A1" s="2" t="s">
        <v>0</v>
      </c>
      <c r="B1" s="2"/>
    </row>
    <row r="2" spans="1:2">
      <c r="A2" s="21" t="s">
        <v>1</v>
      </c>
      <c r="B2" s="14" t="s">
        <v>2</v>
      </c>
    </row>
    <row r="3" spans="1:2">
      <c r="A3" s="21" t="s">
        <v>3</v>
      </c>
      <c r="B3" s="15">
        <v>46268</v>
      </c>
    </row>
    <row r="4" spans="1:2">
      <c r="A4" s="21" t="s">
        <v>4</v>
      </c>
      <c r="B4" s="14" t="s">
        <v>5</v>
      </c>
    </row>
    <row r="5" spans="1:2">
      <c r="A5" s="21" t="s">
        <v>6</v>
      </c>
      <c r="B5" s="14" t="s">
        <v>7</v>
      </c>
    </row>
    <row r="6" spans="1:2" ht="60" customHeight="1">
      <c r="A6" s="21" t="s">
        <v>8</v>
      </c>
      <c r="B6" s="14" t="s">
        <v>9</v>
      </c>
    </row>
    <row r="7" spans="1:2">
      <c r="A7" s="21" t="s">
        <v>10</v>
      </c>
      <c r="B7" s="14" t="s">
        <v>11</v>
      </c>
    </row>
    <row r="8" spans="1:2" ht="45.75" customHeight="1">
      <c r="A8" s="21" t="s">
        <v>12</v>
      </c>
      <c r="B8" s="14" t="s">
        <v>13</v>
      </c>
    </row>
    <row r="9" spans="1:2" ht="60" customHeight="1">
      <c r="A9" s="21" t="s">
        <v>14</v>
      </c>
      <c r="B9" s="14" t="s">
        <v>15</v>
      </c>
    </row>
    <row r="10" spans="1:2" ht="45.75" customHeight="1">
      <c r="A10" s="21" t="s">
        <v>16</v>
      </c>
      <c r="B10" s="14" t="s">
        <v>17</v>
      </c>
    </row>
    <row r="11" spans="1:2" ht="45.75" customHeight="1">
      <c r="A11" s="21" t="s">
        <v>18</v>
      </c>
      <c r="B11" s="14" t="s">
        <v>19</v>
      </c>
    </row>
  </sheetData>
  <mergeCells count="1">
    <mergeCell ref="A1:B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098D3F-7C27-4FC9-8E14-E910379B9664}">
  <dimension ref="A1:K7"/>
  <sheetViews>
    <sheetView workbookViewId="0"/>
  </sheetViews>
  <sheetFormatPr defaultRowHeight="15"/>
  <sheetData>
    <row r="1" spans="1:11">
      <c r="A1" t="s">
        <v>20</v>
      </c>
    </row>
    <row r="2" spans="1:11">
      <c r="A2" t="s">
        <v>21</v>
      </c>
      <c r="B2" t="s">
        <v>22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</row>
    <row r="3" spans="1:11">
      <c r="A3" t="s">
        <v>32</v>
      </c>
      <c r="B3" t="s">
        <v>33</v>
      </c>
      <c r="C3" t="s">
        <v>34</v>
      </c>
      <c r="D3" t="s">
        <v>35</v>
      </c>
      <c r="E3">
        <v>4</v>
      </c>
      <c r="F3">
        <v>4</v>
      </c>
      <c r="G3">
        <f>E3*F3</f>
        <v>16</v>
      </c>
      <c r="H3" t="str" cm="1">
        <f t="array" ref="H3">_xlfn.IFS(G3&gt;=16,"Critical",G3&gt;=10,"High",G3&gt;=5,"Medium",G3&gt;=1,"Low")</f>
        <v>Critical</v>
      </c>
      <c r="I3" t="s">
        <v>36</v>
      </c>
      <c r="J3" t="s">
        <v>37</v>
      </c>
      <c r="K3" t="s">
        <v>38</v>
      </c>
    </row>
    <row r="4" spans="1:11">
      <c r="A4" t="s">
        <v>39</v>
      </c>
      <c r="B4" t="s">
        <v>40</v>
      </c>
      <c r="C4" t="s">
        <v>41</v>
      </c>
      <c r="D4" t="s">
        <v>42</v>
      </c>
      <c r="E4">
        <v>3</v>
      </c>
      <c r="F4">
        <v>4</v>
      </c>
      <c r="G4">
        <f>E4*F4</f>
        <v>12</v>
      </c>
      <c r="H4" t="str" cm="1">
        <f t="array" ref="H4">_xlfn.IFS(G4&gt;=16,"Critical",G4&gt;=10,"High",G4&gt;=5,"Medium",G4&gt;=1,"Low")</f>
        <v>High</v>
      </c>
      <c r="I4" t="s">
        <v>36</v>
      </c>
      <c r="J4" t="s">
        <v>43</v>
      </c>
      <c r="K4" t="s">
        <v>44</v>
      </c>
    </row>
    <row r="5" spans="1:11">
      <c r="A5" t="s">
        <v>45</v>
      </c>
      <c r="B5" t="s">
        <v>46</v>
      </c>
      <c r="C5" t="s">
        <v>47</v>
      </c>
      <c r="D5" t="s">
        <v>48</v>
      </c>
      <c r="E5">
        <v>3</v>
      </c>
      <c r="F5">
        <v>3</v>
      </c>
      <c r="G5">
        <f>E5*F5</f>
        <v>9</v>
      </c>
      <c r="H5" t="str" cm="1">
        <f t="array" ref="H5">_xlfn.IFS(G5&gt;=16,"Critical",G5&gt;=10,"High",G5&gt;=5,"Medium",G5&gt;=1,"Low")</f>
        <v>Medium</v>
      </c>
      <c r="I5" t="s">
        <v>36</v>
      </c>
      <c r="J5" t="s">
        <v>49</v>
      </c>
      <c r="K5" t="s">
        <v>50</v>
      </c>
    </row>
    <row r="6" spans="1:11">
      <c r="A6" t="s">
        <v>51</v>
      </c>
      <c r="B6" t="s">
        <v>52</v>
      </c>
      <c r="C6" t="s">
        <v>34</v>
      </c>
      <c r="D6" t="s">
        <v>53</v>
      </c>
      <c r="E6">
        <v>4</v>
      </c>
      <c r="F6">
        <v>3</v>
      </c>
      <c r="G6">
        <f>E6*F6</f>
        <v>12</v>
      </c>
      <c r="H6" t="str" cm="1">
        <f t="array" ref="H6">_xlfn.IFS(G6&gt;=16,"Critical",G6&gt;=10,"High",G6&gt;=5,"Medium",G6&gt;=1,"Low")</f>
        <v>High</v>
      </c>
      <c r="I6" t="s">
        <v>36</v>
      </c>
      <c r="J6" t="s">
        <v>54</v>
      </c>
      <c r="K6" t="s">
        <v>55</v>
      </c>
    </row>
    <row r="7" spans="1:11">
      <c r="A7" t="s">
        <v>56</v>
      </c>
      <c r="B7" t="s">
        <v>57</v>
      </c>
      <c r="C7" t="s">
        <v>34</v>
      </c>
      <c r="D7" t="s">
        <v>53</v>
      </c>
      <c r="E7">
        <v>3</v>
      </c>
      <c r="F7">
        <v>4</v>
      </c>
      <c r="G7">
        <f>E7*F7</f>
        <v>12</v>
      </c>
      <c r="H7" t="str" cm="1">
        <f t="array" ref="H7">_xlfn.IFS(G7&gt;=16,"Critical",G7&gt;=10,"High",G7&gt;=5,"Medium",G7&gt;=1,"Low")</f>
        <v>High</v>
      </c>
      <c r="I7" t="s">
        <v>36</v>
      </c>
      <c r="J7" t="s">
        <v>58</v>
      </c>
      <c r="K7" t="s">
        <v>59</v>
      </c>
    </row>
  </sheetData>
  <conditionalFormatting sqref="G3:G7">
    <cfRule type="cellIs" dxfId="0" priority="1" operator="greaterThanOrEqual">
      <formula>12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0EE3FE-09D1-418A-8C4D-8C1AEE0E5BA8}">
  <dimension ref="A1:F7"/>
  <sheetViews>
    <sheetView workbookViewId="0">
      <pane ySplit="2" topLeftCell="A3" activePane="bottomLeft" state="frozen"/>
      <selection pane="bottomLeft"/>
    </sheetView>
  </sheetViews>
  <sheetFormatPr defaultRowHeight="15"/>
  <cols>
    <col min="1" max="1" width="38.7109375" customWidth="1"/>
    <col min="2" max="2" width="42.7109375" customWidth="1"/>
    <col min="3" max="3" width="14.7109375" customWidth="1"/>
    <col min="4" max="4" width="13.7109375" customWidth="1"/>
    <col min="5" max="5" width="44.7109375" customWidth="1"/>
    <col min="6" max="6" width="60.7109375" customWidth="1"/>
  </cols>
  <sheetData>
    <row r="1" spans="1:6" ht="24" customHeight="1">
      <c r="A1" s="2" t="s">
        <v>60</v>
      </c>
      <c r="B1" s="2"/>
      <c r="C1" s="2"/>
      <c r="D1" s="2"/>
      <c r="E1" s="2"/>
      <c r="F1" s="2"/>
    </row>
    <row r="2" spans="1:6" ht="20.25" customHeight="1">
      <c r="A2" s="4" t="s">
        <v>61</v>
      </c>
      <c r="B2" s="4" t="s">
        <v>62</v>
      </c>
      <c r="C2" s="4" t="s">
        <v>63</v>
      </c>
      <c r="D2" s="4" t="s">
        <v>64</v>
      </c>
      <c r="E2" s="4" t="s">
        <v>65</v>
      </c>
      <c r="F2" s="4" t="s">
        <v>31</v>
      </c>
    </row>
    <row r="3" spans="1:6" ht="45.75" customHeight="1">
      <c r="A3" s="14" t="s">
        <v>66</v>
      </c>
      <c r="B3" s="14" t="s">
        <v>67</v>
      </c>
      <c r="C3" s="17">
        <v>46261</v>
      </c>
      <c r="D3" s="18" t="s">
        <v>68</v>
      </c>
      <c r="E3" s="14" t="s">
        <v>69</v>
      </c>
      <c r="F3" s="14" t="s">
        <v>70</v>
      </c>
    </row>
    <row r="4" spans="1:6" ht="45.75" customHeight="1">
      <c r="A4" s="16" t="s">
        <v>71</v>
      </c>
      <c r="B4" s="16" t="s">
        <v>72</v>
      </c>
      <c r="C4" s="19">
        <v>46268</v>
      </c>
      <c r="D4" s="20" t="s">
        <v>68</v>
      </c>
      <c r="E4" s="16" t="s">
        <v>73</v>
      </c>
      <c r="F4" s="16" t="s">
        <v>74</v>
      </c>
    </row>
    <row r="5" spans="1:6" ht="45.75" customHeight="1">
      <c r="A5" s="14" t="s">
        <v>75</v>
      </c>
      <c r="B5" s="14" t="s">
        <v>76</v>
      </c>
      <c r="C5" s="18" t="s">
        <v>77</v>
      </c>
      <c r="D5" s="18" t="s">
        <v>78</v>
      </c>
      <c r="E5" s="14" t="s">
        <v>79</v>
      </c>
      <c r="F5" s="14" t="s">
        <v>80</v>
      </c>
    </row>
    <row r="6" spans="1:6" ht="45.75" customHeight="1">
      <c r="A6" s="16" t="s">
        <v>81</v>
      </c>
      <c r="B6" s="16" t="s">
        <v>82</v>
      </c>
      <c r="C6" s="20" t="s">
        <v>77</v>
      </c>
      <c r="D6" s="20" t="s">
        <v>83</v>
      </c>
      <c r="E6" s="16" t="s">
        <v>84</v>
      </c>
      <c r="F6" s="16" t="s">
        <v>85</v>
      </c>
    </row>
    <row r="7" spans="1:6" ht="45.75" customHeight="1">
      <c r="A7" s="14" t="s">
        <v>86</v>
      </c>
      <c r="B7" s="14" t="s">
        <v>87</v>
      </c>
      <c r="C7" s="17">
        <v>46048</v>
      </c>
      <c r="D7" s="18" t="s">
        <v>88</v>
      </c>
      <c r="E7" s="14" t="s">
        <v>89</v>
      </c>
      <c r="F7" s="14" t="s">
        <v>90</v>
      </c>
    </row>
  </sheetData>
  <mergeCells count="1">
    <mergeCell ref="A1:F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AB05CC-9112-4124-872B-FC88B84D92F2}">
  <dimension ref="A1:D12"/>
  <sheetViews>
    <sheetView workbookViewId="0">
      <pane ySplit="2" topLeftCell="A3" activePane="bottomLeft" state="frozen"/>
      <selection pane="bottomLeft"/>
    </sheetView>
  </sheetViews>
  <sheetFormatPr defaultRowHeight="15"/>
  <cols>
    <col min="1" max="1" width="40.7109375" customWidth="1"/>
    <col min="2" max="2" width="16.7109375" customWidth="1"/>
    <col min="3" max="3" width="14.7109375" customWidth="1"/>
    <col min="4" max="4" width="18.7109375" customWidth="1"/>
  </cols>
  <sheetData>
    <row r="1" spans="1:4" ht="24" customHeight="1">
      <c r="A1" s="2" t="s">
        <v>91</v>
      </c>
      <c r="B1" s="2"/>
      <c r="C1" s="2"/>
      <c r="D1" s="2"/>
    </row>
    <row r="2" spans="1:4" ht="20.25" customHeight="1">
      <c r="A2" s="4" t="s">
        <v>28</v>
      </c>
      <c r="B2" s="4" t="s">
        <v>92</v>
      </c>
      <c r="C2" s="4" t="s">
        <v>93</v>
      </c>
      <c r="D2" s="4" t="s">
        <v>94</v>
      </c>
    </row>
    <row r="3" spans="1:4">
      <c r="A3" s="1" t="s">
        <v>95</v>
      </c>
      <c r="B3" s="22" t="s">
        <v>96</v>
      </c>
      <c r="C3" s="7">
        <f>COUNTIF('Risk Register'!$H$3:$H$7,A3)</f>
        <v>1</v>
      </c>
      <c r="D3" s="10">
        <f>IF($C$7=0,0,C3/$C$7)</f>
        <v>0.2</v>
      </c>
    </row>
    <row r="4" spans="1:4">
      <c r="A4" s="5" t="s">
        <v>97</v>
      </c>
      <c r="B4" s="23" t="s">
        <v>98</v>
      </c>
      <c r="C4" s="8">
        <f>COUNTIF('Risk Register'!$H$3:$H$7,A4)</f>
        <v>3</v>
      </c>
      <c r="D4" s="11">
        <f>IF($C$7=0,0,C4/$C$7)</f>
        <v>0.6</v>
      </c>
    </row>
    <row r="5" spans="1:4">
      <c r="A5" s="1" t="s">
        <v>99</v>
      </c>
      <c r="B5" s="22" t="s">
        <v>100</v>
      </c>
      <c r="C5" s="7">
        <f>COUNTIF('Risk Register'!$H$3:$H$7,A5)</f>
        <v>1</v>
      </c>
      <c r="D5" s="10">
        <f>IF($C$7=0,0,C5/$C$7)</f>
        <v>0.2</v>
      </c>
    </row>
    <row r="6" spans="1:4">
      <c r="A6" s="5" t="s">
        <v>101</v>
      </c>
      <c r="B6" s="23" t="s">
        <v>102</v>
      </c>
      <c r="C6" s="8">
        <f>COUNTIF('Risk Register'!$H$3:$H$7,A6)</f>
        <v>0</v>
      </c>
      <c r="D6" s="11">
        <f>IF($C$7=0,0,C6/$C$7)</f>
        <v>0</v>
      </c>
    </row>
    <row r="7" spans="1:4">
      <c r="A7" s="6" t="s">
        <v>103</v>
      </c>
      <c r="B7" s="6"/>
      <c r="C7" s="9">
        <f>SUM(C3:C6)</f>
        <v>5</v>
      </c>
      <c r="D7" s="12">
        <f>IF($C$7=0,0,SUM(D3:D6))</f>
        <v>1</v>
      </c>
    </row>
    <row r="8" spans="1:4">
      <c r="A8" s="1"/>
      <c r="B8" s="1"/>
      <c r="C8" s="1"/>
      <c r="D8" s="1"/>
    </row>
    <row r="9" spans="1:4">
      <c r="A9" s="3" t="s">
        <v>104</v>
      </c>
      <c r="B9" s="1"/>
      <c r="C9" s="13">
        <f>MAX('Risk Register'!G3:G7)</f>
        <v>16</v>
      </c>
      <c r="D9" s="1"/>
    </row>
    <row r="10" spans="1:4">
      <c r="A10" s="3" t="s">
        <v>105</v>
      </c>
      <c r="B10" s="1"/>
      <c r="C10" s="13">
        <f>AVERAGE('Risk Register'!G3:G7)</f>
        <v>12.2</v>
      </c>
      <c r="D10" s="1"/>
    </row>
    <row r="11" spans="1:4">
      <c r="A11" s="3" t="s">
        <v>106</v>
      </c>
      <c r="B11" s="1"/>
      <c r="C11" s="7">
        <f>COUNTIF('Risk Register'!K3:K7,"M365*")</f>
        <v>2</v>
      </c>
      <c r="D11" s="1"/>
    </row>
    <row r="12" spans="1:4">
      <c r="A12" s="3" t="s">
        <v>107</v>
      </c>
      <c r="B12" s="1"/>
      <c r="C12" s="7">
        <f>C7-C11</f>
        <v>3</v>
      </c>
      <c r="D12" s="1"/>
    </row>
  </sheetData>
  <mergeCells count="1">
    <mergeCell ref="A1:D1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2410C10365B41458A488A2E06A7CDDA" ma:contentTypeVersion="16" ma:contentTypeDescription="Create a new document." ma:contentTypeScope="" ma:versionID="8fc8c9c986ff763fb0d30ebcc45645fb">
  <xsd:schema xmlns:xsd="http://www.w3.org/2001/XMLSchema" xmlns:xs="http://www.w3.org/2001/XMLSchema" xmlns:p="http://schemas.microsoft.com/office/2006/metadata/properties" xmlns:ns1="http://schemas.microsoft.com/sharepoint/v3" xmlns:ns2="debf2d1a-3119-443f-9311-2f3fb0fd7de8" xmlns:ns3="9ece1660-89e4-4efe-8613-f619625afc8d" targetNamespace="http://schemas.microsoft.com/office/2006/metadata/properties" ma:root="true" ma:fieldsID="8a6a739d9051ad82eb6b3b4cb1429ef8" ns1:_="" ns2:_="" ns3:_="">
    <xsd:import namespace="http://schemas.microsoft.com/sharepoint/v3"/>
    <xsd:import namespace="debf2d1a-3119-443f-9311-2f3fb0fd7de8"/>
    <xsd:import namespace="9ece1660-89e4-4efe-8613-f619625afc8d"/>
    <xsd:element name="properties">
      <xsd:complexType>
        <xsd:sequence>
          <xsd:element name="documentManagement">
            <xsd:complexType>
              <xsd:all>
                <xsd:element ref="ns2:MediaServiceBillingMetadata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  <xsd:element ref="ns2:HasDigitalSignature" minOccurs="0"/>
                <xsd:element ref="ns2:DigitalSignatureProvider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2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3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bf2d1a-3119-443f-9311-2f3fb0fd7de8" elementFormDefault="qualified">
    <xsd:import namespace="http://schemas.microsoft.com/office/2006/documentManagement/types"/>
    <xsd:import namespace="http://schemas.microsoft.com/office/infopath/2007/PartnerControls"/>
    <xsd:element name="MediaServiceBillingMetadata" ma:index="8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HasDigitalSignature" ma:index="14" nillable="true" ma:displayName="Signed electronically" ma:internalName="HasDigitalSignature" ma:readOnly="true">
      <xsd:simpleType>
        <xsd:restriction base="dms:Boolean"/>
      </xsd:simpleType>
    </xsd:element>
    <xsd:element name="DigitalSignatureProvider" ma:index="15" nillable="true" ma:displayName="Signature provider" ma:internalName="DigitalSignatureProvider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e385fb40-52d4-4fae-9c5b-3e8ff8a5878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ce1660-89e4-4efe-8613-f619625afc8d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ff42c6ae-3fbc-4b15-b29b-26f803fb8319}" ma:internalName="TaxCatchAll" ma:showField="CatchAllData" ma:web="9ece1660-89e4-4efe-8613-f619625afc8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9ece1660-89e4-4efe-8613-f619625afc8d" xsi:nil="true"/>
    <_ip_UnifiedCompliancePolicyProperties xmlns="http://schemas.microsoft.com/sharepoint/v3" xsi:nil="true"/>
    <lcf76f155ced4ddcb4097134ff3c332f xmlns="debf2d1a-3119-443f-9311-2f3fb0fd7de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BCBA560-6DE8-4A78-BDD2-2C241B2F75E2}"/>
</file>

<file path=customXml/itemProps2.xml><?xml version="1.0" encoding="utf-8"?>
<ds:datastoreItem xmlns:ds="http://schemas.openxmlformats.org/officeDocument/2006/customXml" ds:itemID="{C7712AEA-80E0-4DB2-9575-27F97559E8BC}"/>
</file>

<file path=customXml/itemProps3.xml><?xml version="1.0" encoding="utf-8"?>
<ds:datastoreItem xmlns:ds="http://schemas.openxmlformats.org/officeDocument/2006/customXml" ds:itemID="{7A53BE94-24AD-431A-9C02-FB5C8844694B}"/>
</file>

<file path=docMetadata/LabelInfo.xml><?xml version="1.0" encoding="utf-8"?>
<clbl:labelList xmlns:clbl="http://schemas.microsoft.com/office/2020/mipLabelMetadata">
  <clbl:label id="{87867195-f2b8-4ac2-b0b6-6bb73cb33afc}" enabled="1" method="Privileged" siteId="{72f988bf-86f1-41af-91ab-2d7cd011db47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i:0#.f|membership|bobuhac@how2demos.com</cp:lastModifiedBy>
  <cp:revision/>
  <dcterms:created xsi:type="dcterms:W3CDTF">2026-09-03T12:59:55Z</dcterms:created>
  <dcterms:modified xsi:type="dcterms:W3CDTF">2026-09-03T13:03:37Z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0x01010042410C10365B41458A488A2E06A7CDDA</vt:lpwstr>
  </property>
</Properties>
</file>