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245" documentId="11_C233FBAA397EFF0E97E819E7E0BCBE8359B1E8BC" xr6:coauthVersionLast="47" xr6:coauthVersionMax="47" xr10:uidLastSave="{B9C58BA2-25CB-4596-AA80-D2983CD0EA0F}"/>
  <bookViews>
    <workbookView xWindow="0" yWindow="0" windowWidth="0" windowHeight="0" xr2:uid="{00000000-000D-0000-FFFF-FFFF00000000}"/>
  </bookViews>
  <sheets>
    <sheet name="Risk Register" sheetId="1" r:id="rId1"/>
    <sheet name="Summary" sheetId="2" r:id="rId2"/>
    <sheet name="Sourc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B18" i="2"/>
  <c r="B15" i="2"/>
  <c r="B14" i="2"/>
  <c r="C6" i="2"/>
  <c r="C5" i="2"/>
  <c r="C4" i="2"/>
  <c r="C3" i="2"/>
  <c r="B6" i="2"/>
  <c r="B5" i="2"/>
  <c r="B4" i="2"/>
  <c r="B3" i="2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<sst xmlns="http://schemas.openxmlformats.org/spreadsheetml/2006/main" count="243" uniqueCount="199">
  <si>
    <t>Supply Chain Risk Register — as of 3 Sep 2026 (scan window 5 Jun – 3 Sep 2026; internal M365 primary, web benchmarks external)</t>
  </si>
  <si>
    <t>ID</t>
  </si>
  <si>
    <t>Risk</t>
  </si>
  <si>
    <t>Category</t>
  </si>
  <si>
    <t>Supplier / Lane</t>
  </si>
  <si>
    <t>Impact (1-5)</t>
  </si>
  <si>
    <t>Likelihood (1-5)</t>
  </si>
  <si>
    <t>Score</t>
  </si>
  <si>
    <t>Severity</t>
  </si>
  <si>
    <t>Owner</t>
  </si>
  <si>
    <t>Mitigation</t>
  </si>
  <si>
    <t>Source</t>
  </si>
  <si>
    <t>Source Type</t>
  </si>
  <si>
    <t>SCR-01</t>
  </si>
  <si>
    <t>Transpacific ocean freight cost escalation: SCFI Shanghai-USEC 9,700 USD/FEU and USWC 6,765 USD/FEU (surcharges excluded), 1 Sep GRI holding on both coasts, further increase expected mid-Sep</t>
  </si>
  <si>
    <t>Logistics - Ocean</t>
  </si>
  <si>
    <t>Asia-US ocean carriers (all alliances)</t>
  </si>
  <si>
    <t>Unassigned (suggest Logistics Lead)</t>
  </si>
  <si>
    <t>Lock index-linked contract rates; shift USEC volume to USWC + rail (Memphis, Dallas, Atlanta); book 4-5 weeks ahead</t>
  </si>
  <si>
    <t>Navia Freight, September 2026 Freight Market Update (naviafreight.com); Drewry WCI 27 Aug 2026: composite -1% to $4,473/40ft, Shanghai-NY $9,333, Shanghai-LA $6,818</t>
  </si>
  <si>
    <t>Web (external)</t>
  </si>
  <si>
    <t>SCR-02</t>
  </si>
  <si>
    <t>Blank sailings and rollover risk ex-China: 12 blank sailings USEC/Gulf and 13 USWC in September; Shanghai vessel wait time up to 96 hours from 35 hours</t>
  </si>
  <si>
    <t>Shanghai / Ningbo / Qingdao origin ports</t>
  </si>
  <si>
    <t>Build 1-2 weeks buffer into lead times; use premium/guaranteed-space services for critical SKUs; consider alternative loading ports</t>
  </si>
  <si>
    <t>Drewry WCI 27 Aug 2026 (drewry.co.uk); Navia Freight Sep 2026 update</t>
  </si>
  <si>
    <t>SCR-03</t>
  </si>
  <si>
    <t>Pre-holiday cargo rush: Mid-Autumn Festival 25-27 Sep and China Golden Week 1-7 Oct compress booking windows and lift FAK rates through October</t>
  </si>
  <si>
    <t>China-origin suppliers (all)</t>
  </si>
  <si>
    <t>Unassigned (suggest Procurement)</t>
  </si>
  <si>
    <t>Forecast and book early ex-China/ex-India; pull forward Q4 replenishment orders before 20 Sep</t>
  </si>
  <si>
    <t>Navia Freight Sep 2026 update (naviafreight.com)</t>
  </si>
  <si>
    <t>SCR-04</t>
  </si>
  <si>
    <t>Panama Canal draft/transit restrictions from September due to low water; El Nino may extend pressure over next 12 months</t>
  </si>
  <si>
    <t>Logistics - Chokepoint</t>
  </si>
  <si>
    <t>Panama Canal (Asia-USEC/Gulf routing)</t>
  </si>
  <si>
    <t>Pre-plan USWC + intermodal rail alternative; review contracts for canal surcharges</t>
  </si>
  <si>
    <t>Drewry WCI 27 Aug 2026; S&amp;P Global Q3 2026 Corporate Strategy Outlook (21 Jul 2026); Navia Sep 2026</t>
  </si>
  <si>
    <t>SCR-05</t>
  </si>
  <si>
    <t>European inland waterway disruption: low Rhine and Danube levels triggering inland emergency surcharges and barge delays</t>
  </si>
  <si>
    <t>Logistics - Inland (Europe)</t>
  </si>
  <si>
    <t>Rhine/Danube barge operators</t>
  </si>
  <si>
    <t>Unassigned (suggest EU Logistics)</t>
  </si>
  <si>
    <t>Shift to rail/road for time-critical inland legs; budget for low-water surcharges</t>
  </si>
  <si>
    <t>Drewry WCI 27 Aug 2026; Navia Sep 2026</t>
  </si>
  <si>
    <t>SCR-06</t>
  </si>
  <si>
    <t>Strait of Hormuz instability: intermittent disruption to energy, aluminum, sulfur and petrochemical flows; negotiations ongoing, no signed deal</t>
  </si>
  <si>
    <t>Geopolitical</t>
  </si>
  <si>
    <t>Middle East suppliers (energy, aluminum, petrochemicals)</t>
  </si>
  <si>
    <t>Unassigned (suggest Supply Chain Director)</t>
  </si>
  <si>
    <t>Dual-source Middle East-dependent inputs; maintain strategic safety stock on aluminum and plastics precursors</t>
  </si>
  <si>
    <t>J.P. Morgan Global Research, Metals Outlook 21 Aug 2026; Drewry WCI 27 Aug 2026; S&amp;P Global Q3 2026 outlook</t>
  </si>
  <si>
    <t>SCR-07</t>
  </si>
  <si>
    <t>Red Sea / Suez routing volatility: some carriers cautiously resuming Suez transits; reversal would re-add Cape routing time and cost</t>
  </si>
  <si>
    <t>Asia-Europe ocean carriers</t>
  </si>
  <si>
    <t>Keep Cape-routing transit assumptions in planning until sustained resumption; monitor carrier advisories weekly</t>
  </si>
  <si>
    <t>Drewry WCI 27 Aug 2026; Suaid Global Red Sea Shipping Crisis 2026</t>
  </si>
  <si>
    <t>SCR-08</t>
  </si>
  <si>
    <t>Copper price at record levels: all-time high $14,527/mt mid-2026, J.P. Morgan forecasts $14,800/mt in Q4 2026; Section 232 tariff review adds US-China tug of war</t>
  </si>
  <si>
    <t>Commodity - Metals</t>
  </si>
  <si>
    <t>Copper suppliers / wire &amp; cable / electrical</t>
  </si>
  <si>
    <t>Unassigned (suggest Category Manager - Metals)</t>
  </si>
  <si>
    <t>Hedge or fix-price 6-12 months; qualify alternate suppliers; review specs for copper substitution where feasible</t>
  </si>
  <si>
    <t>J.P. Morgan Global Research, Metals Outlook 21 Aug 2026 (jpmorgan.com)</t>
  </si>
  <si>
    <t>SCR-09</t>
  </si>
  <si>
    <t>Aluminum supply deficit: ~1.7 mmt primary deficit forecast for 2026; Q3 price forecast $3,800/mt; risk of Chinese export curbs</t>
  </si>
  <si>
    <t>Aluminum suppliers (Gulf smelters, China exports)</t>
  </si>
  <si>
    <t>Secure annual volume commitments; build 6-8 weeks safety stock; monitor China export policy</t>
  </si>
  <si>
    <t>J.P. Morgan Global Research 21 Aug 2026; S&amp;P Global Q3 2026 outlook</t>
  </si>
  <si>
    <t>SCR-10</t>
  </si>
  <si>
    <t>Steel price divergence by region: HRC global benchmark ~$1,186/mt; EU tariff-rate quota caps duty-free imports at 18.3 mt with 50% tariff above; US tariffs keep prices elevated</t>
  </si>
  <si>
    <t>Steel mills (EU/US) and importers</t>
  </si>
  <si>
    <t>Regionalize steel sourcing; track EU TRQ utilization; consider Chinese-origin steel for non-EU/US plants</t>
  </si>
  <si>
    <t>J.P. Morgan Global Research 21 Aug 2026</t>
  </si>
  <si>
    <t>SCR-11</t>
  </si>
  <si>
    <t>Memory chip and electronics component scarcity: Korea semiconductor PPI at 275% of 2023 average (May 2026); computer producer prices forecast +16% US by Q2 2027</t>
  </si>
  <si>
    <t>Commodity - Electronics</t>
  </si>
  <si>
    <t>Memory/semiconductor suppliers (Korea, China)</t>
  </si>
  <si>
    <t>Unassigned (suggest Electronics Category Manager)</t>
  </si>
  <si>
    <t>Place long-lead orders now; secure allocation agreements; redesign for alternative memory configurations</t>
  </si>
  <si>
    <t>S&amp;P Global Market Intelligence, Q3 2026 Corporate Strategy Outlook, 21 Jul 2026 (spglobal.com)</t>
  </si>
  <si>
    <t>SCR-12</t>
  </si>
  <si>
    <t>Petrochemical and plastics precursor shortage: Asian naphtha imports at 73% of pre-conflict levels (Apr 2026), propylene polymers at 80.9%</t>
  </si>
  <si>
    <t>Commodity - Chemicals</t>
  </si>
  <si>
    <t>Petrochemical / resin suppliers</t>
  </si>
  <si>
    <t>Unassigned (suggest Category Manager - Chemicals)</t>
  </si>
  <si>
    <t>Qualify non-Middle East resin sources; increase resin safety stock; review pass-through pricing clauses</t>
  </si>
  <si>
    <t>S&amp;P Global Q3 2026 outlook (21 Jul 2026)</t>
  </si>
  <si>
    <t>SCR-13</t>
  </si>
  <si>
    <t>Fuel cost inflation: Brent ~$96/bbl on 2 Sep 2026 (about $26.50 above a year earlier) vs EIA Q3 2026 forecast average ~$85; fuel adjustment factors rising</t>
  </si>
  <si>
    <t>Commodity - Energy</t>
  </si>
  <si>
    <t>Carriers and 3PLs (bunker/fuel surcharges)</t>
  </si>
  <si>
    <t>Unassigned (suggest Finance / Logistics)</t>
  </si>
  <si>
    <t>Cap or index fuel surcharges in carrier contracts; update landed-cost model with $95-100 Brent scenario</t>
  </si>
  <si>
    <t>dispatchtimes.com, Oil prices today 2 Sep 2026; U.S. EIA Short-Term Energy Outlook</t>
  </si>
  <si>
    <t>SCR-14</t>
  </si>
  <si>
    <t>Dry bulk freight firming: Baltic Dry Index 3,331 (+174) on 2 Sep 2026, raising cost of bulk raw material imports</t>
  </si>
  <si>
    <t>Logistics - Bulk</t>
  </si>
  <si>
    <t>Bulk raw material suppliers / dry bulk charterers</t>
  </si>
  <si>
    <t>Unassigned (suggest Raw Materials Buyer)</t>
  </si>
  <si>
    <t>Review CIF vs FOB terms; consider longer-term charter or contract-of-affreightment</t>
  </si>
  <si>
    <t>BalticDryIndex.com, 2 Sep 2026</t>
  </si>
  <si>
    <t>SCR-15</t>
  </si>
  <si>
    <t>Air freight capacity ex-China to US is the tightest mode; demand +7% YoY; Baltic Air Freight Index fell 8.6% MoM in July but expected to firm as ocean pressure builds</t>
  </si>
  <si>
    <t>Logistics - Air</t>
  </si>
  <si>
    <t>Air cargo carriers / forwarders</t>
  </si>
  <si>
    <t>Pre-book block space for Q4 launches; define air-eligible SKU list to avoid ad-hoc expedites</t>
  </si>
  <si>
    <t>Navia Freight Sep 2026 update; Baltic Exchange BAI Index August 2026</t>
  </si>
  <si>
    <t>SCR-16</t>
  </si>
  <si>
    <t>Tariff-driven frontloading and inventory build: US seaborne imports of electronics/leisure goods +23.4% in May 2026 vs 6.6% 10-yr average; higher cash tied up and markdown risk</t>
  </si>
  <si>
    <t>Trade Policy</t>
  </si>
  <si>
    <t>US import lanes / all tariff-exposed suppliers</t>
  </si>
  <si>
    <t>Unassigned (suggest Finance / Procurement)</t>
  </si>
  <si>
    <t>Model Section 301/232 scenarios; set inventory ceilings by category; align safety stock with demand signals</t>
  </si>
  <si>
    <t>SCR-17</t>
  </si>
  <si>
    <t>Internal visibility gap: scan of email, Teams chats, calendar and meeting transcripts for 5 Jun - 3 Sep 2026 found no supplier, logistics, delay or shortage discussions or decisions</t>
  </si>
  <si>
    <t>Governance</t>
  </si>
  <si>
    <t>Internal (How2Demos)</t>
  </si>
  <si>
    <t>Bojan Buhac</t>
  </si>
  <si>
    <t>Establish a supplier-risk Teams channel and monthly review; log supplier escalations in this register; confirm whether supply-chain topics live in another mailbox or team</t>
  </si>
  <si>
    <t>M365 Work IQ scan (Outlook, Teams, Calendar, Transcripts), 3 Sep 2026 - no matching items</t>
  </si>
  <si>
    <t>M365 (internal)</t>
  </si>
  <si>
    <t>Supply Chain Risk Tracker — Summary (3 Sep 2026)</t>
  </si>
  <si>
    <t>Count</t>
  </si>
  <si>
    <t>Share</t>
  </si>
  <si>
    <t>High</t>
  </si>
  <si>
    <t>Medium</t>
  </si>
  <si>
    <t>Low</t>
  </si>
  <si>
    <t>Total</t>
  </si>
  <si>
    <t>Severity thresholds (Score = Impact × Likelihood, max 25)</t>
  </si>
  <si>
    <t>High if score ≥</t>
  </si>
  <si>
    <t>Medium if score ≥ (else Low)</t>
  </si>
  <si>
    <t>By Source Type</t>
  </si>
  <si>
    <t>Highest-scoring risks</t>
  </si>
  <si>
    <t>Max score in register</t>
  </si>
  <si>
    <t>Average score</t>
  </si>
  <si>
    <t>Scan notes</t>
  </si>
  <si>
    <t>Internal (M365 Work IQ): Outlook email, Teams chats, calendar and meeting transcripts searched for supplier, vendor, logistics, freight, shipment, delay and shortage terms, 5 Jun – 3 Sep 2026. No matching discussions, meetings or transcripts were found; this is logged as risk SCR-17.</t>
  </si>
  <si>
    <t>External (Web Search, 3 Sep 2026): Drewry World Container Index, Navia Freight, J.P. Morgan Global Research, S&amp;P Global Market Intelligence, BalticDryIndex.com, Baltic Exchange, EIA, dispatchtimes.com. Full citations on the Sources sheet.</t>
  </si>
  <si>
    <t>Impact and Likelihood scores (1-5) are analyst estimates based on the cited sources; Owner values marked 'Unassigned' need confirmation.</t>
  </si>
  <si>
    <t>Sources &amp; Citations</t>
  </si>
  <si>
    <t>Ref</t>
  </si>
  <si>
    <t>Publisher</t>
  </si>
  <si>
    <t>Date</t>
  </si>
  <si>
    <t>Type</t>
  </si>
  <si>
    <t>Key data point used</t>
  </si>
  <si>
    <t>URL</t>
  </si>
  <si>
    <t>S1</t>
  </si>
  <si>
    <t>World Container Index - 27 Aug</t>
  </si>
  <si>
    <t>Drewry Supply Chain Advisors</t>
  </si>
  <si>
    <t>WCI -1% to $4,473/40ft; Shanghai-NY $9,333; Shanghai-LA $6,818; Shanghai-Rotterdam $4,287; Shanghai port wait 96h; Panama Canal capacity cut from Sep; Rhine low water; Hormuz uncertainty</t>
  </si>
  <si>
    <t>https://www.drewry.co.uk/supply-chain-advisors/supply-chain-expertise/world-container-index-assessed-by-drewry</t>
  </si>
  <si>
    <t>S2</t>
  </si>
  <si>
    <t>September 2026 Freight Market Update</t>
  </si>
  <si>
    <t>Navia Freight</t>
  </si>
  <si>
    <t>2026-09</t>
  </si>
  <si>
    <t>SCFI CNSHA-USWC 6,765 USD/FEU, USEC 9,700 USD/FEU; 12 USEC + 13 USWC blank sailings; 1 Sep GRI; Golden Week 1-7 Oct; air demand +7% YoY; FAF rising</t>
  </si>
  <si>
    <t>https://naviafreight.com/market-updates/september-freight-market-update/</t>
  </si>
  <si>
    <t>S3</t>
  </si>
  <si>
    <t>Metals Outlook: Price Forecasts for Copper, Steel and Aluminum</t>
  </si>
  <si>
    <t>J.P. Morgan Global Research</t>
  </si>
  <si>
    <t>Copper ATH $14,527/mt, Q4 2026 forecast $14,800/mt; aluminum Q3 $3,800/mt, 1.7 mmt deficit; HRC steel ~$1,186/mt; EU TRQ 18.3 mt / 50% tariff</t>
  </si>
  <si>
    <t>https://www.jpmorgan.com/insights/global-research/commodities/aluminum-steel-copper-prices</t>
  </si>
  <si>
    <t>S4</t>
  </si>
  <si>
    <t>Not All Supply Chain Bottlenecks Are Geographic: Q3 2026 Corporate Strategy Outlook</t>
  </si>
  <si>
    <t>S&amp;P Global Market Intelligence</t>
  </si>
  <si>
    <t>Naphtha imports 73% of pre-conflict; Korea semiconductor PPI 275% of 2023; US computer PPI +16% by Q2 2027; US imports +23.4% May 2026; Panama/El Nino risk</t>
  </si>
  <si>
    <t>https://www.spglobal.com/market-intelligence/en/news-insights/research/2026/07/corporate-strategy-supply-chain-outlook-q3-2026</t>
  </si>
  <si>
    <t>S5</t>
  </si>
  <si>
    <t>Baltic Dry Index Today: 3,331 (+174) - 2 Sep 2026</t>
  </si>
  <si>
    <t>BalticDryIndex.com</t>
  </si>
  <si>
    <t>BDI 3,331 (+174)</t>
  </si>
  <si>
    <t>https://www.balticdryindex.com/</t>
  </si>
  <si>
    <t>S6</t>
  </si>
  <si>
    <t>BAI Index August 2026: July reset - lower rates, uneven market</t>
  </si>
  <si>
    <t>Baltic Exchange</t>
  </si>
  <si>
    <t>2026-08</t>
  </si>
  <si>
    <t>Baltic Air Freight Index (BAI00) -8.62% MoM in July 2026</t>
  </si>
  <si>
    <t>https://www.balticexchange.com/en/news-and-events/market-information/air-freight/2026/July-reset-lower-rates-uneven-market.html</t>
  </si>
  <si>
    <t>S7</t>
  </si>
  <si>
    <t>Oil prices today: 2 September 2026</t>
  </si>
  <si>
    <t>dispatchtimes.com</t>
  </si>
  <si>
    <t>Brent ~$96.11/bbl, about $26.50 higher than a year earlier</t>
  </si>
  <si>
    <t>https://dispatchtimes.com/oil-prices-today-2-september-2026/</t>
  </si>
  <si>
    <t>S8</t>
  </si>
  <si>
    <t>Short-Term Energy Outlook</t>
  </si>
  <si>
    <t>U.S. Energy Information Administration</t>
  </si>
  <si>
    <t>Brent forecast to average ~$85/bbl in Q3 2026</t>
  </si>
  <si>
    <t>https://www.eia.gov/outlooks/steo/index.php</t>
  </si>
  <si>
    <t>S9</t>
  </si>
  <si>
    <t>Red Sea Shipping Crisis 2026: Rerouting</t>
  </si>
  <si>
    <t>Suaid Global</t>
  </si>
  <si>
    <t>Continued Red Sea disruption, Cape of Good Hope rerouting, longer transits</t>
  </si>
  <si>
    <t>https://suaidglobal.com/insights/red-sea-shipping-crisis-2026/</t>
  </si>
  <si>
    <t>S10</t>
  </si>
  <si>
    <t>M365 Work IQ scan - Outlook, Teams, Calendar, Meeting transcripts</t>
  </si>
  <si>
    <t>How2Demos tenant (Bojan Buhac)</t>
  </si>
  <si>
    <t>Searched 5 Jun - 3 Sep 2026 for supplier / vendor / logistics / freight / shipment / delay / shortage: no matching emails, chats, meetings or transcripts found</t>
  </si>
  <si>
    <t>n/a - internal 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</si>
</sst>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4"/>
      <color rgb="FF1F2937"/>
      <name val="Calibri"/>
    </font>
    <font>
      <b/>
      <sz val="11"/>
      <color rgb="FFFFFFFF"/>
      <name val="Calibri"/>
    </font>
    <font>
      <sz val="11"/>
      <color rgb="FF0000FF"/>
      <name val="Calibri"/>
    </font>
    <font>
      <b/>
      <sz val="11"/>
      <color rgb="FF991B1B"/>
      <name val="Calibri"/>
    </font>
    <font>
      <b/>
      <sz val="11"/>
      <color rgb="FF92400E"/>
      <name val="Calibri"/>
    </font>
    <font>
      <b/>
      <sz val="11"/>
      <color rgb="FF065F46"/>
      <name val="Calibri"/>
    </font>
    <font>
      <sz val="10"/>
      <color rgb="FF4B5563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74151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FECACA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rgb="FFD1FAE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D1D5DB"/>
      </top>
      <bottom/>
      <diagonal/>
    </border>
    <border>
      <left/>
      <right/>
      <top/>
      <bottom style="thin">
        <color rgb="FFD1D5DB"/>
      </bottom>
      <diagonal/>
    </border>
    <border>
      <left style="thin">
        <color rgb="FFD1D5DB"/>
      </left>
      <right/>
      <top style="thin">
        <color rgb="FFD1D5DB"/>
      </top>
      <bottom/>
      <diagonal/>
    </border>
    <border>
      <left style="thin">
        <color rgb="FFD1D5DB"/>
      </left>
      <right/>
      <top/>
      <bottom/>
      <diagonal/>
    </border>
    <border>
      <left style="thin">
        <color rgb="FFD1D5DB"/>
      </left>
      <right/>
      <top/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/>
      <diagonal/>
    </border>
    <border>
      <left/>
      <right style="thin">
        <color rgb="FFD1D5DB"/>
      </right>
      <top/>
      <bottom/>
      <diagonal/>
    </border>
    <border>
      <left/>
      <right style="thin">
        <color rgb="FFD1D5DB"/>
      </right>
      <top/>
      <bottom style="thin">
        <color rgb="FFD1D5DB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1" fillId="3" borderId="0" xfId="0" applyFont="1" applyFill="1" applyBorder="1" applyAlignment="1">
      <alignment vertical="top" wrapText="1"/>
    </xf>
    <xf numFmtId="1" fontId="1" fillId="3" borderId="0" xfId="0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1" fontId="1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2" fillId="0" borderId="0" xfId="0" applyFont="1"/>
    <xf numFmtId="0" fontId="4" fillId="2" borderId="0" xfId="0" applyFont="1" applyFill="1" applyAlignment="1">
      <alignment horizontal="center"/>
    </xf>
    <xf numFmtId="3" fontId="1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4" fillId="4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5" borderId="4" xfId="0" applyFont="1" applyFill="1" applyBorder="1"/>
    <xf numFmtId="0" fontId="7" fillId="6" borderId="4" xfId="0" applyFont="1" applyFill="1" applyBorder="1"/>
    <xf numFmtId="0" fontId="8" fillId="7" borderId="4" xfId="0" applyFont="1" applyFill="1" applyBorder="1"/>
    <xf numFmtId="0" fontId="4" fillId="4" borderId="5" xfId="0" applyFont="1" applyFill="1" applyBorder="1"/>
    <xf numFmtId="0" fontId="4" fillId="2" borderId="6" xfId="0" applyFont="1" applyFill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4" fillId="4" borderId="8" xfId="0" applyNumberFormat="1" applyFont="1" applyFill="1" applyBorder="1" applyAlignment="1">
      <alignment horizontal="center"/>
    </xf>
    <xf numFmtId="0" fontId="9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14" fontId="1" fillId="3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/>
  </cellXfs>
  <cellStyles count="1">
    <cellStyle name="Normal" xfId="0" builtinId="0"/>
  </cellStyles>
  <dxfs count="3">
    <dxf>
      <font>
        <b/>
        <i val="0"/>
        <color rgb="FF065F46"/>
      </font>
      <fill>
        <patternFill patternType="solid">
          <fgColor indexed="64"/>
          <bgColor rgb="FFD1FAE5"/>
        </patternFill>
      </fill>
    </dxf>
    <dxf>
      <font>
        <b/>
        <i val="0"/>
        <color rgb="FF92400E"/>
      </font>
      <fill>
        <patternFill patternType="solid">
          <fgColor indexed="64"/>
          <bgColor rgb="FFFEF3C7"/>
        </patternFill>
      </fill>
    </dxf>
    <dxf>
      <font>
        <b/>
        <i val="0"/>
        <color rgb="FF991B1B"/>
      </font>
      <fill>
        <patternFill patternType="solid">
          <fgColor indexed="64"/>
          <bgColor rgb="FFFECAC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Most risks are High or Medium severity — count by severity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Summary!$A$3:$A$5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Summary!$B$3:$B$5</c:f>
              <c:numCache>
                <c:formatCode>#,##0</c:formatCode>
                <c:ptCount val="3"/>
                <c:pt idx="0">
                  <c:v>7</c:v>
                </c:pt>
                <c:pt idx="1">
                  <c:v>9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F-4FB6-8136-98DA6DFAE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271624"/>
        <c:axId val="60273672"/>
      </c:barChart>
      <c:catAx>
        <c:axId val="60271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273672"/>
        <c:crosses val="autoZero"/>
        <c:auto val="1"/>
        <c:lblAlgn val="ctr"/>
        <c:lblOffset val="100"/>
        <c:noMultiLvlLbl val="0"/>
      </c:catAx>
      <c:valAx>
        <c:axId val="60273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271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11</xdr:col>
      <xdr:colOff>0</xdr:colOff>
      <xdr:row>16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85B89A0-3785-8A10-1B50-B4E04A647A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workbookViewId="0">
      <pane xSplit="2" ySplit="2" topLeftCell="C3" activePane="bottomRight" state="frozen"/>
      <selection pane="bottomRight"/>
      <selection pane="bottomLeft"/>
      <selection pane="topRight"/>
    </sheetView>
  </sheetViews>
  <sheetFormatPr defaultRowHeight="15"/>
  <cols>
    <col min="1" max="1" width="9.7109375" customWidth="1"/>
    <col min="2" max="2" width="58.7109375" customWidth="1"/>
    <col min="3" max="3" width="22.7109375" customWidth="1"/>
    <col min="4" max="4" width="30.7109375" customWidth="1"/>
    <col min="5" max="5" width="10.7109375" customWidth="1"/>
    <col min="6" max="6" width="12.7109375" customWidth="1"/>
    <col min="7" max="7" width="8.7109375" customWidth="1"/>
    <col min="8" max="8" width="10.7109375" customWidth="1"/>
    <col min="9" max="9" width="30.7109375" customWidth="1"/>
    <col min="10" max="10" width="50.7109375" customWidth="1"/>
    <col min="11" max="11" width="52.7109375" customWidth="1"/>
    <col min="12" max="12" width="16.7109375" customWidth="1"/>
  </cols>
  <sheetData>
    <row r="1" spans="1:12" ht="2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0" customHeight="1">
      <c r="A2" s="1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7" t="s">
        <v>12</v>
      </c>
    </row>
    <row r="3" spans="1:12">
      <c r="A3" s="14" t="s">
        <v>13</v>
      </c>
      <c r="B3" s="3" t="s">
        <v>14</v>
      </c>
      <c r="C3" s="3" t="s">
        <v>15</v>
      </c>
      <c r="D3" s="3" t="s">
        <v>16</v>
      </c>
      <c r="E3" s="4">
        <v>4</v>
      </c>
      <c r="F3" s="4">
        <v>5</v>
      </c>
      <c r="G3" s="4">
        <f>E3*F3</f>
        <v>20</v>
      </c>
      <c r="H3" s="5" t="str">
        <f>IF(G3&gt;=Summary!$B$10,"High",IF(G3&gt;=Summary!$B$11,"Medium","Low"))</f>
        <v>High</v>
      </c>
      <c r="I3" s="3" t="s">
        <v>17</v>
      </c>
      <c r="J3" s="3" t="s">
        <v>18</v>
      </c>
      <c r="K3" s="3" t="s">
        <v>19</v>
      </c>
      <c r="L3" s="18" t="s">
        <v>20</v>
      </c>
    </row>
    <row r="4" spans="1:12">
      <c r="A4" s="15" t="s">
        <v>21</v>
      </c>
      <c r="B4" s="6" t="s">
        <v>22</v>
      </c>
      <c r="C4" s="6" t="s">
        <v>15</v>
      </c>
      <c r="D4" s="6" t="s">
        <v>23</v>
      </c>
      <c r="E4" s="7">
        <v>4</v>
      </c>
      <c r="F4" s="7">
        <v>4</v>
      </c>
      <c r="G4" s="7">
        <f>E4*F4</f>
        <v>16</v>
      </c>
      <c r="H4" s="8" t="str">
        <f>IF(G4&gt;=Summary!$B$10,"High",IF(G4&gt;=Summary!$B$11,"Medium","Low"))</f>
        <v>High</v>
      </c>
      <c r="I4" s="6" t="s">
        <v>17</v>
      </c>
      <c r="J4" s="6" t="s">
        <v>24</v>
      </c>
      <c r="K4" s="6" t="s">
        <v>25</v>
      </c>
      <c r="L4" s="19" t="s">
        <v>20</v>
      </c>
    </row>
    <row r="5" spans="1:12">
      <c r="A5" s="14" t="s">
        <v>26</v>
      </c>
      <c r="B5" s="3" t="s">
        <v>27</v>
      </c>
      <c r="C5" s="3" t="s">
        <v>15</v>
      </c>
      <c r="D5" s="3" t="s">
        <v>28</v>
      </c>
      <c r="E5" s="4">
        <v>3</v>
      </c>
      <c r="F5" s="4">
        <v>5</v>
      </c>
      <c r="G5" s="4">
        <f>E5*F5</f>
        <v>15</v>
      </c>
      <c r="H5" s="5" t="str">
        <f>IF(G5&gt;=Summary!$B$10,"High",IF(G5&gt;=Summary!$B$11,"Medium","Low"))</f>
        <v>High</v>
      </c>
      <c r="I5" s="3" t="s">
        <v>29</v>
      </c>
      <c r="J5" s="3" t="s">
        <v>30</v>
      </c>
      <c r="K5" s="3" t="s">
        <v>31</v>
      </c>
      <c r="L5" s="18" t="s">
        <v>20</v>
      </c>
    </row>
    <row r="6" spans="1:12">
      <c r="A6" s="15" t="s">
        <v>32</v>
      </c>
      <c r="B6" s="6" t="s">
        <v>33</v>
      </c>
      <c r="C6" s="6" t="s">
        <v>34</v>
      </c>
      <c r="D6" s="6" t="s">
        <v>35</v>
      </c>
      <c r="E6" s="7">
        <v>3</v>
      </c>
      <c r="F6" s="7">
        <v>4</v>
      </c>
      <c r="G6" s="7">
        <f>E6*F6</f>
        <v>12</v>
      </c>
      <c r="H6" s="8" t="str">
        <f>IF(G6&gt;=Summary!$B$10,"High",IF(G6&gt;=Summary!$B$11,"Medium","Low"))</f>
        <v>Medium</v>
      </c>
      <c r="I6" s="6" t="s">
        <v>17</v>
      </c>
      <c r="J6" s="6" t="s">
        <v>36</v>
      </c>
      <c r="K6" s="6" t="s">
        <v>37</v>
      </c>
      <c r="L6" s="19" t="s">
        <v>20</v>
      </c>
    </row>
    <row r="7" spans="1:12">
      <c r="A7" s="14" t="s">
        <v>38</v>
      </c>
      <c r="B7" s="3" t="s">
        <v>39</v>
      </c>
      <c r="C7" s="3" t="s">
        <v>40</v>
      </c>
      <c r="D7" s="3" t="s">
        <v>41</v>
      </c>
      <c r="E7" s="4">
        <v>3</v>
      </c>
      <c r="F7" s="4">
        <v>4</v>
      </c>
      <c r="G7" s="4">
        <f>E7*F7</f>
        <v>12</v>
      </c>
      <c r="H7" s="5" t="str">
        <f>IF(G7&gt;=Summary!$B$10,"High",IF(G7&gt;=Summary!$B$11,"Medium","Low"))</f>
        <v>Medium</v>
      </c>
      <c r="I7" s="3" t="s">
        <v>42</v>
      </c>
      <c r="J7" s="3" t="s">
        <v>43</v>
      </c>
      <c r="K7" s="3" t="s">
        <v>44</v>
      </c>
      <c r="L7" s="18" t="s">
        <v>20</v>
      </c>
    </row>
    <row r="8" spans="1:12">
      <c r="A8" s="15" t="s">
        <v>45</v>
      </c>
      <c r="B8" s="6" t="s">
        <v>46</v>
      </c>
      <c r="C8" s="6" t="s">
        <v>47</v>
      </c>
      <c r="D8" s="6" t="s">
        <v>48</v>
      </c>
      <c r="E8" s="7">
        <v>5</v>
      </c>
      <c r="F8" s="7">
        <v>3</v>
      </c>
      <c r="G8" s="7">
        <f>E8*F8</f>
        <v>15</v>
      </c>
      <c r="H8" s="8" t="str">
        <f>IF(G8&gt;=Summary!$B$10,"High",IF(G8&gt;=Summary!$B$11,"Medium","Low"))</f>
        <v>High</v>
      </c>
      <c r="I8" s="6" t="s">
        <v>49</v>
      </c>
      <c r="J8" s="6" t="s">
        <v>50</v>
      </c>
      <c r="K8" s="6" t="s">
        <v>51</v>
      </c>
      <c r="L8" s="19" t="s">
        <v>20</v>
      </c>
    </row>
    <row r="9" spans="1:12">
      <c r="A9" s="14" t="s">
        <v>52</v>
      </c>
      <c r="B9" s="3" t="s">
        <v>53</v>
      </c>
      <c r="C9" s="3" t="s">
        <v>47</v>
      </c>
      <c r="D9" s="3" t="s">
        <v>54</v>
      </c>
      <c r="E9" s="4">
        <v>4</v>
      </c>
      <c r="F9" s="4">
        <v>3</v>
      </c>
      <c r="G9" s="4">
        <f>E9*F9</f>
        <v>12</v>
      </c>
      <c r="H9" s="5" t="str">
        <f>IF(G9&gt;=Summary!$B$10,"High",IF(G9&gt;=Summary!$B$11,"Medium","Low"))</f>
        <v>Medium</v>
      </c>
      <c r="I9" s="3" t="s">
        <v>17</v>
      </c>
      <c r="J9" s="3" t="s">
        <v>55</v>
      </c>
      <c r="K9" s="3" t="s">
        <v>56</v>
      </c>
      <c r="L9" s="18" t="s">
        <v>20</v>
      </c>
    </row>
    <row r="10" spans="1:12">
      <c r="A10" s="15" t="s">
        <v>57</v>
      </c>
      <c r="B10" s="6" t="s">
        <v>58</v>
      </c>
      <c r="C10" s="6" t="s">
        <v>59</v>
      </c>
      <c r="D10" s="6" t="s">
        <v>60</v>
      </c>
      <c r="E10" s="7">
        <v>4</v>
      </c>
      <c r="F10" s="7">
        <v>4</v>
      </c>
      <c r="G10" s="7">
        <f>E10*F10</f>
        <v>16</v>
      </c>
      <c r="H10" s="8" t="str">
        <f>IF(G10&gt;=Summary!$B$10,"High",IF(G10&gt;=Summary!$B$11,"Medium","Low"))</f>
        <v>High</v>
      </c>
      <c r="I10" s="6" t="s">
        <v>61</v>
      </c>
      <c r="J10" s="6" t="s">
        <v>62</v>
      </c>
      <c r="K10" s="6" t="s">
        <v>63</v>
      </c>
      <c r="L10" s="19" t="s">
        <v>20</v>
      </c>
    </row>
    <row r="11" spans="1:12">
      <c r="A11" s="14" t="s">
        <v>64</v>
      </c>
      <c r="B11" s="3" t="s">
        <v>65</v>
      </c>
      <c r="C11" s="3" t="s">
        <v>59</v>
      </c>
      <c r="D11" s="3" t="s">
        <v>66</v>
      </c>
      <c r="E11" s="4">
        <v>4</v>
      </c>
      <c r="F11" s="4">
        <v>4</v>
      </c>
      <c r="G11" s="4">
        <f>E11*F11</f>
        <v>16</v>
      </c>
      <c r="H11" s="5" t="str">
        <f>IF(G11&gt;=Summary!$B$10,"High",IF(G11&gt;=Summary!$B$11,"Medium","Low"))</f>
        <v>High</v>
      </c>
      <c r="I11" s="3" t="s">
        <v>61</v>
      </c>
      <c r="J11" s="3" t="s">
        <v>67</v>
      </c>
      <c r="K11" s="3" t="s">
        <v>68</v>
      </c>
      <c r="L11" s="18" t="s">
        <v>20</v>
      </c>
    </row>
    <row r="12" spans="1:12">
      <c r="A12" s="15" t="s">
        <v>69</v>
      </c>
      <c r="B12" s="6" t="s">
        <v>70</v>
      </c>
      <c r="C12" s="6" t="s">
        <v>59</v>
      </c>
      <c r="D12" s="6" t="s">
        <v>71</v>
      </c>
      <c r="E12" s="7">
        <v>3</v>
      </c>
      <c r="F12" s="7">
        <v>3</v>
      </c>
      <c r="G12" s="7">
        <f>E12*F12</f>
        <v>9</v>
      </c>
      <c r="H12" s="8" t="str">
        <f>IF(G12&gt;=Summary!$B$10,"High",IF(G12&gt;=Summary!$B$11,"Medium","Low"))</f>
        <v>Medium</v>
      </c>
      <c r="I12" s="6" t="s">
        <v>61</v>
      </c>
      <c r="J12" s="6" t="s">
        <v>72</v>
      </c>
      <c r="K12" s="6" t="s">
        <v>73</v>
      </c>
      <c r="L12" s="19" t="s">
        <v>20</v>
      </c>
    </row>
    <row r="13" spans="1:12">
      <c r="A13" s="14" t="s">
        <v>74</v>
      </c>
      <c r="B13" s="3" t="s">
        <v>75</v>
      </c>
      <c r="C13" s="3" t="s">
        <v>76</v>
      </c>
      <c r="D13" s="3" t="s">
        <v>77</v>
      </c>
      <c r="E13" s="4">
        <v>4</v>
      </c>
      <c r="F13" s="4">
        <v>4</v>
      </c>
      <c r="G13" s="4">
        <f>E13*F13</f>
        <v>16</v>
      </c>
      <c r="H13" s="5" t="str">
        <f>IF(G13&gt;=Summary!$B$10,"High",IF(G13&gt;=Summary!$B$11,"Medium","Low"))</f>
        <v>High</v>
      </c>
      <c r="I13" s="3" t="s">
        <v>78</v>
      </c>
      <c r="J13" s="3" t="s">
        <v>79</v>
      </c>
      <c r="K13" s="3" t="s">
        <v>80</v>
      </c>
      <c r="L13" s="18" t="s">
        <v>20</v>
      </c>
    </row>
    <row r="14" spans="1:12">
      <c r="A14" s="15" t="s">
        <v>81</v>
      </c>
      <c r="B14" s="6" t="s">
        <v>82</v>
      </c>
      <c r="C14" s="6" t="s">
        <v>83</v>
      </c>
      <c r="D14" s="6" t="s">
        <v>84</v>
      </c>
      <c r="E14" s="7">
        <v>4</v>
      </c>
      <c r="F14" s="7">
        <v>3</v>
      </c>
      <c r="G14" s="7">
        <f>E14*F14</f>
        <v>12</v>
      </c>
      <c r="H14" s="8" t="str">
        <f>IF(G14&gt;=Summary!$B$10,"High",IF(G14&gt;=Summary!$B$11,"Medium","Low"))</f>
        <v>Medium</v>
      </c>
      <c r="I14" s="6" t="s">
        <v>85</v>
      </c>
      <c r="J14" s="6" t="s">
        <v>86</v>
      </c>
      <c r="K14" s="6" t="s">
        <v>87</v>
      </c>
      <c r="L14" s="19" t="s">
        <v>20</v>
      </c>
    </row>
    <row r="15" spans="1:12">
      <c r="A15" s="14" t="s">
        <v>88</v>
      </c>
      <c r="B15" s="3" t="s">
        <v>89</v>
      </c>
      <c r="C15" s="3" t="s">
        <v>90</v>
      </c>
      <c r="D15" s="3" t="s">
        <v>91</v>
      </c>
      <c r="E15" s="4">
        <v>3</v>
      </c>
      <c r="F15" s="4">
        <v>4</v>
      </c>
      <c r="G15" s="4">
        <f>E15*F15</f>
        <v>12</v>
      </c>
      <c r="H15" s="5" t="str">
        <f>IF(G15&gt;=Summary!$B$10,"High",IF(G15&gt;=Summary!$B$11,"Medium","Low"))</f>
        <v>Medium</v>
      </c>
      <c r="I15" s="3" t="s">
        <v>92</v>
      </c>
      <c r="J15" s="3" t="s">
        <v>93</v>
      </c>
      <c r="K15" s="3" t="s">
        <v>94</v>
      </c>
      <c r="L15" s="18" t="s">
        <v>20</v>
      </c>
    </row>
    <row r="16" spans="1:12">
      <c r="A16" s="15" t="s">
        <v>95</v>
      </c>
      <c r="B16" s="6" t="s">
        <v>96</v>
      </c>
      <c r="C16" s="6" t="s">
        <v>97</v>
      </c>
      <c r="D16" s="6" t="s">
        <v>98</v>
      </c>
      <c r="E16" s="7">
        <v>2</v>
      </c>
      <c r="F16" s="7">
        <v>3</v>
      </c>
      <c r="G16" s="7">
        <f>E16*F16</f>
        <v>6</v>
      </c>
      <c r="H16" s="8" t="str">
        <f>IF(G16&gt;=Summary!$B$10,"High",IF(G16&gt;=Summary!$B$11,"Medium","Low"))</f>
        <v>Low</v>
      </c>
      <c r="I16" s="6" t="s">
        <v>99</v>
      </c>
      <c r="J16" s="6" t="s">
        <v>100</v>
      </c>
      <c r="K16" s="6" t="s">
        <v>101</v>
      </c>
      <c r="L16" s="19" t="s">
        <v>20</v>
      </c>
    </row>
    <row r="17" spans="1:12">
      <c r="A17" s="14" t="s">
        <v>102</v>
      </c>
      <c r="B17" s="3" t="s">
        <v>103</v>
      </c>
      <c r="C17" s="3" t="s">
        <v>104</v>
      </c>
      <c r="D17" s="3" t="s">
        <v>105</v>
      </c>
      <c r="E17" s="4">
        <v>3</v>
      </c>
      <c r="F17" s="4">
        <v>3</v>
      </c>
      <c r="G17" s="4">
        <f>E17*F17</f>
        <v>9</v>
      </c>
      <c r="H17" s="5" t="str">
        <f>IF(G17&gt;=Summary!$B$10,"High",IF(G17&gt;=Summary!$B$11,"Medium","Low"))</f>
        <v>Medium</v>
      </c>
      <c r="I17" s="3" t="s">
        <v>17</v>
      </c>
      <c r="J17" s="3" t="s">
        <v>106</v>
      </c>
      <c r="K17" s="3" t="s">
        <v>107</v>
      </c>
      <c r="L17" s="18" t="s">
        <v>20</v>
      </c>
    </row>
    <row r="18" spans="1:12">
      <c r="A18" s="15" t="s">
        <v>108</v>
      </c>
      <c r="B18" s="6" t="s">
        <v>109</v>
      </c>
      <c r="C18" s="6" t="s">
        <v>110</v>
      </c>
      <c r="D18" s="6" t="s">
        <v>111</v>
      </c>
      <c r="E18" s="7">
        <v>3</v>
      </c>
      <c r="F18" s="7">
        <v>4</v>
      </c>
      <c r="G18" s="7">
        <f>E18*F18</f>
        <v>12</v>
      </c>
      <c r="H18" s="8" t="str">
        <f>IF(G18&gt;=Summary!$B$10,"High",IF(G18&gt;=Summary!$B$11,"Medium","Low"))</f>
        <v>Medium</v>
      </c>
      <c r="I18" s="6" t="s">
        <v>112</v>
      </c>
      <c r="J18" s="6" t="s">
        <v>113</v>
      </c>
      <c r="K18" s="6" t="s">
        <v>87</v>
      </c>
      <c r="L18" s="19" t="s">
        <v>20</v>
      </c>
    </row>
    <row r="19" spans="1:12">
      <c r="A19" s="16" t="s">
        <v>114</v>
      </c>
      <c r="B19" s="10" t="s">
        <v>115</v>
      </c>
      <c r="C19" s="10" t="s">
        <v>116</v>
      </c>
      <c r="D19" s="10" t="s">
        <v>117</v>
      </c>
      <c r="E19" s="11">
        <v>3</v>
      </c>
      <c r="F19" s="11">
        <v>4</v>
      </c>
      <c r="G19" s="11">
        <f>E19*F19</f>
        <v>12</v>
      </c>
      <c r="H19" s="12" t="str">
        <f>IF(G19&gt;=Summary!$B$10,"High",IF(G19&gt;=Summary!$B$11,"Medium","Low"))</f>
        <v>Medium</v>
      </c>
      <c r="I19" s="10" t="s">
        <v>118</v>
      </c>
      <c r="J19" s="10" t="s">
        <v>119</v>
      </c>
      <c r="K19" s="10" t="s">
        <v>120</v>
      </c>
      <c r="L19" s="20" t="s">
        <v>121</v>
      </c>
    </row>
  </sheetData>
  <mergeCells count="1">
    <mergeCell ref="A1:L1"/>
  </mergeCells>
  <conditionalFormatting sqref="H3:H19">
    <cfRule type="containsText" dxfId="2" priority="1" operator="containsText" text="High">
      <formula>NOT(ISERROR(SEARCH("High",H3)))</formula>
    </cfRule>
  </conditionalFormatting>
  <conditionalFormatting sqref="H3:H19">
    <cfRule type="containsText" dxfId="1" priority="2" operator="containsText" text="Medium">
      <formula>NOT(ISERROR(SEARCH("Medium",H3)))</formula>
    </cfRule>
  </conditionalFormatting>
  <conditionalFormatting sqref="H3:H19">
    <cfRule type="containsText" dxfId="0" priority="3" operator="containsText" text="Low">
      <formula>NOT(ISERROR(SEARCH("Low",H3)))</formula>
    </cfRule>
  </conditionalFormatting>
  <dataValidations count="1">
    <dataValidation type="whole" allowBlank="1" showInputMessage="1" showErrorMessage="1" errorTitle="Score out of range" error="Enter a whole number from 1 to 5." sqref="E3:F19" xr:uid="{E1CB87B6-2705-4F7B-A38B-EEC284F34C02}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853B-FD4C-4F5A-A5A1-879BE2F5DBAD}">
  <dimension ref="A1:K24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34.7109375" customWidth="1"/>
    <col min="2" max="3" width="12.7109375" customWidth="1"/>
  </cols>
  <sheetData>
    <row r="1" spans="1:3">
      <c r="A1" s="47" t="s">
        <v>122</v>
      </c>
      <c r="B1" s="47"/>
      <c r="C1" s="47"/>
    </row>
    <row r="2" spans="1:3">
      <c r="A2" s="30" t="s">
        <v>8</v>
      </c>
      <c r="B2" s="28" t="s">
        <v>123</v>
      </c>
      <c r="C2" s="35" t="s">
        <v>124</v>
      </c>
    </row>
    <row r="3" spans="1:3">
      <c r="A3" s="31" t="s">
        <v>125</v>
      </c>
      <c r="B3" s="27">
        <f>COUNTIF('Risk Register'!$H$3:$H$19,A3)</f>
        <v>7</v>
      </c>
      <c r="C3" s="36">
        <f>IF($B$6=0,0,B3/$B$6)</f>
        <v>0.41176470588235292</v>
      </c>
    </row>
    <row r="4" spans="1:3">
      <c r="A4" s="32" t="s">
        <v>126</v>
      </c>
      <c r="B4" s="27">
        <f>COUNTIF('Risk Register'!$H$3:$H$19,A4)</f>
        <v>9</v>
      </c>
      <c r="C4" s="36">
        <f>IF($B$6=0,0,B4/$B$6)</f>
        <v>0.52941176470588236</v>
      </c>
    </row>
    <row r="5" spans="1:3">
      <c r="A5" s="33" t="s">
        <v>127</v>
      </c>
      <c r="B5" s="27">
        <f>COUNTIF('Risk Register'!$H$3:$H$19,A5)</f>
        <v>1</v>
      </c>
      <c r="C5" s="36">
        <f>IF($B$6=0,0,B5/$B$6)</f>
        <v>5.8823529411764705E-2</v>
      </c>
    </row>
    <row r="6" spans="1:3">
      <c r="A6" s="34" t="s">
        <v>128</v>
      </c>
      <c r="B6" s="29">
        <f>SUM(B3:B5)</f>
        <v>17</v>
      </c>
      <c r="C6" s="37">
        <f>SUM(C3:C5)</f>
        <v>1</v>
      </c>
    </row>
    <row r="7" spans="1:3">
      <c r="A7" s="1"/>
      <c r="B7" s="1"/>
      <c r="C7" s="1"/>
    </row>
    <row r="8" spans="1:3">
      <c r="A8" s="1"/>
      <c r="B8" s="1"/>
      <c r="C8" s="1"/>
    </row>
    <row r="9" spans="1:3">
      <c r="A9" s="21" t="s">
        <v>129</v>
      </c>
      <c r="B9" s="1"/>
      <c r="C9" s="1"/>
    </row>
    <row r="10" spans="1:3">
      <c r="A10" s="1" t="s">
        <v>130</v>
      </c>
      <c r="B10" s="24">
        <v>15</v>
      </c>
      <c r="C10" s="1"/>
    </row>
    <row r="11" spans="1:3">
      <c r="A11" s="1" t="s">
        <v>131</v>
      </c>
      <c r="B11" s="24">
        <v>8</v>
      </c>
      <c r="C11" s="1"/>
    </row>
    <row r="12" spans="1:3">
      <c r="A12" s="1"/>
      <c r="B12" s="1"/>
      <c r="C12" s="1"/>
    </row>
    <row r="13" spans="1:3">
      <c r="A13" s="22" t="s">
        <v>132</v>
      </c>
      <c r="B13" s="22" t="s">
        <v>123</v>
      </c>
      <c r="C13" s="1"/>
    </row>
    <row r="14" spans="1:3">
      <c r="A14" s="1" t="s">
        <v>121</v>
      </c>
      <c r="B14" s="23">
        <f>COUNTIF('Risk Register'!$L$3:$L$19,A14)</f>
        <v>1</v>
      </c>
      <c r="C14" s="1"/>
    </row>
    <row r="15" spans="1:3">
      <c r="A15" s="1" t="s">
        <v>20</v>
      </c>
      <c r="B15" s="23">
        <f>COUNTIF('Risk Register'!$L$3:$L$19,A15)</f>
        <v>16</v>
      </c>
      <c r="C15" s="1"/>
    </row>
    <row r="16" spans="1:3">
      <c r="A16" s="1"/>
      <c r="B16" s="1"/>
      <c r="C16" s="1"/>
    </row>
    <row r="17" spans="1:11">
      <c r="A17" s="22" t="s">
        <v>133</v>
      </c>
      <c r="B17" s="22" t="s">
        <v>7</v>
      </c>
      <c r="C17" s="1"/>
    </row>
    <row r="18" spans="1:11">
      <c r="A18" s="1" t="s">
        <v>134</v>
      </c>
      <c r="B18" s="25">
        <f>MAX('Risk Register'!$G$3:$G$19)</f>
        <v>20</v>
      </c>
      <c r="C18" s="1"/>
    </row>
    <row r="19" spans="1:11">
      <c r="A19" s="1" t="s">
        <v>135</v>
      </c>
      <c r="B19" s="26">
        <f>AVERAGE('Risk Register'!$G$3:$G$19)</f>
        <v>13.058823529411764</v>
      </c>
      <c r="C19" s="1"/>
    </row>
    <row r="20" spans="1:11">
      <c r="A20" s="1"/>
      <c r="B20" s="1"/>
      <c r="C20" s="1"/>
    </row>
    <row r="21" spans="1:11">
      <c r="A21" s="21" t="s">
        <v>136</v>
      </c>
      <c r="B21" s="1"/>
      <c r="C21" s="1"/>
    </row>
    <row r="22" spans="1:11" ht="32.25" customHeight="1">
      <c r="A22" s="38" t="s">
        <v>137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</row>
    <row r="23" spans="1:11" ht="32.25" customHeight="1">
      <c r="A23" s="38" t="s">
        <v>138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</row>
    <row r="24" spans="1:11" ht="18" customHeight="1">
      <c r="A24" s="38" t="s">
        <v>139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</sheetData>
  <mergeCells count="4">
    <mergeCell ref="A1:C1"/>
    <mergeCell ref="A22:K22"/>
    <mergeCell ref="A23:K23"/>
    <mergeCell ref="A24:K2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A9E8-F0D9-407A-B401-804072D58EDC}">
  <dimension ref="A1:G12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6.7109375" customWidth="1"/>
    <col min="2" max="2" width="42.7109375" customWidth="1"/>
    <col min="3" max="3" width="30.7109375" customWidth="1"/>
    <col min="4" max="4" width="12.7109375" customWidth="1"/>
    <col min="5" max="5" width="16.7109375" customWidth="1"/>
    <col min="6" max="7" width="60.7109375" customWidth="1"/>
  </cols>
  <sheetData>
    <row r="1" spans="1:7">
      <c r="A1" s="2" t="s">
        <v>140</v>
      </c>
      <c r="B1" s="2"/>
      <c r="C1" s="2"/>
      <c r="D1" s="2"/>
      <c r="E1" s="2"/>
      <c r="F1" s="2"/>
      <c r="G1" s="2"/>
    </row>
    <row r="2" spans="1:7">
      <c r="A2" s="13" t="s">
        <v>141</v>
      </c>
      <c r="B2" s="9" t="s">
        <v>11</v>
      </c>
      <c r="C2" s="9" t="s">
        <v>142</v>
      </c>
      <c r="D2" s="9" t="s">
        <v>143</v>
      </c>
      <c r="E2" s="9" t="s">
        <v>144</v>
      </c>
      <c r="F2" s="9" t="s">
        <v>145</v>
      </c>
      <c r="G2" s="17" t="s">
        <v>146</v>
      </c>
    </row>
    <row r="3" spans="1:7">
      <c r="A3" s="14" t="s">
        <v>147</v>
      </c>
      <c r="B3" s="3" t="s">
        <v>148</v>
      </c>
      <c r="C3" s="3" t="s">
        <v>149</v>
      </c>
      <c r="D3" s="42">
        <v>46261</v>
      </c>
      <c r="E3" s="3" t="s">
        <v>20</v>
      </c>
      <c r="F3" s="3" t="s">
        <v>150</v>
      </c>
      <c r="G3" s="18" t="s">
        <v>151</v>
      </c>
    </row>
    <row r="4" spans="1:7">
      <c r="A4" s="15" t="s">
        <v>152</v>
      </c>
      <c r="B4" s="6" t="s">
        <v>153</v>
      </c>
      <c r="C4" s="6" t="s">
        <v>154</v>
      </c>
      <c r="D4" s="43" t="s">
        <v>155</v>
      </c>
      <c r="E4" s="6" t="s">
        <v>20</v>
      </c>
      <c r="F4" s="6" t="s">
        <v>156</v>
      </c>
      <c r="G4" s="19" t="s">
        <v>157</v>
      </c>
    </row>
    <row r="5" spans="1:7">
      <c r="A5" s="14" t="s">
        <v>158</v>
      </c>
      <c r="B5" s="3" t="s">
        <v>159</v>
      </c>
      <c r="C5" s="3" t="s">
        <v>160</v>
      </c>
      <c r="D5" s="42">
        <v>46255</v>
      </c>
      <c r="E5" s="3" t="s">
        <v>20</v>
      </c>
      <c r="F5" s="3" t="s">
        <v>161</v>
      </c>
      <c r="G5" s="18" t="s">
        <v>162</v>
      </c>
    </row>
    <row r="6" spans="1:7">
      <c r="A6" s="15" t="s">
        <v>163</v>
      </c>
      <c r="B6" s="6" t="s">
        <v>164</v>
      </c>
      <c r="C6" s="6" t="s">
        <v>165</v>
      </c>
      <c r="D6" s="44">
        <v>46224</v>
      </c>
      <c r="E6" s="6" t="s">
        <v>20</v>
      </c>
      <c r="F6" s="6" t="s">
        <v>166</v>
      </c>
      <c r="G6" s="19" t="s">
        <v>167</v>
      </c>
    </row>
    <row r="7" spans="1:7">
      <c r="A7" s="14" t="s">
        <v>168</v>
      </c>
      <c r="B7" s="3" t="s">
        <v>169</v>
      </c>
      <c r="C7" s="3" t="s">
        <v>170</v>
      </c>
      <c r="D7" s="42">
        <v>46267</v>
      </c>
      <c r="E7" s="3" t="s">
        <v>20</v>
      </c>
      <c r="F7" s="3" t="s">
        <v>171</v>
      </c>
      <c r="G7" s="18" t="s">
        <v>172</v>
      </c>
    </row>
    <row r="8" spans="1:7">
      <c r="A8" s="15" t="s">
        <v>173</v>
      </c>
      <c r="B8" s="6" t="s">
        <v>174</v>
      </c>
      <c r="C8" s="6" t="s">
        <v>175</v>
      </c>
      <c r="D8" s="43" t="s">
        <v>176</v>
      </c>
      <c r="E8" s="6" t="s">
        <v>20</v>
      </c>
      <c r="F8" s="6" t="s">
        <v>177</v>
      </c>
      <c r="G8" s="19" t="s">
        <v>178</v>
      </c>
    </row>
    <row r="9" spans="1:7">
      <c r="A9" s="14" t="s">
        <v>179</v>
      </c>
      <c r="B9" s="3" t="s">
        <v>180</v>
      </c>
      <c r="C9" s="3" t="s">
        <v>181</v>
      </c>
      <c r="D9" s="42">
        <v>46267</v>
      </c>
      <c r="E9" s="3" t="s">
        <v>20</v>
      </c>
      <c r="F9" s="3" t="s">
        <v>182</v>
      </c>
      <c r="G9" s="18" t="s">
        <v>183</v>
      </c>
    </row>
    <row r="10" spans="1:7">
      <c r="A10" s="15" t="s">
        <v>184</v>
      </c>
      <c r="B10" s="6" t="s">
        <v>185</v>
      </c>
      <c r="C10" s="6" t="s">
        <v>186</v>
      </c>
      <c r="D10" s="43" t="s">
        <v>176</v>
      </c>
      <c r="E10" s="6" t="s">
        <v>20</v>
      </c>
      <c r="F10" s="6" t="s">
        <v>187</v>
      </c>
      <c r="G10" s="19" t="s">
        <v>188</v>
      </c>
    </row>
    <row r="11" spans="1:7">
      <c r="A11" s="14" t="s">
        <v>189</v>
      </c>
      <c r="B11" s="3" t="s">
        <v>190</v>
      </c>
      <c r="C11" s="3" t="s">
        <v>191</v>
      </c>
      <c r="D11" s="45">
        <v>2026</v>
      </c>
      <c r="E11" s="3" t="s">
        <v>20</v>
      </c>
      <c r="F11" s="3" t="s">
        <v>192</v>
      </c>
      <c r="G11" s="18" t="s">
        <v>193</v>
      </c>
    </row>
    <row r="12" spans="1:7">
      <c r="A12" s="40" t="s">
        <v>194</v>
      </c>
      <c r="B12" s="39" t="s">
        <v>195</v>
      </c>
      <c r="C12" s="39" t="s">
        <v>196</v>
      </c>
      <c r="D12" s="46">
        <v>46268</v>
      </c>
      <c r="E12" s="39" t="s">
        <v>121</v>
      </c>
      <c r="F12" s="39" t="s">
        <v>197</v>
      </c>
      <c r="G12" s="41" t="s">
        <v>198</v>
      </c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F25285-3257-4D19-AC05-E0E38A06BB7B}"/>
</file>

<file path=customXml/itemProps2.xml><?xml version="1.0" encoding="utf-8"?>
<ds:datastoreItem xmlns:ds="http://schemas.openxmlformats.org/officeDocument/2006/customXml" ds:itemID="{A537CF6E-E229-4E97-AE63-A06EA8D72D39}"/>
</file>

<file path=customXml/itemProps3.xml><?xml version="1.0" encoding="utf-8"?>
<ds:datastoreItem xmlns:ds="http://schemas.openxmlformats.org/officeDocument/2006/customXml" ds:itemID="{72C84F68-D4E8-47C6-B45C-1C4CB413AF57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i:0#.f|membership|bobuhac@how2demos.com</cp:lastModifiedBy>
  <cp:revision/>
  <dcterms:created xsi:type="dcterms:W3CDTF">2026-09-03T14:19:20Z</dcterms:created>
  <dcterms:modified xsi:type="dcterms:W3CDTF">2026-09-03T14:22:55Z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</Properties>
</file>