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Relationship Id="rId5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/>
  <xr:revisionPtr revIDLastSave="530" documentId="11_C233B59A7E476B0F97E819E7E0BCBE8359B1E8BC" xr6:coauthVersionLast="47" xr6:coauthVersionMax="47" xr10:uidLastSave="{D8FA9B57-1334-4361-A281-265CDE4980C0}"/>
  <bookViews>
    <workbookView xWindow="0" yWindow="0" windowWidth="0" windowHeight="0" xr2:uid="{00000000-000D-0000-FFFF-FFFF00000000}"/>
  </bookViews>
  <sheets>
    <sheet name="Risk Register" sheetId="1" r:id="rId1"/>
    <sheet name="README" sheetId="2" r:id="rId2"/>
    <sheet name="Summary" sheetId="3" r:id="rId3"/>
    <sheet name="Benchmarks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G10" i="1"/>
  <c r="G9" i="1"/>
  <c r="G8" i="1"/>
  <c r="G7" i="1"/>
  <c r="G6" i="1"/>
  <c r="G5" i="1"/>
  <c r="G4" i="1"/>
  <c r="G3" i="1"/>
  <c r="F11" i="1"/>
  <c r="F10" i="1"/>
  <c r="F9" i="1"/>
  <c r="F8" i="1"/>
  <c r="F7" i="1"/>
  <c r="F6" i="1"/>
  <c r="F5" i="1"/>
  <c r="F4" i="1"/>
  <c r="F3" i="1"/>
  <c r="B19" i="3"/>
  <c r="B12" i="3"/>
  <c r="B11" i="3"/>
  <c r="B8" i="3"/>
  <c r="B7" i="3"/>
  <c r="B6" i="3"/>
  <c r="B5" i="3"/>
  <c r="B20" i="3" l="1"/>
  <c r="B18" i="3"/>
  <c r="C12" i="3"/>
  <c r="C11" i="3"/>
  <c r="C8" i="3"/>
  <c r="C7" i="3"/>
  <c r="C6" i="3"/>
  <c r="C5" i="3"/>
</calcChain>
</file>

<file path=xl/sharedStrings.xml><?xml version="1.0" encoding="utf-8"?>
<sst xmlns="http://schemas.openxmlformats.org/spreadsheetml/2006/main" count="217" uniqueCount="176">
  <si>
    <t>Supply Chain Risk Register — How2Demos · scan window 5 Jun – 3 Sep 2026 · Score = Impact × Likelihood (1–5 each); severity thresholds on the Summary sheet</t>
  </si>
  <si>
    <t>Risk ID</t>
  </si>
  <si>
    <t>Risk</t>
  </si>
  <si>
    <t>Supplier / Category</t>
  </si>
  <si>
    <t>Impact (1-5)</t>
  </si>
  <si>
    <t>Likelihood (1-5)</t>
  </si>
  <si>
    <t>Score</t>
  </si>
  <si>
    <t>Severity</t>
  </si>
  <si>
    <t>Owner</t>
  </si>
  <si>
    <t>Mitigation</t>
  </si>
  <si>
    <t>Source</t>
  </si>
  <si>
    <t>Source Type</t>
  </si>
  <si>
    <t>R-01</t>
  </si>
  <si>
    <t>Internal visibility gap: no supplier, logistics, delay or shortage discussions found in email, Teams, calendar or meeting notes in the 90-day window, so this register relies on external benchmarks rather than confirmed exposures</t>
  </si>
  <si>
    <t>All suppliers / governance</t>
  </si>
  <si>
    <t>Bojan Buhac</t>
  </si>
  <si>
    <t>Confirm procurement/logistics mailboxes and Teams channels are in scope; ask suppliers for current lead-time and allocation status; re-run the scan once sources are connected</t>
  </si>
  <si>
    <t>M365 Work IQ scan (email, Teams, calendar, files), 5 Jun – 3 Sep 2026: 0 matching emails, 0 matching Teams messages, 0 calendar events, no meeting transcripts</t>
  </si>
  <si>
    <t>Internal (M365)</t>
  </si>
  <si>
    <t>R-02</t>
  </si>
  <si>
    <t>Dry bulk freight cost spike raising inbound raw-material landed cost (Baltic Dry Index 3,331 on 2 Sep, +5.5% day-on-day; 3,488 on 3 Sep, +18.8% month-on-month and +77.7% year-on-year)</t>
  </si>
  <si>
    <t>Bulk raw materials / dry bulk carriers</t>
  </si>
  <si>
    <t>Unassigned</t>
  </si>
  <si>
    <t>Fix freight via forward/COA contracts for Q4; add BDI-linked escalator caps to supplier terms; review order timing to avoid peak Capesize rates</t>
  </si>
  <si>
    <t>BalticDryIndex.com, 2 Sep 2026 — https://www.balticdryindex.com/ ; Trading Economics, 3 Sep 2026 — https://tradingeconomics.com/commodity/baltic</t>
  </si>
  <si>
    <t>External (Web)</t>
  </si>
  <si>
    <t>R-03</t>
  </si>
  <si>
    <t>Energy and fuel cost escalation feeding fuel surcharges and supplier price increases (Brent $94–96/bbl on 1–2 Sep, about $25–26.50 above a year ago, amid escalating US–Iran strikes)</t>
  </si>
  <si>
    <t>Fuel / transport carriers / energy-intensive suppliers</t>
  </si>
  <si>
    <t>Audit carrier fuel-surcharge formulas; budget against EIA Q3 forecast (~$85/bbl) vs spot; consolidate shipments to cut fuel exposure</t>
  </si>
  <si>
    <t>Yahoo Finance, 1 Sep 2026 — https://finance.yahoo.com/energy/articles/current-price-oil-september-1-120000738.html ; dispatchtimes.com, 2 Sep 2026; EIA Short-Term Energy Outlook — https://www.eia.gov/outlooks/steo/index.php</t>
  </si>
  <si>
    <t>R-04</t>
  </si>
  <si>
    <t>Middle East geopolitical disruption (US–Iran strikes) threatening shipping routes, energy supply and insurance costs</t>
  </si>
  <si>
    <t>Ocean carriers / Middle East-routed lanes</t>
  </si>
  <si>
    <t>Map suppliers and lanes exposed to Gulf/Red Sea routing; pre-qualify alternate routings and carriers; hold safety stock on critical SKUs</t>
  </si>
  <si>
    <t>Outlook Business, 'Brent At $95 And Rising' — https://www.outlookbusiness.com/news/brent-at-95-and-rising-how-long-can-omcs-hold-fuel-prices</t>
  </si>
  <si>
    <t>R-05</t>
  </si>
  <si>
    <t>Semiconductor and electronic component shortages spreading beyond GPUs to memory, networking, power and analog parts as AI demand absorbs capacity</t>
  </si>
  <si>
    <t>Electronics / component distributors</t>
  </si>
  <si>
    <t>Place long-lead orders early; qualify second sources for memory/power/analog parts; secure allocation agreements with distributors</t>
  </si>
  <si>
    <t>GlobX, 'AI Chip Crunch 2026' — https://globx.eu/blog/supply-chain-insight/ai-infrastructure-semiconductor-supply-chain-2026 ; Randtech — https://randtech.com/semiconductor-shortages-2026-supply-chain/</t>
  </si>
  <si>
    <t>R-06</t>
  </si>
  <si>
    <t>Critical-minerals export controls and price shocks (China tungsten export controls reported to drive a 557% price surge; rare earths and antimony treated as strategic by governments)</t>
  </si>
  <si>
    <t>Critical minerals / specialty materials</t>
  </si>
  <si>
    <t>Identify BOM items containing tungsten, rare earths or antimony; qualify non-China sources; consider strategic inventory</t>
  </si>
  <si>
    <t>informedclearly.com, '2026 Semiconductor Supply Chain Crisis' — https://informedclearly.com/en/ai/48139/semiconductor-supply-chain-crisis-geopolitics-ai-2026 ; NetNewsLedger, 3 Sep 2026</t>
  </si>
  <si>
    <t>R-07</t>
  </si>
  <si>
    <t>Industrial metals price volatility (copper, aluminum, steel) driven by tariffs, capex cycles and geopolitics; copper and zinc supply tightening</t>
  </si>
  <si>
    <t>Metals / fabricated parts suppliers</t>
  </si>
  <si>
    <t>Index-link metal content in supplier pricing; hedge or lock quarterly prices for high-volume parts; monitor LME weekly</t>
  </si>
  <si>
    <t>J.P. Morgan Global Research, 21 Aug 2026 — https://www.jpmorgan.com/insights/global-research/commodities/aluminum-steel-copper-prices ; NetNewsLedger, 3 Sep 2026 — https://www.netnewsledger.com/2026/09/03/mining-update-copper-zinc-and-critical-minerals-tighten-as-ring-of-fire-construction-and-global-drilling-accelerates/</t>
  </si>
  <si>
    <t>R-08</t>
  </si>
  <si>
    <t>Elevated global supply chain pressure (NY Fed GSCPI 0.80 latest month, down from 1.19 the prior month but up from 0.02 a year ago; next release 4 Sep 2026)</t>
  </si>
  <si>
    <t>Global logistics network</t>
  </si>
  <si>
    <t>Track GSCPI monthly as an early-warning trigger; tighten lead-time buffers when index exceeds 1.0</t>
  </si>
  <si>
    <t>YCharts GSCPI — https://ycharts.com/indicators/global_supply_chain_pressure_index ; NY Fed — https://www.newyorkfed.org/research/policy/gscpi</t>
  </si>
  <si>
    <t>R-09</t>
  </si>
  <si>
    <t>Container freight rate volatility on Transpacific and Asia–Europe lanes (Drewry WCI $4,473 per 40ft, down 1% week to 27 Aug; currently easing but historically volatile)</t>
  </si>
  <si>
    <t>Container shipping lines / freight forwarders</t>
  </si>
  <si>
    <t>Use the current easing to lock Q4 contract rates; keep a spot/contract mix; monitor the weekly WCI release</t>
  </si>
  <si>
    <t>Drewry World Container Index, 27 Aug 2026 — https://www.drewry.co.uk/supply-chain-advisors/supply-chain-expertise/world-container-index-assessed-by-drewry ; UFL Group freight update, Sep 2026</t>
  </si>
  <si>
    <t>Supply Chain Risk Tracker — how to read this workbook</t>
  </si>
  <si>
    <t>Prepared for</t>
  </si>
  <si>
    <t>Bojan Buhac, How2Demos</t>
  </si>
  <si>
    <t>Prepared on</t>
  </si>
  <si>
    <t>Scan window</t>
  </si>
  <si>
    <t>5 Jun 2026 – 3 Sep 2026 (90 days)</t>
  </si>
  <si>
    <t>Internal sources scanned (M365 Work IQ)</t>
  </si>
  <si>
    <t>Outlook email, Teams chats and channels, Outlook calendar (meeting transcripts), SharePoint/OneDrive files — keywords: supplier, logistics, freight, shipment, delay, shortage, backorder, lead time, procurement, vendor</t>
  </si>
  <si>
    <t>Internal scan result</t>
  </si>
  <si>
    <t>No matching emails, Teams messages, calendar events or meeting transcripts were found in the window. The only file hits were prior versions of this tracker and Holcim/CRH annual reports (not supplier-specific). This gap is logged as risk R-01.</t>
  </si>
  <si>
    <t>External sources</t>
  </si>
  <si>
    <t>Web search, 3 Sep 2026 — Drewry, Baltic Exchange (via BalticDryIndex.com, Trading Economics), Yahoo Finance, EIA, NY Fed / YCharts, J.P. Morgan Global Research, ScrapMonster, GlobX, Randtech, informedclearly.com. Full URLs on the Benchmarks sheet.</t>
  </si>
  <si>
    <t>Sheet map</t>
  </si>
  <si>
    <t>Risk Register</t>
  </si>
  <si>
    <t>One row per risk: risk, supplier/category, impact, likelihood, score, severity, owner, mitigation, source, source type. Score and severity are formulas.</t>
  </si>
  <si>
    <t>Summary</t>
  </si>
  <si>
    <t>Counts and shares by severity and by source type, severity thresholds (editable), average and highest score, and a chart.</t>
  </si>
  <si>
    <t>Benchmarks</t>
  </si>
  <si>
    <t>External commodity price and freight indicators with value, date, trend, related risk ID and source URL.</t>
  </si>
  <si>
    <t>Scoring legend</t>
  </si>
  <si>
    <t>Impact (1–5)</t>
  </si>
  <si>
    <t>1 = negligible cost/schedule effect · 3 = material cost increase or multi-week delay · 5 = production stoppage or loss of a critical supplier</t>
  </si>
  <si>
    <t>Likelihood (1–5)</t>
  </si>
  <si>
    <t>1 = rare · 3 = possible within 12 months · 5 = already occurring / near certain</t>
  </si>
  <si>
    <t>Impact × Likelihood (1–25)</t>
  </si>
  <si>
    <t>High when score ≥ High threshold (default 15); Medium when ≥ Medium threshold (default 8); otherwise Low. Change thresholds on the Summary sheet.</t>
  </si>
  <si>
    <t>Notes and caveats</t>
  </si>
  <si>
    <t>Owners</t>
  </si>
  <si>
    <t>No internal owners were identified in email, Teams or meetings, so external risks are marked 'Unassigned' rather than guessed. Assign owners in column H of the Risk Register.</t>
  </si>
  <si>
    <t>Impact / likelihood ratings</t>
  </si>
  <si>
    <t>Analyst judgement based on the cited external indicators; adjust to your exposure once supplier-specific data is available.</t>
  </si>
  <si>
    <t>Color legend</t>
  </si>
  <si>
    <t>Severity column: red = High, amber = Medium, green = Low. Editable inputs on Summary (thresholds) are shown in blue.</t>
  </si>
  <si>
    <t>Supply Chain Risk Tracker — Summary</t>
  </si>
  <si>
    <t>Scan window 5 Jun – 3 Sep 2026 · Primary source: M365 (email, Teams, calendar, files) · External benchmarks: web search (Drewry, Baltic Exchange, EIA, NY Fed, JPMorgan)</t>
  </si>
  <si>
    <t>Count</t>
  </si>
  <si>
    <t>Share</t>
  </si>
  <si>
    <t>Definition</t>
  </si>
  <si>
    <t>High</t>
  </si>
  <si>
    <t>Score (Impact × Likelihood) at or above the High threshold</t>
  </si>
  <si>
    <t>Medium</t>
  </si>
  <si>
    <t>Score at or above the Medium threshold but below High</t>
  </si>
  <si>
    <t>Low</t>
  </si>
  <si>
    <t>Score below the Medium threshold</t>
  </si>
  <si>
    <t>Total risks</t>
  </si>
  <si>
    <t>Source type</t>
  </si>
  <si>
    <t>Severity thresholds (edit to re-grade)</t>
  </si>
  <si>
    <t>Min score</t>
  </si>
  <si>
    <t>High ≥</t>
  </si>
  <si>
    <t>Medium ≥</t>
  </si>
  <si>
    <t>Average risk score</t>
  </si>
  <si>
    <t>Highest risk score</t>
  </si>
  <si>
    <t>Check: severity counts = total (should be 0)</t>
  </si>
  <si>
    <t>External Benchmarks — commodity price and freight trend indicators (web search, retrieved 3 Sep 2026)</t>
  </si>
  <si>
    <t>Indicator</t>
  </si>
  <si>
    <t>Latest value</t>
  </si>
  <si>
    <t>Unit</t>
  </si>
  <si>
    <t>As of</t>
  </si>
  <si>
    <t>Trend / change</t>
  </si>
  <si>
    <t>Related risk</t>
  </si>
  <si>
    <t>URL</t>
  </si>
  <si>
    <t>Drewry World Container Index (composite)</t>
  </si>
  <si>
    <t>USD per 40ft container</t>
  </si>
  <si>
    <t>Down 1% week-on-week; lower spot rates on Transpacific and Asia–Europe</t>
  </si>
  <si>
    <t>Drewry Supply Chain Advisors</t>
  </si>
  <si>
    <t>https://www.drewry.co.uk/supply-chain-advisors/supply-chain-expertise/world-container-index-assessed-by-drewry</t>
  </si>
  <si>
    <t>Baltic Dry Index (BDI)</t>
  </si>
  <si>
    <t>Index points</t>
  </si>
  <si>
    <t>Up 174 points (+5.5%) day-on-day; Capesize index up 421 to 5,642</t>
  </si>
  <si>
    <t>BalticDryIndex.com / HandyBulk</t>
  </si>
  <si>
    <t>https://www.balticdryindex.com/</t>
  </si>
  <si>
    <t>Up 4.71% day-on-day; +18.8% over the past month; +77.7% year-on-year</t>
  </si>
  <si>
    <t>Trading Economics</t>
  </si>
  <si>
    <t>https://tradingeconomics.com/commodity/baltic</t>
  </si>
  <si>
    <t>Brent crude oil (spot)</t>
  </si>
  <si>
    <t>USD per barrel</t>
  </si>
  <si>
    <t>1 Sep 2026, 8am ET</t>
  </si>
  <si>
    <t>Up $1.08 day-on-day; about $25 above a year ago</t>
  </si>
  <si>
    <t>Yahoo Finance</t>
  </si>
  <si>
    <t>https://finance.yahoo.com/energy/articles/current-price-oil-september-1-120000738.html</t>
  </si>
  <si>
    <t>Up about $2 since Tuesday morning; nearly $26.50 higher than a year ago; driven by US–Iran strikes</t>
  </si>
  <si>
    <t>R-03 / R-04</t>
  </si>
  <si>
    <t>dispatchtimes.com; Outlook Business</t>
  </si>
  <si>
    <t>https://dispatchtimes.com/oil-prices-today-2-september-2026/</t>
  </si>
  <si>
    <t>Brent crude oil — EIA Q3 2026 forecast average</t>
  </si>
  <si>
    <t>Latest STEO</t>
  </si>
  <si>
    <t>Forecast easing as inventories rebuild; most production expected to recover by early 2027</t>
  </si>
  <si>
    <t>U.S. Energy Information Administration</t>
  </si>
  <si>
    <t>https://www.eia.gov/outlooks/steo/index.php</t>
  </si>
  <si>
    <t>NY Fed Global Supply Chain Pressure Index (GSCPI)</t>
  </si>
  <si>
    <t>Std. deviations from average</t>
  </si>
  <si>
    <t>Latest monthly reading (next release 4 Sep 2026)</t>
  </si>
  <si>
    <t>Down from 1.185 the prior month; up from 0.0239 a year ago</t>
  </si>
  <si>
    <t>YCharts / Federal Reserve Bank of New York</t>
  </si>
  <si>
    <t>https://ycharts.com/indicators/global_supply_chain_pressure_index</t>
  </si>
  <si>
    <t>Industrial metals outlook (copper, steel, aluminum)</t>
  </si>
  <si>
    <t>Qualitative</t>
  </si>
  <si>
    <t>—</t>
  </si>
  <si>
    <t>Prices highly responsive to tariffs, capex, geopolitics and manufacturing demand</t>
  </si>
  <si>
    <t>J.P. Morgan Global Research</t>
  </si>
  <si>
    <t>https://www.jpmorgan.com/insights/global-research/commodities/aluminum-steel-copper-prices</t>
  </si>
  <si>
    <t>North American scrap metal prices</t>
  </si>
  <si>
    <t>Copper, brass/bronze and stainless fell; aluminum and steel steady</t>
  </si>
  <si>
    <t>ScrapMonster</t>
  </si>
  <si>
    <t>https://www.scrapmonster.com/news/daily-scrap-metal-price-report/north-american-scrap-metal-prices-slide-across-major-grades-on-the-index-2026-9-2/99921</t>
  </si>
  <si>
    <t>Semiconductor / electronic component availability</t>
  </si>
  <si>
    <t>AI infrastructure draining memory, networking, power and analog parts; shortages spreading across the BOM</t>
  </si>
  <si>
    <t>GlobX; Randtech</t>
  </si>
  <si>
    <t>https://globx.eu/blog/supply-chain-insight/ai-infrastructure-semiconductor-supply-chain-2026</t>
  </si>
  <si>
    <t>Tungsten price (China export controls)</t>
  </si>
  <si>
    <t>+557% surge (reported)</t>
  </si>
  <si>
    <t>% change</t>
  </si>
  <si>
    <t>Export controls plus Middle East energy disruption cited as converging semiconductor supply threats</t>
  </si>
  <si>
    <t>informedclearly.com</t>
  </si>
  <si>
    <t>https://informedclearly.com/en/ai/48139/semiconductor-supply-chain-crisis-geopolitics-ai-2026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</si>
</sst>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&quot;$&quot;#,##0.00"/>
  </numFmts>
  <fonts count="10"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1"/>
      <color theme="1"/>
      <name val="Calibri"/>
    </font>
    <font>
      <b/>
      <sz val="14"/>
      <color rgb="FF1F2937"/>
      <name val="Calibri"/>
    </font>
    <font>
      <b/>
      <sz val="11"/>
      <color rgb="FFFFFFFF"/>
      <name val="Calibri"/>
    </font>
    <font>
      <i/>
      <sz val="11"/>
      <color rgb="FF6B7280"/>
      <name val="Calibri"/>
    </font>
    <font>
      <sz val="11"/>
      <color rgb="FF0000FF"/>
      <name val="Calibri"/>
    </font>
    <font>
      <b/>
      <sz val="11"/>
      <color rgb="FF991B1B"/>
      <name val="Calibri"/>
    </font>
    <font>
      <b/>
      <sz val="11"/>
      <color rgb="FF92400E"/>
      <name val="Calibri"/>
    </font>
    <font>
      <b/>
      <sz val="11"/>
      <color rgb="FF166534"/>
      <name val="Calibri"/>
    </font>
  </fonts>
  <fills count="8">
    <fill>
      <patternFill patternType="none"/>
    </fill>
    <fill>
      <patternFill patternType="gray125"/>
    </fill>
    <fill>
      <patternFill patternType="solid">
        <fgColor rgb="FF374151"/>
        <bgColor indexed="64"/>
      </patternFill>
    </fill>
    <fill>
      <patternFill patternType="solid">
        <fgColor rgb="FFF3F4F6"/>
        <bgColor indexed="64"/>
      </patternFill>
    </fill>
    <fill>
      <patternFill patternType="solid">
        <fgColor rgb="FFDBEAFE"/>
        <bgColor indexed="64"/>
      </patternFill>
    </fill>
    <fill>
      <patternFill patternType="solid">
        <fgColor rgb="FFFECACA"/>
        <bgColor indexed="64"/>
      </patternFill>
    </fill>
    <fill>
      <patternFill patternType="solid">
        <fgColor rgb="FFFDE68A"/>
        <bgColor indexed="64"/>
      </patternFill>
    </fill>
    <fill>
      <patternFill patternType="solid">
        <fgColor rgb="FFBBF7D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D1D5DB"/>
      </top>
      <bottom/>
      <diagonal/>
    </border>
    <border>
      <left/>
      <right/>
      <top/>
      <bottom style="thin">
        <color rgb="FFD1D5DB"/>
      </bottom>
      <diagonal/>
    </border>
    <border>
      <left style="thin">
        <color rgb="FFD1D5DB"/>
      </left>
      <right/>
      <top style="thin">
        <color rgb="FFD1D5DB"/>
      </top>
      <bottom/>
      <diagonal/>
    </border>
    <border>
      <left style="thin">
        <color rgb="FFD1D5DB"/>
      </left>
      <right/>
      <top/>
      <bottom/>
      <diagonal/>
    </border>
    <border>
      <left style="thin">
        <color rgb="FFD1D5DB"/>
      </left>
      <right/>
      <top/>
      <bottom style="thin">
        <color rgb="FFD1D5DB"/>
      </bottom>
      <diagonal/>
    </border>
    <border>
      <left/>
      <right style="thin">
        <color rgb="FFD1D5DB"/>
      </right>
      <top style="thin">
        <color rgb="FFD1D5DB"/>
      </top>
      <bottom/>
      <diagonal/>
    </border>
    <border>
      <left/>
      <right style="thin">
        <color rgb="FFD1D5DB"/>
      </right>
      <top/>
      <bottom/>
      <diagonal/>
    </border>
    <border>
      <left/>
      <right style="thin">
        <color rgb="FFD1D5DB"/>
      </right>
      <top/>
      <bottom style="thin">
        <color rgb="FFD1D5DB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3" fillId="0" borderId="0" xfId="0" applyFont="1" applyAlignment="1">
      <alignment vertical="top"/>
    </xf>
    <xf numFmtId="0" fontId="4" fillId="2" borderId="0" xfId="0" applyFont="1" applyFill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3" borderId="4" xfId="0" applyFont="1" applyFill="1" applyBorder="1" applyAlignment="1">
      <alignment vertical="top" wrapText="1"/>
    </xf>
    <xf numFmtId="0" fontId="1" fillId="3" borderId="0" xfId="0" applyFont="1" applyFill="1" applyBorder="1" applyAlignment="1">
      <alignment vertical="top" wrapText="1"/>
    </xf>
    <xf numFmtId="0" fontId="1" fillId="3" borderId="7" xfId="0" applyFont="1" applyFill="1" applyBorder="1" applyAlignment="1">
      <alignment vertical="top" wrapText="1"/>
    </xf>
    <xf numFmtId="1" fontId="1" fillId="0" borderId="1" xfId="0" applyNumberFormat="1" applyFont="1" applyBorder="1" applyAlignment="1">
      <alignment horizontal="center" vertical="top" wrapText="1"/>
    </xf>
    <xf numFmtId="1" fontId="1" fillId="3" borderId="0" xfId="0" applyNumberFormat="1" applyFont="1" applyFill="1" applyBorder="1" applyAlignment="1">
      <alignment horizontal="center" vertical="top" wrapText="1"/>
    </xf>
    <xf numFmtId="1" fontId="1" fillId="0" borderId="0" xfId="0" applyNumberFormat="1" applyFont="1" applyBorder="1" applyAlignment="1">
      <alignment horizontal="center" vertical="top" wrapText="1"/>
    </xf>
    <xf numFmtId="1" fontId="1" fillId="0" borderId="2" xfId="0" applyNumberFormat="1" applyFont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center" vertical="top" wrapText="1"/>
    </xf>
    <xf numFmtId="1" fontId="2" fillId="3" borderId="0" xfId="0" applyNumberFormat="1" applyFont="1" applyFill="1" applyBorder="1" applyAlignment="1">
      <alignment horizontal="center" vertical="top" wrapText="1"/>
    </xf>
    <xf numFmtId="1" fontId="2" fillId="0" borderId="0" xfId="0" applyNumberFormat="1" applyFont="1" applyBorder="1" applyAlignment="1">
      <alignment horizontal="center" vertical="top" wrapText="1"/>
    </xf>
    <xf numFmtId="1" fontId="2" fillId="0" borderId="2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3" borderId="0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3" borderId="4" xfId="0" applyFont="1" applyFill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2" fillId="0" borderId="0" xfId="0" applyFont="1"/>
    <xf numFmtId="0" fontId="4" fillId="2" borderId="0" xfId="0" applyFont="1" applyFill="1" applyAlignment="1">
      <alignment horizontal="center"/>
    </xf>
    <xf numFmtId="0" fontId="1" fillId="0" borderId="3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3" borderId="7" xfId="0" applyFont="1" applyFill="1" applyBorder="1"/>
    <xf numFmtId="0" fontId="1" fillId="3" borderId="5" xfId="0" applyFont="1" applyFill="1" applyBorder="1"/>
    <xf numFmtId="0" fontId="2" fillId="4" borderId="5" xfId="0" applyFont="1" applyFill="1" applyBorder="1"/>
    <xf numFmtId="0" fontId="2" fillId="4" borderId="8" xfId="0" applyFont="1" applyFill="1" applyBorder="1"/>
    <xf numFmtId="3" fontId="4" fillId="2" borderId="0" xfId="0" applyNumberFormat="1" applyFont="1" applyFill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1" fillId="3" borderId="0" xfId="0" applyNumberFormat="1" applyFont="1" applyFill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3" fontId="2" fillId="4" borderId="2" xfId="0" applyNumberFormat="1" applyFont="1" applyFill="1" applyBorder="1" applyAlignment="1">
      <alignment horizontal="center"/>
    </xf>
    <xf numFmtId="3" fontId="1" fillId="0" borderId="0" xfId="0" applyNumberFormat="1" applyFont="1" applyAlignment="1">
      <alignment horizontal="center"/>
    </xf>
    <xf numFmtId="3" fontId="1" fillId="3" borderId="2" xfId="0" applyNumberFormat="1" applyFont="1" applyFill="1" applyBorder="1" applyAlignment="1">
      <alignment horizontal="center"/>
    </xf>
    <xf numFmtId="164" fontId="4" fillId="2" borderId="0" xfId="0" applyNumberFormat="1" applyFont="1" applyFill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3" borderId="0" xfId="0" applyNumberFormat="1" applyFont="1" applyFill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164" fontId="2" fillId="4" borderId="2" xfId="0" applyNumberFormat="1" applyFont="1" applyFill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1" fontId="6" fillId="0" borderId="6" xfId="0" applyNumberFormat="1" applyFont="1" applyBorder="1" applyAlignment="1">
      <alignment horizontal="center"/>
    </xf>
    <xf numFmtId="1" fontId="6" fillId="0" borderId="8" xfId="0" applyNumberFormat="1" applyFont="1" applyBorder="1" applyAlignment="1">
      <alignment horizontal="center"/>
    </xf>
    <xf numFmtId="165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7" fillId="5" borderId="3" xfId="0" applyFont="1" applyFill="1" applyBorder="1"/>
    <xf numFmtId="0" fontId="8" fillId="6" borderId="4" xfId="0" applyFont="1" applyFill="1" applyBorder="1"/>
    <xf numFmtId="0" fontId="9" fillId="7" borderId="4" xfId="0" applyFont="1" applyFill="1" applyBorder="1"/>
    <xf numFmtId="15" fontId="1" fillId="0" borderId="0" xfId="0" applyNumberFormat="1" applyFont="1" applyBorder="1" applyAlignment="1">
      <alignment vertical="top" wrapText="1"/>
    </xf>
    <xf numFmtId="15" fontId="1" fillId="0" borderId="1" xfId="0" applyNumberFormat="1" applyFont="1" applyBorder="1" applyAlignment="1">
      <alignment vertical="top" wrapText="1"/>
    </xf>
    <xf numFmtId="15" fontId="1" fillId="3" borderId="0" xfId="0" applyNumberFormat="1" applyFont="1" applyFill="1" applyBorder="1" applyAlignment="1">
      <alignment vertical="top" wrapText="1"/>
    </xf>
    <xf numFmtId="3" fontId="2" fillId="0" borderId="1" xfId="0" applyNumberFormat="1" applyFont="1" applyBorder="1" applyAlignment="1">
      <alignment horizontal="right" vertical="top" wrapText="1"/>
    </xf>
    <xf numFmtId="3" fontId="2" fillId="3" borderId="0" xfId="0" applyNumberFormat="1" applyFont="1" applyFill="1" applyBorder="1" applyAlignment="1">
      <alignment horizontal="right" vertical="top" wrapText="1"/>
    </xf>
    <xf numFmtId="3" fontId="2" fillId="0" borderId="0" xfId="0" applyNumberFormat="1" applyFont="1" applyBorder="1" applyAlignment="1">
      <alignment horizontal="right" vertical="top" wrapText="1"/>
    </xf>
    <xf numFmtId="166" fontId="2" fillId="3" borderId="0" xfId="0" applyNumberFormat="1" applyFont="1" applyFill="1" applyBorder="1" applyAlignment="1">
      <alignment horizontal="right" vertical="top" wrapText="1"/>
    </xf>
    <xf numFmtId="166" fontId="2" fillId="0" borderId="0" xfId="0" applyNumberFormat="1" applyFont="1" applyBorder="1" applyAlignment="1">
      <alignment horizontal="right" vertical="top" wrapText="1"/>
    </xf>
    <xf numFmtId="2" fontId="2" fillId="0" borderId="0" xfId="0" applyNumberFormat="1" applyFont="1" applyBorder="1" applyAlignment="1">
      <alignment horizontal="right" vertical="top" wrapText="1"/>
    </xf>
    <xf numFmtId="0" fontId="2" fillId="3" borderId="0" xfId="0" applyFont="1" applyFill="1" applyBorder="1" applyAlignment="1">
      <alignment horizontal="right" vertical="top" wrapText="1"/>
    </xf>
    <xf numFmtId="0" fontId="2" fillId="0" borderId="0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1" fillId="3" borderId="0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3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15" fontId="1" fillId="0" borderId="7" xfId="0" applyNumberFormat="1" applyFont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0" fontId="3" fillId="0" borderId="0" xfId="0" applyFont="1" applyAlignment="1"/>
  </cellXfs>
  <cellStyles count="1">
    <cellStyle name="Normal" xfId="0" builtinId="0"/>
  </cellStyles>
  <dxfs count="3">
    <dxf>
      <font>
        <b/>
        <i val="0"/>
        <color rgb="FF166534"/>
      </font>
      <fill>
        <patternFill patternType="solid">
          <fgColor indexed="64"/>
          <bgColor rgb="FFBBF7D0"/>
        </patternFill>
      </fill>
    </dxf>
    <dxf>
      <font>
        <b/>
        <i val="0"/>
        <color rgb="FF92400E"/>
      </font>
      <fill>
        <patternFill patternType="solid">
          <fgColor indexed="64"/>
          <bgColor rgb="FFFDE68A"/>
        </patternFill>
      </fill>
    </dxf>
    <dxf>
      <font>
        <b/>
        <i val="0"/>
        <color rgb="FF991B1B"/>
      </font>
      <fill>
        <patternFill patternType="solid">
          <fgColor indexed="64"/>
          <bgColor rgb="FFFECACA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Most identified risks are High or Medium severity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Summary!$A$5:$A$7</c:f>
              <c:strCache>
                <c:ptCount val="3"/>
                <c:pt idx="0">
                  <c:v>High</c:v>
                </c:pt>
                <c:pt idx="1">
                  <c:v>Medium</c:v>
                </c:pt>
                <c:pt idx="2">
                  <c:v>Low</c:v>
                </c:pt>
              </c:strCache>
            </c:strRef>
          </c:cat>
          <c:val>
            <c:numRef>
              <c:f>Summary!$B$5:$B$7</c:f>
              <c:numCache>
                <c:formatCode>#,##0</c:formatCode>
                <c:ptCount val="3"/>
                <c:pt idx="0">
                  <c:v>4</c:v>
                </c:pt>
                <c:pt idx="1">
                  <c:v>4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C3-44CB-B7BB-C159D40770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06064391"/>
        <c:axId val="706066439"/>
      </c:barChart>
      <c:catAx>
        <c:axId val="7060643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6066439"/>
        <c:crosses val="autoZero"/>
        <c:auto val="1"/>
        <c:lblAlgn val="ctr"/>
        <c:lblOffset val="100"/>
        <c:noMultiLvlLbl val="0"/>
      </c:catAx>
      <c:valAx>
        <c:axId val="7060664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60643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12</xdr:col>
      <xdr:colOff>0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B1D7EB3-894D-D294-658E-CCC16CB6BFD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workbookViewId="0">
      <pane xSplit="1" ySplit="2" topLeftCell="B3" activePane="bottomRight" state="frozen"/>
      <selection pane="bottomRight"/>
      <selection pane="bottomLeft"/>
      <selection pane="topRight"/>
    </sheetView>
  </sheetViews>
  <sheetFormatPr defaultRowHeight="15"/>
  <cols>
    <col min="1" max="1" width="9.7109375" customWidth="1"/>
    <col min="2" max="2" width="58.7109375" customWidth="1"/>
    <col min="3" max="3" width="28.7109375" customWidth="1"/>
    <col min="4" max="4" width="10.7109375" customWidth="1"/>
    <col min="5" max="5" width="12.7109375" customWidth="1"/>
    <col min="6" max="6" width="8.7109375" customWidth="1"/>
    <col min="7" max="7" width="11.7109375" customWidth="1"/>
    <col min="8" max="8" width="16.7109375" customWidth="1"/>
    <col min="9" max="9" width="50.7109375" customWidth="1"/>
    <col min="10" max="10" width="60.7109375" customWidth="1"/>
    <col min="11" max="11" width="16.7109375" customWidth="1"/>
  </cols>
  <sheetData>
    <row r="1" spans="1:11" ht="24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32.2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>
      <c r="A3" s="30" t="s">
        <v>12</v>
      </c>
      <c r="B3" s="6" t="s">
        <v>13</v>
      </c>
      <c r="C3" s="6" t="s">
        <v>14</v>
      </c>
      <c r="D3" s="17">
        <v>3</v>
      </c>
      <c r="E3" s="17">
        <v>5</v>
      </c>
      <c r="F3" s="21">
        <f>D3*E3</f>
        <v>15</v>
      </c>
      <c r="G3" s="25" t="str">
        <f>IF(F3&gt;=Summary!$B$15,"High",IF(F3&gt;=Summary!$B$16,"Medium","Low"))</f>
        <v>High</v>
      </c>
      <c r="H3" s="6" t="s">
        <v>15</v>
      </c>
      <c r="I3" s="6" t="s">
        <v>16</v>
      </c>
      <c r="J3" s="6" t="s">
        <v>17</v>
      </c>
      <c r="K3" s="11" t="s">
        <v>18</v>
      </c>
    </row>
    <row r="4" spans="1:11">
      <c r="A4" s="31" t="s">
        <v>19</v>
      </c>
      <c r="B4" s="15" t="s">
        <v>20</v>
      </c>
      <c r="C4" s="15" t="s">
        <v>21</v>
      </c>
      <c r="D4" s="18">
        <v>4</v>
      </c>
      <c r="E4" s="18">
        <v>4</v>
      </c>
      <c r="F4" s="22">
        <f>D4*E4</f>
        <v>16</v>
      </c>
      <c r="G4" s="26" t="str">
        <f>IF(F4&gt;=Summary!$B$15,"High",IF(F4&gt;=Summary!$B$16,"Medium","Low"))</f>
        <v>High</v>
      </c>
      <c r="H4" s="15" t="s">
        <v>22</v>
      </c>
      <c r="I4" s="15" t="s">
        <v>23</v>
      </c>
      <c r="J4" s="15" t="s">
        <v>24</v>
      </c>
      <c r="K4" s="16" t="s">
        <v>25</v>
      </c>
    </row>
    <row r="5" spans="1:11">
      <c r="A5" s="32" t="s">
        <v>26</v>
      </c>
      <c r="B5" s="5" t="s">
        <v>27</v>
      </c>
      <c r="C5" s="5" t="s">
        <v>28</v>
      </c>
      <c r="D5" s="19">
        <v>4</v>
      </c>
      <c r="E5" s="19">
        <v>4</v>
      </c>
      <c r="F5" s="23">
        <f>D5*E5</f>
        <v>16</v>
      </c>
      <c r="G5" s="27" t="str">
        <f>IF(F5&gt;=Summary!$B$15,"High",IF(F5&gt;=Summary!$B$16,"Medium","Low"))</f>
        <v>High</v>
      </c>
      <c r="H5" s="5" t="s">
        <v>22</v>
      </c>
      <c r="I5" s="5" t="s">
        <v>29</v>
      </c>
      <c r="J5" s="5" t="s">
        <v>30</v>
      </c>
      <c r="K5" s="12" t="s">
        <v>25</v>
      </c>
    </row>
    <row r="6" spans="1:11">
      <c r="A6" s="31" t="s">
        <v>31</v>
      </c>
      <c r="B6" s="15" t="s">
        <v>32</v>
      </c>
      <c r="C6" s="15" t="s">
        <v>33</v>
      </c>
      <c r="D6" s="18">
        <v>5</v>
      </c>
      <c r="E6" s="18">
        <v>3</v>
      </c>
      <c r="F6" s="22">
        <f>D6*E6</f>
        <v>15</v>
      </c>
      <c r="G6" s="26" t="str">
        <f>IF(F6&gt;=Summary!$B$15,"High",IF(F6&gt;=Summary!$B$16,"Medium","Low"))</f>
        <v>High</v>
      </c>
      <c r="H6" s="15" t="s">
        <v>22</v>
      </c>
      <c r="I6" s="15" t="s">
        <v>34</v>
      </c>
      <c r="J6" s="15" t="s">
        <v>35</v>
      </c>
      <c r="K6" s="16" t="s">
        <v>25</v>
      </c>
    </row>
    <row r="7" spans="1:11">
      <c r="A7" s="32" t="s">
        <v>36</v>
      </c>
      <c r="B7" s="5" t="s">
        <v>37</v>
      </c>
      <c r="C7" s="5" t="s">
        <v>38</v>
      </c>
      <c r="D7" s="19">
        <v>4</v>
      </c>
      <c r="E7" s="19">
        <v>3</v>
      </c>
      <c r="F7" s="23">
        <f>D7*E7</f>
        <v>12</v>
      </c>
      <c r="G7" s="27" t="str">
        <f>IF(F7&gt;=Summary!$B$15,"High",IF(F7&gt;=Summary!$B$16,"Medium","Low"))</f>
        <v>Medium</v>
      </c>
      <c r="H7" s="5" t="s">
        <v>22</v>
      </c>
      <c r="I7" s="5" t="s">
        <v>39</v>
      </c>
      <c r="J7" s="5" t="s">
        <v>40</v>
      </c>
      <c r="K7" s="12" t="s">
        <v>25</v>
      </c>
    </row>
    <row r="8" spans="1:11">
      <c r="A8" s="31" t="s">
        <v>41</v>
      </c>
      <c r="B8" s="15" t="s">
        <v>42</v>
      </c>
      <c r="C8" s="15" t="s">
        <v>43</v>
      </c>
      <c r="D8" s="18">
        <v>4</v>
      </c>
      <c r="E8" s="18">
        <v>3</v>
      </c>
      <c r="F8" s="22">
        <f>D8*E8</f>
        <v>12</v>
      </c>
      <c r="G8" s="26" t="str">
        <f>IF(F8&gt;=Summary!$B$15,"High",IF(F8&gt;=Summary!$B$16,"Medium","Low"))</f>
        <v>Medium</v>
      </c>
      <c r="H8" s="15" t="s">
        <v>22</v>
      </c>
      <c r="I8" s="15" t="s">
        <v>44</v>
      </c>
      <c r="J8" s="15" t="s">
        <v>45</v>
      </c>
      <c r="K8" s="16" t="s">
        <v>25</v>
      </c>
    </row>
    <row r="9" spans="1:11">
      <c r="A9" s="32" t="s">
        <v>46</v>
      </c>
      <c r="B9" s="5" t="s">
        <v>47</v>
      </c>
      <c r="C9" s="5" t="s">
        <v>48</v>
      </c>
      <c r="D9" s="19">
        <v>3</v>
      </c>
      <c r="E9" s="19">
        <v>3</v>
      </c>
      <c r="F9" s="23">
        <f>D9*E9</f>
        <v>9</v>
      </c>
      <c r="G9" s="27" t="str">
        <f>IF(F9&gt;=Summary!$B$15,"High",IF(F9&gt;=Summary!$B$16,"Medium","Low"))</f>
        <v>Medium</v>
      </c>
      <c r="H9" s="5" t="s">
        <v>22</v>
      </c>
      <c r="I9" s="5" t="s">
        <v>49</v>
      </c>
      <c r="J9" s="5" t="s">
        <v>50</v>
      </c>
      <c r="K9" s="12" t="s">
        <v>25</v>
      </c>
    </row>
    <row r="10" spans="1:11">
      <c r="A10" s="31" t="s">
        <v>51</v>
      </c>
      <c r="B10" s="15" t="s">
        <v>52</v>
      </c>
      <c r="C10" s="15" t="s">
        <v>53</v>
      </c>
      <c r="D10" s="18">
        <v>3</v>
      </c>
      <c r="E10" s="18">
        <v>3</v>
      </c>
      <c r="F10" s="22">
        <f>D10*E10</f>
        <v>9</v>
      </c>
      <c r="G10" s="26" t="str">
        <f>IF(F10&gt;=Summary!$B$15,"High",IF(F10&gt;=Summary!$B$16,"Medium","Low"))</f>
        <v>Medium</v>
      </c>
      <c r="H10" s="15" t="s">
        <v>22</v>
      </c>
      <c r="I10" s="15" t="s">
        <v>54</v>
      </c>
      <c r="J10" s="15" t="s">
        <v>55</v>
      </c>
      <c r="K10" s="16" t="s">
        <v>25</v>
      </c>
    </row>
    <row r="11" spans="1:11">
      <c r="A11" s="33" t="s">
        <v>56</v>
      </c>
      <c r="B11" s="7" t="s">
        <v>57</v>
      </c>
      <c r="C11" s="7" t="s">
        <v>58</v>
      </c>
      <c r="D11" s="20">
        <v>3</v>
      </c>
      <c r="E11" s="20">
        <v>2</v>
      </c>
      <c r="F11" s="24">
        <f>D11*E11</f>
        <v>6</v>
      </c>
      <c r="G11" s="28" t="str">
        <f>IF(F11&gt;=Summary!$B$15,"High",IF(F11&gt;=Summary!$B$16,"Medium","Low"))</f>
        <v>Low</v>
      </c>
      <c r="H11" s="7" t="s">
        <v>22</v>
      </c>
      <c r="I11" s="7" t="s">
        <v>59</v>
      </c>
      <c r="J11" s="7" t="s">
        <v>60</v>
      </c>
      <c r="K11" s="13" t="s">
        <v>25</v>
      </c>
    </row>
  </sheetData>
  <mergeCells count="1">
    <mergeCell ref="A1:K1"/>
  </mergeCells>
  <conditionalFormatting sqref="G3:G200">
    <cfRule type="containsText" dxfId="2" priority="1" operator="containsText" text="High">
      <formula>NOT(ISERROR(SEARCH("High",G3)))</formula>
    </cfRule>
  </conditionalFormatting>
  <conditionalFormatting sqref="G3:G200">
    <cfRule type="containsText" dxfId="1" priority="2" operator="containsText" text="Medium">
      <formula>NOT(ISERROR(SEARCH("Medium",G3)))</formula>
    </cfRule>
  </conditionalFormatting>
  <conditionalFormatting sqref="G3:G200">
    <cfRule type="containsText" dxfId="0" priority="3" operator="containsText" text="Low">
      <formula>NOT(ISERROR(SEARCH("Low",G3)))</formula>
    </cfRule>
  </conditionalFormatting>
  <dataValidations count="2">
    <dataValidation type="whole" allowBlank="1" showInputMessage="1" showErrorMessage="1" errorTitle="Rating out of range" error="Enter a whole number from 1 to 5." sqref="D3:E200" xr:uid="{6A62AF88-3B06-4546-9C5E-280E8956A8E6}">
      <formula1>1</formula1>
      <formula2>5</formula2>
    </dataValidation>
    <dataValidation type="list" allowBlank="1" showInputMessage="1" showErrorMessage="1" sqref="K3:K200" xr:uid="{7546F155-E361-48B1-B211-10E09A23FAD1}">
      <formula1>"""Internal (M365),External (Web)"""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FB7F6-757E-4CB6-9F48-1312A811CC45}">
  <dimension ref="A1:B2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4.7109375" customWidth="1"/>
    <col min="2" max="2" width="110.7109375" customWidth="1"/>
  </cols>
  <sheetData>
    <row r="1" spans="1:2" ht="24" customHeight="1">
      <c r="A1" s="2" t="s">
        <v>61</v>
      </c>
      <c r="B1" s="2"/>
    </row>
    <row r="2" spans="1:2">
      <c r="A2" s="4"/>
      <c r="B2" s="4"/>
    </row>
    <row r="3" spans="1:2">
      <c r="A3" s="83" t="s">
        <v>62</v>
      </c>
      <c r="B3" s="11" t="s">
        <v>63</v>
      </c>
    </row>
    <row r="4" spans="1:2">
      <c r="A4" s="29" t="s">
        <v>64</v>
      </c>
      <c r="B4" s="86">
        <v>46268</v>
      </c>
    </row>
    <row r="5" spans="1:2">
      <c r="A5" s="29" t="s">
        <v>65</v>
      </c>
      <c r="B5" s="12" t="s">
        <v>66</v>
      </c>
    </row>
    <row r="6" spans="1:2">
      <c r="A6" s="29" t="s">
        <v>67</v>
      </c>
      <c r="B6" s="12" t="s">
        <v>68</v>
      </c>
    </row>
    <row r="7" spans="1:2">
      <c r="A7" s="29" t="s">
        <v>69</v>
      </c>
      <c r="B7" s="12" t="s">
        <v>70</v>
      </c>
    </row>
    <row r="8" spans="1:2">
      <c r="A8" s="29" t="s">
        <v>71</v>
      </c>
      <c r="B8" s="12" t="s">
        <v>72</v>
      </c>
    </row>
    <row r="9" spans="1:2">
      <c r="A9" s="9"/>
      <c r="B9" s="12"/>
    </row>
    <row r="10" spans="1:2">
      <c r="A10" s="84" t="s">
        <v>73</v>
      </c>
      <c r="B10" s="87"/>
    </row>
    <row r="11" spans="1:2">
      <c r="A11" s="29" t="s">
        <v>74</v>
      </c>
      <c r="B11" s="12" t="s">
        <v>75</v>
      </c>
    </row>
    <row r="12" spans="1:2">
      <c r="A12" s="29" t="s">
        <v>76</v>
      </c>
      <c r="B12" s="12" t="s">
        <v>77</v>
      </c>
    </row>
    <row r="13" spans="1:2">
      <c r="A13" s="29" t="s">
        <v>78</v>
      </c>
      <c r="B13" s="12" t="s">
        <v>79</v>
      </c>
    </row>
    <row r="14" spans="1:2">
      <c r="A14" s="9"/>
      <c r="B14" s="12"/>
    </row>
    <row r="15" spans="1:2">
      <c r="A15" s="84" t="s">
        <v>80</v>
      </c>
      <c r="B15" s="87"/>
    </row>
    <row r="16" spans="1:2">
      <c r="A16" s="29" t="s">
        <v>81</v>
      </c>
      <c r="B16" s="12" t="s">
        <v>82</v>
      </c>
    </row>
    <row r="17" spans="1:2">
      <c r="A17" s="29" t="s">
        <v>83</v>
      </c>
      <c r="B17" s="12" t="s">
        <v>84</v>
      </c>
    </row>
    <row r="18" spans="1:2">
      <c r="A18" s="29" t="s">
        <v>6</v>
      </c>
      <c r="B18" s="12" t="s">
        <v>85</v>
      </c>
    </row>
    <row r="19" spans="1:2">
      <c r="A19" s="29" t="s">
        <v>7</v>
      </c>
      <c r="B19" s="12" t="s">
        <v>86</v>
      </c>
    </row>
    <row r="20" spans="1:2">
      <c r="A20" s="9"/>
      <c r="B20" s="12"/>
    </row>
    <row r="21" spans="1:2">
      <c r="A21" s="84" t="s">
        <v>87</v>
      </c>
      <c r="B21" s="87"/>
    </row>
    <row r="22" spans="1:2">
      <c r="A22" s="29" t="s">
        <v>88</v>
      </c>
      <c r="B22" s="12" t="s">
        <v>89</v>
      </c>
    </row>
    <row r="23" spans="1:2">
      <c r="A23" s="29" t="s">
        <v>90</v>
      </c>
      <c r="B23" s="12" t="s">
        <v>91</v>
      </c>
    </row>
    <row r="24" spans="1:2">
      <c r="A24" s="85" t="s">
        <v>92</v>
      </c>
      <c r="B24" s="13" t="s">
        <v>93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05043-B905-416B-87E7-C70A22BD2CFD}">
  <dimension ref="A1:D20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40.7109375" customWidth="1"/>
    <col min="2" max="2" width="12.7109375" customWidth="1"/>
    <col min="3" max="3" width="10.7109375" customWidth="1"/>
    <col min="4" max="4" width="58.7109375" customWidth="1"/>
  </cols>
  <sheetData>
    <row r="1" spans="1:4" ht="24" customHeight="1">
      <c r="A1" s="88" t="s">
        <v>94</v>
      </c>
      <c r="B1" s="88"/>
      <c r="C1" s="88"/>
      <c r="D1" s="88"/>
    </row>
    <row r="2" spans="1:4" ht="32.25" customHeight="1">
      <c r="A2" s="34" t="s">
        <v>95</v>
      </c>
      <c r="B2" s="34"/>
      <c r="C2" s="34"/>
      <c r="D2" s="34"/>
    </row>
    <row r="3" spans="1:4">
      <c r="A3" s="1"/>
      <c r="B3" s="1"/>
      <c r="C3" s="1"/>
      <c r="D3" s="1"/>
    </row>
    <row r="4" spans="1:4">
      <c r="A4" s="36" t="s">
        <v>7</v>
      </c>
      <c r="B4" s="36" t="s">
        <v>96</v>
      </c>
      <c r="C4" s="36" t="s">
        <v>97</v>
      </c>
      <c r="D4" s="36" t="s">
        <v>98</v>
      </c>
    </row>
    <row r="5" spans="1:4">
      <c r="A5" s="64" t="s">
        <v>99</v>
      </c>
      <c r="B5" s="46">
        <f>COUNTIF('Risk Register'!$G$3:$G$200,A5)</f>
        <v>4</v>
      </c>
      <c r="C5" s="53">
        <f>IF($B$8=0,0,B5/$B$8)</f>
        <v>0.44444444444444442</v>
      </c>
      <c r="D5" s="39" t="s">
        <v>100</v>
      </c>
    </row>
    <row r="6" spans="1:4">
      <c r="A6" s="65" t="s">
        <v>101</v>
      </c>
      <c r="B6" s="47">
        <f>COUNTIF('Risk Register'!$G$3:$G$200,A6)</f>
        <v>4</v>
      </c>
      <c r="C6" s="54">
        <f>IF($B$8=0,0,B6/$B$8)</f>
        <v>0.44444444444444442</v>
      </c>
      <c r="D6" s="41" t="s">
        <v>102</v>
      </c>
    </row>
    <row r="7" spans="1:4">
      <c r="A7" s="66" t="s">
        <v>103</v>
      </c>
      <c r="B7" s="48">
        <f>COUNTIF('Risk Register'!$G$3:$G$200,A7)</f>
        <v>1</v>
      </c>
      <c r="C7" s="55">
        <f>IF($B$8=0,0,B7/$B$8)</f>
        <v>0.1111111111111111</v>
      </c>
      <c r="D7" s="40" t="s">
        <v>104</v>
      </c>
    </row>
    <row r="8" spans="1:4">
      <c r="A8" s="43" t="s">
        <v>105</v>
      </c>
      <c r="B8" s="49">
        <f>COUNTA('Risk Register'!$A$3:$A$200)</f>
        <v>9</v>
      </c>
      <c r="C8" s="56">
        <f>IF($B$8=0,0,SUM(B5:B7)/$B$8)</f>
        <v>1</v>
      </c>
      <c r="D8" s="44"/>
    </row>
    <row r="9" spans="1:4">
      <c r="A9" s="1"/>
      <c r="B9" s="50"/>
      <c r="C9" s="57"/>
      <c r="D9" s="1"/>
    </row>
    <row r="10" spans="1:4">
      <c r="A10" s="36" t="s">
        <v>106</v>
      </c>
      <c r="B10" s="45" t="s">
        <v>96</v>
      </c>
      <c r="C10" s="52" t="s">
        <v>97</v>
      </c>
      <c r="D10" s="1"/>
    </row>
    <row r="11" spans="1:4">
      <c r="A11" s="37" t="s">
        <v>18</v>
      </c>
      <c r="B11" s="46">
        <f>COUNTIF('Risk Register'!$K$3:$K$200,A11)</f>
        <v>1</v>
      </c>
      <c r="C11" s="58">
        <f>IF($B$8=0,0,B11/$B$8)</f>
        <v>0.1111111111111111</v>
      </c>
      <c r="D11" s="1"/>
    </row>
    <row r="12" spans="1:4">
      <c r="A12" s="42" t="s">
        <v>25</v>
      </c>
      <c r="B12" s="51">
        <f>COUNTIF('Risk Register'!$K$3:$K$200,A12)</f>
        <v>8</v>
      </c>
      <c r="C12" s="59">
        <f>IF($B$8=0,0,B12/$B$8)</f>
        <v>0.88888888888888884</v>
      </c>
      <c r="D12" s="1"/>
    </row>
    <row r="13" spans="1:4">
      <c r="A13" s="1"/>
      <c r="B13" s="1"/>
      <c r="C13" s="1"/>
      <c r="D13" s="1"/>
    </row>
    <row r="14" spans="1:4">
      <c r="A14" s="36" t="s">
        <v>107</v>
      </c>
      <c r="B14" s="36" t="s">
        <v>108</v>
      </c>
      <c r="C14" s="1"/>
      <c r="D14" s="1"/>
    </row>
    <row r="15" spans="1:4">
      <c r="A15" s="37" t="s">
        <v>109</v>
      </c>
      <c r="B15" s="60">
        <v>15</v>
      </c>
      <c r="C15" s="1"/>
      <c r="D15" s="1"/>
    </row>
    <row r="16" spans="1:4">
      <c r="A16" s="38" t="s">
        <v>110</v>
      </c>
      <c r="B16" s="61">
        <v>8</v>
      </c>
      <c r="C16" s="1"/>
      <c r="D16" s="1"/>
    </row>
    <row r="17" spans="1:4">
      <c r="A17" s="1"/>
      <c r="B17" s="1"/>
      <c r="C17" s="1"/>
      <c r="D17" s="1"/>
    </row>
    <row r="18" spans="1:4">
      <c r="A18" s="35" t="s">
        <v>111</v>
      </c>
      <c r="B18" s="62">
        <f>IF(B8=0,0,AVERAGE('Risk Register'!$F$3:$F$200))</f>
        <v>12.222222222222221</v>
      </c>
      <c r="C18" s="1"/>
      <c r="D18" s="1"/>
    </row>
    <row r="19" spans="1:4">
      <c r="A19" s="35" t="s">
        <v>112</v>
      </c>
      <c r="B19" s="63">
        <f>MAX('Risk Register'!$F$3:$F$200)</f>
        <v>16</v>
      </c>
      <c r="C19" s="1"/>
      <c r="D19" s="1"/>
    </row>
    <row r="20" spans="1:4">
      <c r="A20" s="35" t="s">
        <v>113</v>
      </c>
      <c r="B20" s="63">
        <f>B8-SUM(B5:B7)</f>
        <v>0</v>
      </c>
      <c r="C20" s="1"/>
      <c r="D20" s="1"/>
    </row>
  </sheetData>
  <mergeCells count="2">
    <mergeCell ref="A1:D1"/>
    <mergeCell ref="A2:D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66AE4-693F-4318-93C1-0FAE700912FE}">
  <dimension ref="A1:H13"/>
  <sheetViews>
    <sheetView workbookViewId="0">
      <pane xSplit="1" ySplit="2" topLeftCell="B3" activePane="bottomRight" state="frozen"/>
      <selection pane="bottomRight"/>
      <selection pane="bottomLeft"/>
      <selection pane="topRight"/>
    </sheetView>
  </sheetViews>
  <sheetFormatPr defaultRowHeight="15"/>
  <cols>
    <col min="1" max="1" width="40.7109375" customWidth="1"/>
    <col min="2" max="2" width="16.7109375" customWidth="1"/>
    <col min="3" max="3" width="22.7109375" customWidth="1"/>
    <col min="4" max="4" width="20.7109375" customWidth="1"/>
    <col min="5" max="5" width="55.7109375" customWidth="1"/>
    <col min="6" max="6" width="12.7109375" customWidth="1"/>
    <col min="7" max="7" width="30.7109375" customWidth="1"/>
    <col min="8" max="8" width="60.7109375" customWidth="1"/>
  </cols>
  <sheetData>
    <row r="1" spans="1:8" ht="24" customHeight="1">
      <c r="A1" s="2" t="s">
        <v>114</v>
      </c>
      <c r="B1" s="2"/>
      <c r="C1" s="2"/>
      <c r="D1" s="2"/>
      <c r="E1" s="2"/>
      <c r="F1" s="2"/>
      <c r="G1" s="2"/>
      <c r="H1" s="2"/>
    </row>
    <row r="2" spans="1:8" ht="30" customHeight="1">
      <c r="A2" s="3" t="s">
        <v>115</v>
      </c>
      <c r="B2" s="3" t="s">
        <v>116</v>
      </c>
      <c r="C2" s="3" t="s">
        <v>117</v>
      </c>
      <c r="D2" s="3" t="s">
        <v>118</v>
      </c>
      <c r="E2" s="3" t="s">
        <v>119</v>
      </c>
      <c r="F2" s="3" t="s">
        <v>120</v>
      </c>
      <c r="G2" s="3" t="s">
        <v>10</v>
      </c>
      <c r="H2" s="3" t="s">
        <v>121</v>
      </c>
    </row>
    <row r="3" spans="1:8">
      <c r="A3" s="8" t="s">
        <v>122</v>
      </c>
      <c r="B3" s="70">
        <v>4473</v>
      </c>
      <c r="C3" s="6" t="s">
        <v>123</v>
      </c>
      <c r="D3" s="68">
        <v>46261</v>
      </c>
      <c r="E3" s="6" t="s">
        <v>124</v>
      </c>
      <c r="F3" s="79" t="s">
        <v>56</v>
      </c>
      <c r="G3" s="6" t="s">
        <v>125</v>
      </c>
      <c r="H3" s="11" t="s">
        <v>126</v>
      </c>
    </row>
    <row r="4" spans="1:8">
      <c r="A4" s="14" t="s">
        <v>127</v>
      </c>
      <c r="B4" s="71">
        <v>3331</v>
      </c>
      <c r="C4" s="15" t="s">
        <v>128</v>
      </c>
      <c r="D4" s="69">
        <v>46267</v>
      </c>
      <c r="E4" s="15" t="s">
        <v>129</v>
      </c>
      <c r="F4" s="80" t="s">
        <v>19</v>
      </c>
      <c r="G4" s="15" t="s">
        <v>130</v>
      </c>
      <c r="H4" s="16" t="s">
        <v>131</v>
      </c>
    </row>
    <row r="5" spans="1:8">
      <c r="A5" s="9" t="s">
        <v>127</v>
      </c>
      <c r="B5" s="72">
        <v>3488</v>
      </c>
      <c r="C5" s="5" t="s">
        <v>128</v>
      </c>
      <c r="D5" s="67">
        <v>46268</v>
      </c>
      <c r="E5" s="5" t="s">
        <v>132</v>
      </c>
      <c r="F5" s="81" t="s">
        <v>19</v>
      </c>
      <c r="G5" s="5" t="s">
        <v>133</v>
      </c>
      <c r="H5" s="12" t="s">
        <v>134</v>
      </c>
    </row>
    <row r="6" spans="1:8">
      <c r="A6" s="14" t="s">
        <v>135</v>
      </c>
      <c r="B6" s="73">
        <v>94.11</v>
      </c>
      <c r="C6" s="15" t="s">
        <v>136</v>
      </c>
      <c r="D6" s="15" t="s">
        <v>137</v>
      </c>
      <c r="E6" s="15" t="s">
        <v>138</v>
      </c>
      <c r="F6" s="80" t="s">
        <v>26</v>
      </c>
      <c r="G6" s="15" t="s">
        <v>139</v>
      </c>
      <c r="H6" s="16" t="s">
        <v>140</v>
      </c>
    </row>
    <row r="7" spans="1:8">
      <c r="A7" s="9" t="s">
        <v>135</v>
      </c>
      <c r="B7" s="74">
        <v>96.11</v>
      </c>
      <c r="C7" s="5" t="s">
        <v>136</v>
      </c>
      <c r="D7" s="67">
        <v>46267</v>
      </c>
      <c r="E7" s="5" t="s">
        <v>141</v>
      </c>
      <c r="F7" s="81" t="s">
        <v>142</v>
      </c>
      <c r="G7" s="5" t="s">
        <v>143</v>
      </c>
      <c r="H7" s="12" t="s">
        <v>144</v>
      </c>
    </row>
    <row r="8" spans="1:8">
      <c r="A8" s="14" t="s">
        <v>145</v>
      </c>
      <c r="B8" s="73">
        <v>85</v>
      </c>
      <c r="C8" s="15" t="s">
        <v>136</v>
      </c>
      <c r="D8" s="15" t="s">
        <v>146</v>
      </c>
      <c r="E8" s="15" t="s">
        <v>147</v>
      </c>
      <c r="F8" s="80" t="s">
        <v>26</v>
      </c>
      <c r="G8" s="15" t="s">
        <v>148</v>
      </c>
      <c r="H8" s="16" t="s">
        <v>149</v>
      </c>
    </row>
    <row r="9" spans="1:8">
      <c r="A9" s="9" t="s">
        <v>150</v>
      </c>
      <c r="B9" s="75">
        <v>0.80469999999999997</v>
      </c>
      <c r="C9" s="5" t="s">
        <v>151</v>
      </c>
      <c r="D9" s="5" t="s">
        <v>152</v>
      </c>
      <c r="E9" s="5" t="s">
        <v>153</v>
      </c>
      <c r="F9" s="81" t="s">
        <v>51</v>
      </c>
      <c r="G9" s="5" t="s">
        <v>154</v>
      </c>
      <c r="H9" s="12" t="s">
        <v>155</v>
      </c>
    </row>
    <row r="10" spans="1:8">
      <c r="A10" s="14" t="s">
        <v>156</v>
      </c>
      <c r="B10" s="76" t="s">
        <v>157</v>
      </c>
      <c r="C10" s="15" t="s">
        <v>158</v>
      </c>
      <c r="D10" s="69">
        <v>46255</v>
      </c>
      <c r="E10" s="15" t="s">
        <v>159</v>
      </c>
      <c r="F10" s="80" t="s">
        <v>46</v>
      </c>
      <c r="G10" s="15" t="s">
        <v>160</v>
      </c>
      <c r="H10" s="16" t="s">
        <v>161</v>
      </c>
    </row>
    <row r="11" spans="1:8">
      <c r="A11" s="9" t="s">
        <v>162</v>
      </c>
      <c r="B11" s="77" t="s">
        <v>157</v>
      </c>
      <c r="C11" s="5" t="s">
        <v>158</v>
      </c>
      <c r="D11" s="67">
        <v>46266</v>
      </c>
      <c r="E11" s="5" t="s">
        <v>163</v>
      </c>
      <c r="F11" s="81" t="s">
        <v>46</v>
      </c>
      <c r="G11" s="5" t="s">
        <v>164</v>
      </c>
      <c r="H11" s="12" t="s">
        <v>165</v>
      </c>
    </row>
    <row r="12" spans="1:8">
      <c r="A12" s="14" t="s">
        <v>166</v>
      </c>
      <c r="B12" s="76" t="s">
        <v>157</v>
      </c>
      <c r="C12" s="15" t="s">
        <v>158</v>
      </c>
      <c r="D12" s="15">
        <v>2026</v>
      </c>
      <c r="E12" s="15" t="s">
        <v>167</v>
      </c>
      <c r="F12" s="80" t="s">
        <v>36</v>
      </c>
      <c r="G12" s="15" t="s">
        <v>168</v>
      </c>
      <c r="H12" s="16" t="s">
        <v>169</v>
      </c>
    </row>
    <row r="13" spans="1:8">
      <c r="A13" s="10" t="s">
        <v>170</v>
      </c>
      <c r="B13" s="78" t="s">
        <v>171</v>
      </c>
      <c r="C13" s="7" t="s">
        <v>172</v>
      </c>
      <c r="D13" s="7">
        <v>2026</v>
      </c>
      <c r="E13" s="7" t="s">
        <v>173</v>
      </c>
      <c r="F13" s="82" t="s">
        <v>41</v>
      </c>
      <c r="G13" s="7" t="s">
        <v>174</v>
      </c>
      <c r="H13" s="13" t="s">
        <v>175</v>
      </c>
    </row>
  </sheetData>
  <mergeCells count="1">
    <mergeCell ref="A1:H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410C10365B41458A488A2E06A7CDDA" ma:contentTypeVersion="16" ma:contentTypeDescription="Create a new document." ma:contentTypeScope="" ma:versionID="8fc8c9c986ff763fb0d30ebcc45645fb">
  <xsd:schema xmlns:xsd="http://www.w3.org/2001/XMLSchema" xmlns:xs="http://www.w3.org/2001/XMLSchema" xmlns:p="http://schemas.microsoft.com/office/2006/metadata/properties" xmlns:ns1="http://schemas.microsoft.com/sharepoint/v3" xmlns:ns2="debf2d1a-3119-443f-9311-2f3fb0fd7de8" xmlns:ns3="9ece1660-89e4-4efe-8613-f619625afc8d" targetNamespace="http://schemas.microsoft.com/office/2006/metadata/properties" ma:root="true" ma:fieldsID="8a6a739d9051ad82eb6b3b4cb1429ef8" ns1:_="" ns2:_="" ns3:_="">
    <xsd:import namespace="http://schemas.microsoft.com/sharepoint/v3"/>
    <xsd:import namespace="debf2d1a-3119-443f-9311-2f3fb0fd7de8"/>
    <xsd:import namespace="9ece1660-89e4-4efe-8613-f619625afc8d"/>
    <xsd:element name="properties">
      <xsd:complexType>
        <xsd:sequence>
          <xsd:element name="documentManagement">
            <xsd:complexType>
              <xsd:all>
                <xsd:element ref="ns2:MediaServiceBillingMetadata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HasDigitalSignature" minOccurs="0"/>
                <xsd:element ref="ns2:DigitalSignatureProvider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bf2d1a-3119-443f-9311-2f3fb0fd7de8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asDigitalSignature" ma:index="14" nillable="true" ma:displayName="Signed electronically" ma:internalName="HasDigitalSignature" ma:readOnly="true">
      <xsd:simpleType>
        <xsd:restriction base="dms:Boolean"/>
      </xsd:simpleType>
    </xsd:element>
    <xsd:element name="DigitalSignatureProvider" ma:index="15" nillable="true" ma:displayName="Signature provider" ma:internalName="DigitalSignatureProvider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ce1660-89e4-4efe-8613-f619625afc8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f42c6ae-3fbc-4b15-b29b-26f803fb8319}" ma:internalName="TaxCatchAll" ma:showField="CatchAllData" ma:web="9ece1660-89e4-4efe-8613-f619625afc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9ece1660-89e4-4efe-8613-f619625afc8d" xsi:nil="true"/>
    <_ip_UnifiedCompliancePolicyProperties xmlns="http://schemas.microsoft.com/sharepoint/v3" xsi:nil="true"/>
    <lcf76f155ced4ddcb4097134ff3c332f xmlns="debf2d1a-3119-443f-9311-2f3fb0fd7de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FCE86EC-9F33-4023-A7B7-BA6644820286}"/>
</file>

<file path=customXml/itemProps2.xml><?xml version="1.0" encoding="utf-8"?>
<ds:datastoreItem xmlns:ds="http://schemas.openxmlformats.org/officeDocument/2006/customXml" ds:itemID="{15F57B49-4884-444D-A3E3-054117B67891}"/>
</file>

<file path=customXml/itemProps3.xml><?xml version="1.0" encoding="utf-8"?>
<ds:datastoreItem xmlns:ds="http://schemas.openxmlformats.org/officeDocument/2006/customXml" ds:itemID="{8A3E24ED-A58E-4DA6-BD08-F0BED6AA4545}"/>
</file>

<file path=docMetadata/LabelInfo.xml><?xml version="1.0" encoding="utf-8"?>
<clbl:labelList xmlns:clbl="http://schemas.microsoft.com/office/2020/mipLabelMetadata">
  <clbl:label id="{87867195-f2b8-4ac2-b0b6-6bb73cb33afc}" enabled="1" method="Privileged" siteId="{72f988bf-86f1-41af-91ab-2d7cd011db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i:0#.f|membership|bobuhac@how2demos.com</cp:lastModifiedBy>
  <cp:revision/>
  <dcterms:created xsi:type="dcterms:W3CDTF">2026-09-03T14:18:51Z</dcterms:created>
  <dcterms:modified xsi:type="dcterms:W3CDTF">2026-09-03T14:23:13Z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0x01010042410C10365B41458A488A2E06A7CDDA</vt:lpwstr>
  </property>
</Properties>
</file>