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Metadata/LabelInfo.xml" ContentType="application/vnd.ms-office.classificationlabel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xr:revisionPtr revIDLastSave="746" documentId="11_C0AD03C342DF8CA5C3503A29B0713E1767CFF049" xr6:coauthVersionLast="47" xr6:coauthVersionMax="47" xr10:uidLastSave="{45C15F9E-F783-45DE-89D8-3FB5031F9A48}"/>
  <bookViews>
    <workbookView xWindow="0" yWindow="0" windowWidth="0" windowHeight="0" xr2:uid="{00000000-000D-0000-FFFF-FFFF00000000}"/>
  </bookViews>
  <sheets>
    <sheet name="Summary" sheetId="1" r:id="rId1"/>
    <sheet name="Risk Register" sheetId="2" r:id="rId2"/>
    <sheet name="Decisions" sheetId="3" r:id="rId3"/>
    <sheet name="Benchmarks" sheetId="4" r:id="rId4"/>
    <sheet name="Method" sheetId="5" r:id="rId5"/>
  </sheets>
  <definedNames>
    <definedName name="Threshold_Critical">"Method!$B$6"</definedName>
    <definedName name="Threshold_High">"Method!$B$7"</definedName>
    <definedName name="Threshold_Low">"Method!$B$9"</definedName>
    <definedName name="Threshold_Medium">"Method!$B$8"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G23" i="2" a="1"/>
  <c r="G23" i="2"/>
  <c r="G22" i="2" a="1"/>
  <c r="G22" i="2"/>
  <c r="G21" i="2" a="1"/>
  <c r="G21" i="2"/>
  <c r="G20" i="2" a="1"/>
  <c r="G20" i="2"/>
  <c r="G19" i="2" a="1"/>
  <c r="G19" i="2"/>
  <c r="G18" i="2" a="1"/>
  <c r="G18" i="2"/>
  <c r="G17" i="2" a="1"/>
  <c r="G17" i="2"/>
  <c r="G16" i="2" a="1"/>
  <c r="G16" i="2"/>
  <c r="G15" i="2" a="1"/>
  <c r="G15" i="2"/>
  <c r="G14" i="2" a="1"/>
  <c r="G14" i="2"/>
  <c r="G13" i="2" a="1"/>
  <c r="G13" i="2"/>
  <c r="G12" i="2" a="1"/>
  <c r="G12" i="2"/>
  <c r="G11" i="2" a="1"/>
  <c r="G11" i="2"/>
  <c r="G10" i="2" a="1"/>
  <c r="G10" i="2"/>
  <c r="G9" i="2" a="1"/>
  <c r="G9" i="2"/>
  <c r="G8" i="2" a="1"/>
  <c r="G8" i="2"/>
  <c r="G7" i="2" a="1"/>
  <c r="G7" i="2"/>
  <c r="G6" i="2" a="1"/>
  <c r="G6" i="2"/>
  <c r="G5" i="2" a="1"/>
  <c r="G5" i="2"/>
  <c r="G4" i="2" a="1"/>
  <c r="G4" i="2"/>
  <c r="B22" i="1"/>
  <c r="B20" i="1"/>
  <c r="B19" i="1"/>
  <c r="C16" i="1"/>
  <c r="C15" i="1"/>
  <c r="C14" i="1"/>
  <c r="B16" i="1"/>
  <c r="B15" i="1"/>
  <c r="B14" i="1"/>
  <c r="B9" i="1"/>
  <c r="B8" i="1"/>
  <c r="B7" i="1"/>
  <c r="B6" i="1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B10" i="1" l="1"/>
  <c r="C6" i="1" s="1"/>
  <c r="C7" i="1"/>
  <c r="C8" i="1"/>
  <c r="C9" i="1"/>
  <c r="C10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<sst xmlns="http://schemas.openxmlformats.org/spreadsheetml/2006/main" count="376" uniqueCount="309">
  <si>
    <t>Supply Chain Risk Tracker - Summary</t>
  </si>
  <si>
    <t>Scan window 5 Jun - 3 Sep 2026  |  M365 Work IQ (email, Teams, meetings, files) as primary source, public web search for external benchmarks  |  Prepared 3 Sep 2026</t>
  </si>
  <si>
    <t>Risk count by severity</t>
  </si>
  <si>
    <t>Severity</t>
  </si>
  <si>
    <t>Count</t>
  </si>
  <si>
    <t>% of Total</t>
  </si>
  <si>
    <t>Score Range</t>
  </si>
  <si>
    <t>Required Action</t>
  </si>
  <si>
    <t>Critical</t>
  </si>
  <si>
    <t>20 to 25</t>
  </si>
  <si>
    <t>Immediate action; escalate to the executive sponsor</t>
  </si>
  <si>
    <t>High</t>
  </si>
  <si>
    <t>12 to 19</t>
  </si>
  <si>
    <t>Named owner and a mitigation date this quarter</t>
  </si>
  <si>
    <t>Medium</t>
  </si>
  <si>
    <t>6 to 11</t>
  </si>
  <si>
    <t>Monitor at the monthly KPI review</t>
  </si>
  <si>
    <t>Low</t>
  </si>
  <si>
    <t>1 to 5</t>
  </si>
  <si>
    <t>Accept; re-assess quarterly</t>
  </si>
  <si>
    <t>Total</t>
  </si>
  <si>
    <t>Risk count by source</t>
  </si>
  <si>
    <t>Source</t>
  </si>
  <si>
    <t>Where It Came From</t>
  </si>
  <si>
    <t>M365 file</t>
  </si>
  <si>
    <t>Zava S2P Agent procurement documents in SharePoint</t>
  </si>
  <si>
    <t>Web search</t>
  </si>
  <si>
    <t>Public freight, commodity, lead-time and PMI indicators</t>
  </si>
  <si>
    <t>Register at a glance</t>
  </si>
  <si>
    <t>Average severity score</t>
  </si>
  <si>
    <t>Highest severity score</t>
  </si>
  <si>
    <t>Risks at or above the Critical threshold</t>
  </si>
  <si>
    <t>Risks with no named owner yet</t>
  </si>
  <si>
    <t>Coverage note</t>
  </si>
  <si>
    <t>The 90-day scan of Outlook mail, Teams chats and channels, the calendar and meeting transcripts returned no supplier, logistics, delay or shortage discussion - mail traffic in the window is Entra ID / PIM and Power Platform notifications, and no calendar events or transcripts exist for the period. Every internally sourced risk below therefore traces to a procurement document in SharePoint, not to a conversation. Full search coverage is itemised on the Method sheet.</t>
  </si>
  <si>
    <t>Supply Chain Risk Tracker - Risk Register</t>
  </si>
  <si>
    <t>Scan window 5 Jun - 3 Sep 2026. Risk, Supplier / Entity, Owner, Mitigation and Source are taken from the cited record; Impact and Likelihood are analyst assessments on a 1-5 scale. Severity Score and Severity are calculated.</t>
  </si>
  <si>
    <t>Risk ID</t>
  </si>
  <si>
    <t>Risk</t>
  </si>
  <si>
    <t>Supplier / Entity</t>
  </si>
  <si>
    <t>Impact (1-5)</t>
  </si>
  <si>
    <t>Likelihood (1-5)</t>
  </si>
  <si>
    <t>Severity Score</t>
  </si>
  <si>
    <t>Owner</t>
  </si>
  <si>
    <t>Mitigation</t>
  </si>
  <si>
    <t>Source Type</t>
  </si>
  <si>
    <t>R-01</t>
  </si>
  <si>
    <t>Supplier master data is split between SAP and Coupa with no single golden record for tax IDs, banking or diversity status</t>
  </si>
  <si>
    <t>Supplier master (SAP S/4HANA + Coupa)</t>
  </si>
  <si>
    <t>Master Data Management</t>
  </si>
  <si>
    <t>Implement supplier master harmonisation; prioritised in the first 90 days to unlock end-to-end automation</t>
  </si>
  <si>
    <t>Pillar3-Zava-S2P-Technology_and_Data, Sec. 1 - Key Integration Gaps (v0.1, 25 Mar 2026)</t>
  </si>
  <si>
    <t>R-02</t>
  </si>
  <si>
    <t>Supplier diversity and risk attributes are missing for roughly 25% of suppliers, so risk screening is incomplete</t>
  </si>
  <si>
    <t>Supplier master (SAP Vendor)</t>
  </si>
  <si>
    <t>Enterprise Data Governance Office / Procurement Data Steward</t>
  </si>
  <si>
    <t>Enrich supplier attributes under the Procurement Data Steward; integrate TPRM/ESG/compliance flags into supplier records</t>
  </si>
  <si>
    <t>Pillar3-Zava-S2P-Technology_and_Data, Sec. 2 - Known Data Quality Issues (v0.1, 25 Mar 2026)</t>
  </si>
  <si>
    <t>R-03</t>
  </si>
  <si>
    <t>Duplicate supplier records across systems (naming and address variations) risk mis-directed POs and duplicate payment</t>
  </si>
  <si>
    <t>Supplier master (SAP + Coupa)</t>
  </si>
  <si>
    <t>De-duplicate as part of supplier master harmonisation; anomaly detection on duplicate invoices</t>
  </si>
  <si>
    <t>R-04</t>
  </si>
  <si>
    <t>Contract metadata is inconsistent (expiry, auto-renewal, governing law) and expiry dates are not consistently captured, limiting compliance checks</t>
  </si>
  <si>
    <t>Contract repository (Icertis + SharePoint)</t>
  </si>
  <si>
    <t>Legal Ops</t>
  </si>
  <si>
    <t>Contract metadata extraction (OCR + structured fields); CLM integration for contract intake and metadata scheduled for Q4</t>
  </si>
  <si>
    <t>Pillar3-Zava-S2P-Technology_and_Data, Sec. 1 - Key Integration Gaps and Sec. 2 - Known Data Quality Issues (v0.1, 25 Mar 2026)</t>
  </si>
  <si>
    <t>R-05</t>
  </si>
  <si>
    <t>Invoice and goods-receipt status reaches the agent only via nightly batch, slowing payment-readiness guidance and risking late supplier payment</t>
  </si>
  <si>
    <t>SAP AP (invoices and payments)</t>
  </si>
  <si>
    <t>Accounts Payable</t>
  </si>
  <si>
    <t>Build an AP status API for real-time invoice and goods-receipt status; prioritised in the first 90 days</t>
  </si>
  <si>
    <t>Pillar3-Zava-S2P-Technology_and_Data, Sec. 1 - Key Integration Gaps and Sec. 2 - Data Readiness (v0.1, 25 Mar 2026)</t>
  </si>
  <si>
    <t>R-06</t>
  </si>
  <si>
    <t>Sourcing event award data has limited API coverage and is often moved by manual export or spreadsheet, weakening the award audit trail</t>
  </si>
  <si>
    <t>Ariba sourcing events</t>
  </si>
  <si>
    <t>Strategic Sourcing</t>
  </si>
  <si>
    <t>Extend API coverage for sourcing award data; capture award rationale to the audit trail</t>
  </si>
  <si>
    <t>R-07</t>
  </si>
  <si>
    <t>Median requisition-to-PO cycle time is 6.5 business days against a 2.0-day target, and RFQ cycles run 5-10 business days, compounding supplier lead-time exposure</t>
  </si>
  <si>
    <t>Procurement Operations</t>
  </si>
  <si>
    <t>Procurement Operations Manager</t>
  </si>
  <si>
    <t>Guided buying and agent-assisted routing to reach a 2.0-day median; PR completeness check under 1 minute, first approver under 15 minutes</t>
  </si>
  <si>
    <t>Pillar2-Zava-S2P-Business_Process_Mapping, Sec. 2 - SLA/Timing and Sec. 3 - Baseline vs Target (v0.1, 25 Mar 2026)</t>
  </si>
  <si>
    <t>R-08</t>
  </si>
  <si>
    <t>Only 68% of spend is compliant (preferred suppliers and contracts) against an 85%+ target, leaving maverick spend outside negotiated protection</t>
  </si>
  <si>
    <t>Non-preferred / tail suppliers</t>
  </si>
  <si>
    <t>Enforce preferred supplier and catalogue rules; exceptions require documented justification</t>
  </si>
  <si>
    <t>Pillar2-Zava-S2P-Business_Process_Mapping, Sec. 3 - Baseline and Sec. 2 - Business Rules (v0.1, 25 Mar 2026)</t>
  </si>
  <si>
    <t>R-09</t>
  </si>
  <si>
    <t>A supplier could be onboarded without active vendor-master status, sanctions screening or required certificates on file</t>
  </si>
  <si>
    <t>New and unscreened suppliers</t>
  </si>
  <si>
    <t>Procurement Operations + Information Security</t>
  </si>
  <si>
    <t>Supplier eligibility gate on vendor master, sanctions/PEP screening and certificates; block or route restricted suppliers and countries to review</t>
  </si>
  <si>
    <t>Pillar2-Zava-S2P-Business_Process_Mapping, Sec. 2 - Business Rules and Compliance Requirements; Pillar1-Zava-S2P-Business_AI_Strategy, Sec. 4 - Risk Management (v0.1, 25 Mar 2026)</t>
  </si>
  <si>
    <t>R-10</t>
  </si>
  <si>
    <t>Split purchases to the same supplier and category can bypass the $5K and $25K approval thresholds</t>
  </si>
  <si>
    <t>Repeat-order suppliers</t>
  </si>
  <si>
    <t>Split-purchase detection flags same requester, category and supplier within 30 days; thresholds route to budget owner and procurement</t>
  </si>
  <si>
    <t>Pillar2-Zava-S2P-Business_Process_Mapping, Sec. 2 - Business Rules (v0.1, 25 Mar 2026)</t>
  </si>
  <si>
    <t>R-11</t>
  </si>
  <si>
    <t>Supplier bank-account change fraud, duplicate invoices and unusual price variance against contract</t>
  </si>
  <si>
    <t>Supplier banking / Accounts Payable</t>
  </si>
  <si>
    <t>Accounts Payable + Procurement Operations</t>
  </si>
  <si>
    <t>Anomaly detection on bank-account changes, duplicate invoices and price variance with automatic escalation to AP and Procurement Ops; banking details masked by default</t>
  </si>
  <si>
    <t>Pillar5-Zava-S2P-Security_and_Governance, Sec. 3 - AI Safeguards, Fraud and integrity checks (v0.1, 25 Mar 2026)</t>
  </si>
  <si>
    <t>R-12</t>
  </si>
  <si>
    <t>Incorrect or biased supplier recommendation from the S2P agent influencing shortlist and award</t>
  </si>
  <si>
    <t>S2P Procurement Agent</t>
  </si>
  <si>
    <t>AI &amp; Automation CoE / Responsible AI Lead</t>
  </si>
  <si>
    <t>Grounding to approved sources with citation required; supplier shortlist and award recommendation need named approver sign-off; monitor for biased ranking signals</t>
  </si>
  <si>
    <t>Pillar1-Zava-S2P-Business_AI_Strategy, Sec. 4 - Risk Management; Pillar5-Zava-S2P-Security_and_Governance, Sec. 2 - Tier 2 safeguards (v0.1, 25 Mar 2026)</t>
  </si>
  <si>
    <t>R-13</t>
  </si>
  <si>
    <t>Spend category miscoding routes tail spend to “Other”, hiding category- and supplier-level risk concentration</t>
  </si>
  <si>
    <t>Tail-spend suppliers</t>
  </si>
  <si>
    <t>Procurement Data Steward (CDO org)</t>
  </si>
  <si>
    <t>Re-map categories to UNSPSC; improve spend visibility and forecasting at category and supplier level</t>
  </si>
  <si>
    <t>Pillar3-Zava-S2P-Technology_and_Data, Sec. 2 - Known Data Quality Issues and Data Standards (v0.1, 25 Mar 2026)</t>
  </si>
  <si>
    <t>R-14</t>
  </si>
  <si>
    <t>Single-source awards may proceed without the documented justification the competitive-bidding policy requires</t>
  </si>
  <si>
    <t>Single-source suppliers</t>
  </si>
  <si>
    <t>Competitive bidding above threshold and documented justification for single-source; exception rate tracked on the control monitoring dashboard</t>
  </si>
  <si>
    <t>Pillar2-Zava-S2P-Business_Process_Mapping, Sec. 2 - Compliance Requirements; Pillar5-Zava-S2P-Security_and_Governance, Sec. 3 - Monitoring &amp; Compliance (v0.1, 25 Mar 2026)</t>
  </si>
  <si>
    <t>R-15</t>
  </si>
  <si>
    <t>Ocean freight rate volatility: the Drewry World Container Index fell 1% to $4,473 per 40ft container in the week to 27 Aug 2026, having surged 9% earlier in the cycle</t>
  </si>
  <si>
    <t>Ocean carriers (Transpacific, Asia-Europe)</t>
  </si>
  <si>
    <t>[Assign owner - Logistics]</t>
  </si>
  <si>
    <t>Benchmark contracted rates against the WCI quarterly; use index-linked freight clauses to cap the swing</t>
  </si>
  <si>
    <t>Drewry World Container Index, week to 27 Aug 2026 (drewry.co.uk)</t>
  </si>
  <si>
    <t>R-16</t>
  </si>
  <si>
    <t>Red Sea and Suez disruption continues to reroute vessels around the Cape of Good Hope, extending transit times and adding war-risk surcharges</t>
  </si>
  <si>
    <t>Ocean carriers (Asia-Europe)</t>
  </si>
  <si>
    <t>Build the longer routing into required-by dates; dual-route critical inbound lanes; hold safety stock on Suez-dependent SKUs</t>
  </si>
  <si>
    <t>Suaid Global, “Red Sea Shipping Crisis 2026: Rerouting”; GoFreight, “Maritime Disruption 2026”</t>
  </si>
  <si>
    <t>R-17</t>
  </si>
  <si>
    <t>Electronic component lead times are tightening on DRAM shortages, HBM wafer shifts, AI demand and tariff impacts</t>
  </si>
  <si>
    <t>Electronic component and semiconductor suppliers</t>
  </si>
  <si>
    <t>[Assign owner - Category Manager, Electronics]</t>
  </si>
  <si>
    <t>Extend the forecast horizon and place non-cancellable orders on constrained lines; qualify second sources; track lead times by component category quarterly</t>
  </si>
  <si>
    <t>Sourceability, “Q2 2026 Electronics Lead Times”</t>
  </si>
  <si>
    <t>R-18</t>
  </si>
  <si>
    <t>Commodity input price exposure: industrial prices are expected modestly lower over the remainder of 2026 but levels remain elevated, and the broadest commodities index fell 1.8% month-on-month in August</t>
  </si>
  <si>
    <t>Metals and energy suppliers</t>
  </si>
  <si>
    <t>[Assign owner - Category Manager, Direct Materials]</t>
  </si>
  <si>
    <t>Re-benchmark contracted prices against published indices; use price-adjustment clauses tied to a named index rather than fixed quotes</t>
  </si>
  <si>
    <t>S&amp;P Global, “Commodity Price Watch: August 2026”; Westpac IQ, “Commodities Update August 2026”</t>
  </si>
  <si>
    <t>R-19</t>
  </si>
  <si>
    <t>Supplier delivery times continued to slow in August 2026, with the manufacturing PMI at 54.6 and supply-chain constraints persisting</t>
  </si>
  <si>
    <t>Manufacturing suppliers (broad)</t>
  </si>
  <si>
    <t>[Assign owner - Procurement Operations]</t>
  </si>
  <si>
    <t>Track the PMI supplier-delivery-times reading monthly as an early-warning indicator; add buffer to required-by dates on constrained categories</t>
  </si>
  <si>
    <t>FreightWaves, “August’s manufacturing PMI dips to 54.6; supply chain constraints persist”, 1 Sep 2026</t>
  </si>
  <si>
    <t>R-20</t>
  </si>
  <si>
    <t>Tariff shifts, regional conflict and last-mile disruption are increasing cost volatility across freight, rail and supply-chain pressure indicators</t>
  </si>
  <si>
    <t>Cross-border suppliers and carriers</t>
  </si>
  <si>
    <t>[Assign owner - Procurement + Finance]</t>
  </si>
  <si>
    <t>Model tariff scenarios into landed cost; review Incoterms and country-of-origin exposure on top categories</t>
  </si>
  <si>
    <t>EY, “Supply chain quarterly update” (Q2 2026)</t>
  </si>
  <si>
    <t>Related Decisions &amp; Standing Commitments</t>
  </si>
  <si>
    <t>No meeting transcripts or calendar events exist in the 5 Jun - 3 Sep 2026 window, so these decisions are drawn from the procurement documents in SharePoint rather than meeting notes. Items dated before 5 Jun 2026 are flagged.</t>
  </si>
  <si>
    <t>Decision / Commitment</t>
  </si>
  <si>
    <t>Date or Milestone</t>
  </si>
  <si>
    <t>Related Risk IDs</t>
  </si>
  <si>
    <t>Approval thresholds updated and split-purchase detection rule added</t>
  </si>
  <si>
    <t>15 Apr 2026 (before scan window)</t>
  </si>
  <si>
    <t>Process Excellence Lead</t>
  </si>
  <si>
    <t>Pillar2-Zava-S2P-Business_Process_Mapping, Sec. 4 - Change Log</t>
  </si>
  <si>
    <t>Initial S2P agent workflow content documented and baselined</t>
  </si>
  <si>
    <t>25 Mar 2026 (before scan window)</t>
  </si>
  <si>
    <t>Procurement Ops Lead</t>
  </si>
  <si>
    <t>R-07, R-08</t>
  </si>
  <si>
    <t>First-90-days priority set: supplier master harmonisation, contract metadata extraction (OCR + structured fields), and an AP status API</t>
  </si>
  <si>
    <t>First 90 days</t>
  </si>
  <si>
    <t>Priya Shah, Procurement Transformation Lead</t>
  </si>
  <si>
    <t>R-01, R-04, R-05</t>
  </si>
  <si>
    <t>Pillar3-Zava-S2P-Technology_and_Data, Sec. 1 - Key Integration Gaps (Mitigation)</t>
  </si>
  <si>
    <t>Q3 milestone: add sourcing insights and offer comparison; launch supplier scorecards for the top 50 suppliers</t>
  </si>
  <si>
    <t>Q3 2026 (inside scan window)</t>
  </si>
  <si>
    <t>Procurement &amp; AI CoE</t>
  </si>
  <si>
    <t>R-02, R-06</t>
  </si>
  <si>
    <t>Pillar1-Zava-S2P-Business_AI_Strategy, Sec. 2 - Roadmap Milestones</t>
  </si>
  <si>
    <t>Q4 milestone: integrate CLM for contract intake and metadata; expand to 5 categories and 2 regions</t>
  </si>
  <si>
    <t>Q4 2026</t>
  </si>
  <si>
    <t>Segregation of duties confirmed: the agent may draft and prepare, but humans approve supplier selection, award and payment-release readiness</t>
  </si>
  <si>
    <t>Standing control</t>
  </si>
  <si>
    <t>AI &amp; Automation CoE</t>
  </si>
  <si>
    <t>R-12, R-14</t>
  </si>
  <si>
    <t>Pillar5-Zava-S2P-Security_and_Governance, Sec. 1 - IT &amp; Business Alignment</t>
  </si>
  <si>
    <t>Scale-gate targets agreed: at least 20% cycle-time reduction, 10% compliance lift and 15% exception reduction before enterprise rollout</t>
  </si>
  <si>
    <t>Stage gate 3 (scale approval)</t>
  </si>
  <si>
    <t>Procurement CoE + Finance</t>
  </si>
  <si>
    <t>Pillar1-Zava-S2P-Business_AI_Strategy, Sec. 3 - ROI Measurement Framework</t>
  </si>
  <si>
    <t>Review cadence set: monthly KPI review, quarterly process review, ad-hoc updates after policy or ERP releases</t>
  </si>
  <si>
    <t>Standing cadence</t>
  </si>
  <si>
    <t>Procurement Process Excellence Lead</t>
  </si>
  <si>
    <t>All</t>
  </si>
  <si>
    <t>Pillar2-Zava-S2P-Business_Process_Mapping, Sec. 4 - Review Cadence</t>
  </si>
  <si>
    <t>Restricted suppliers and countries to be blocked or routed to review via TPRM/ESG/compliance feed integration</t>
  </si>
  <si>
    <t>Procurement Ops + Information Security</t>
  </si>
  <si>
    <t>Pillar1-Zava-S2P-Business_AI_Strategy, Sec. 4 - Risk Management (Mitigations)</t>
  </si>
  <si>
    <t>Note: the source documents are all v0.1 dated 25 Mar 2026 - the current version on file. Two decisions predate the scan window and are included because they remain the governing rules for R-07, R-08 and R-10.</t>
  </si>
  <si>
    <t>External Benchmarks - Commodity Price &amp; Freight Trend Indicators</t>
  </si>
  <si>
    <t>Public sources retrieved by web search on 3 Sep 2026. These ground the externally sourced risks R-15 to R-20; every reading below is quoted from the source named in the Source column.</t>
  </si>
  <si>
    <t>Indicator</t>
  </si>
  <si>
    <t>Latest Reading</t>
  </si>
  <si>
    <t>As Of</t>
  </si>
  <si>
    <t>What It Signals For This Register</t>
  </si>
  <si>
    <t>Link</t>
  </si>
  <si>
    <t>Related Risk</t>
  </si>
  <si>
    <t>Drewry World Container Index (composite)</t>
  </si>
  <si>
    <t>$4,473 per 40ft container, down 1% week-on-week</t>
  </si>
  <si>
    <t>Week to 27 Aug 2026</t>
  </si>
  <si>
    <t>Ocean spot rates easing on Transpacific and Asia-Europe, but off a volatile base - the same index surged 9% earlier in the cycle</t>
  </si>
  <si>
    <t>Drewry Supply Chain Advisors</t>
  </si>
  <si>
    <t>https://www.drewry.co.uk/supply-chain-advisors/supply-chain-expertise/world-container-index-assessed-by-drewry</t>
  </si>
  <si>
    <t>ISM manufacturing PMI</t>
  </si>
  <si>
    <t>54.6, an eighth straight month of expansion</t>
  </si>
  <si>
    <t>Activity is still expanding while supplier delivery times keep slowing - a constraint signal, not a collapse</t>
  </si>
  <si>
    <t>FreightWaves, 1 Sep 2026</t>
  </si>
  <si>
    <t>https://www.freightwaves.com/news/augusts-manufacturing-pmi-dips-to-54-6-supply-chain-constraints-persist</t>
  </si>
  <si>
    <t>S&amp;P Global Commodity Price Watch</t>
  </si>
  <si>
    <t>Industrial prices modestly lower over the remainder of 2026; price levels remain elevated</t>
  </si>
  <si>
    <t>Input-cost relief is marginal - do not budget for a return to pre-run-up pricing</t>
  </si>
  <si>
    <t>S&amp;P Global Market Intelligence</t>
  </si>
  <si>
    <t>https://www.spglobal.com/market-intelligence/en/news-insights/research/2026/08/commodity-price-watch-august-2026</t>
  </si>
  <si>
    <t>Westpac broad commodities index</t>
  </si>
  <si>
    <t>Down 1.8% month-on-month; thermal coal down 10.2% as supply improved</t>
  </si>
  <si>
    <t>Energy-linked inputs are easing faster than metals</t>
  </si>
  <si>
    <t>Westpac IQ</t>
  </si>
  <si>
    <t>https://www.westpaciq.com.au/economics/2026/08/commodities-update-august-2026</t>
  </si>
  <si>
    <t>Electronic component lead times</t>
  </si>
  <si>
    <t>Tightening on DRAM shortages, HBM wafer shifts, AI demand and tariff impacts</t>
  </si>
  <si>
    <t>Q2 2026</t>
  </si>
  <si>
    <t>The single largest lead-time exposure in this register; plan longer horizons on memory and constrained analog/MCU lines</t>
  </si>
  <si>
    <t>Sourceability Q2 2026 Lead Time Report</t>
  </si>
  <si>
    <t>https://sourceability.com/post/q2-2026-lead-time-report-highlights</t>
  </si>
  <si>
    <t>Red Sea / Suez routing status</t>
  </si>
  <si>
    <t>Vessels still rerouting around the Cape of Good Hope; war-risk surcharges in force despite partial Suez recovery</t>
  </si>
  <si>
    <t>Longer and costlier Asia-Europe transit persists - build it into required-by dates</t>
  </si>
  <si>
    <t>Suaid Global; GoFreight</t>
  </si>
  <si>
    <t>https://suaidglobal.com/insights/red-sea-shipping-crisis-2026/</t>
  </si>
  <si>
    <t>NY Fed Global Supply Chain Pressure Index</t>
  </si>
  <si>
    <t>Monthly gauge of global supply-chain conditions; next release 4 Sep 2026</t>
  </si>
  <si>
    <t>Worth adding as a standing monthly early-warning input alongside the PMI</t>
  </si>
  <si>
    <t>Federal Reserve Bank of New York</t>
  </si>
  <si>
    <t>https://www.newyorkfed.org/research/policy/gscpi</t>
  </si>
  <si>
    <t>EY supply chain quarterly update</t>
  </si>
  <si>
    <t>Manufacturing momentum improved in Q2 2026, but freight, rail and supply-chain pressure indicators show rising strain</t>
  </si>
  <si>
    <t>Tariff shifts, regional conflict and last-mile disruption are raising cost volatility</t>
  </si>
  <si>
    <t>EY</t>
  </si>
  <si>
    <t>https://www.ey.com/en_us/ey-center-for-executive-leadership/supply-chain-quarterly-update</t>
  </si>
  <si>
    <t>Readings are point-in-time. Re-run the same set monthly - the PMI supplier-delivery reading and the NY Fed pressure index are the two cheapest early-warning inputs.</t>
  </si>
  <si>
    <t>Method, Coverage &amp; Sources</t>
  </si>
  <si>
    <t>How this register was built, what was searched, and what each rating means. Scan window 5 Jun - 3 Sep 2026. Prepared 3 Sep 2026 for Bojan Buhac.</t>
  </si>
  <si>
    <t>Scoring model</t>
  </si>
  <si>
    <t>Severity Band</t>
  </si>
  <si>
    <t>Min Score</t>
  </si>
  <si>
    <t>What It Means</t>
  </si>
  <si>
    <t>Impact x Likelihood of 20 or more (max 25)</t>
  </si>
  <si>
    <t>Impact x Likelihood of 12 to 19</t>
  </si>
  <si>
    <t>Impact x Likelihood of 6 to 11</t>
  </si>
  <si>
    <t>Impact x Likelihood of 5 or less</t>
  </si>
  <si>
    <t>Scan coverage</t>
  </si>
  <si>
    <t>Source Scanned</t>
  </si>
  <si>
    <t>Result</t>
  </si>
  <si>
    <t>Scope</t>
  </si>
  <si>
    <t>Detail</t>
  </si>
  <si>
    <t>Outlook mail</t>
  </si>
  <si>
    <t>No hits</t>
  </si>
  <si>
    <t>Inbox, 5 Jun - 3 Sep 2026; 100 most recent messages plus keyword search</t>
  </si>
  <si>
    <t>No supplier, logistics, delay or shortage threads. Traffic in the window is Entra ID / PIM, Power Platform and digest notifications.</t>
  </si>
  <si>
    <t>Teams chats and channels</t>
  </si>
  <si>
    <t>All 9 chats and channels, messages since 5 Jun 2026</t>
  </si>
  <si>
    <t>No supply-chain discussion; recent activity is system join/leave events and a link share.</t>
  </si>
  <si>
    <t>Calendar</t>
  </si>
  <si>
    <t>5 Jun - 3 Sep 2026, all events</t>
  </si>
  <si>
    <t>No events returned for the window, so no meeting-derived risks.</t>
  </si>
  <si>
    <t>Meeting transcripts</t>
  </si>
  <si>
    <t>5 Jun - 3 Sep 2026, all online meetings</t>
  </si>
  <si>
    <t>No transcripts available, so decisions were taken from procurement documents instead.</t>
  </si>
  <si>
    <t>SharePoint and OneDrive files</t>
  </si>
  <si>
    <t>4 documents</t>
  </si>
  <si>
    <t>Tenant-wide keyword and semantic search on supplier, procurement, logistics and supply-chain terms</t>
  </si>
  <si>
    <t>Zava S2P Agent pillar set (v0.1, 25 Mar 2026) - the sole internal source for this register.</t>
  </si>
  <si>
    <t>Public web search</t>
  </si>
  <si>
    <t>8 indicators</t>
  </si>
  <si>
    <t>Freight rates, commodity prices, component lead times, PMI and routing status</t>
  </si>
  <si>
    <t>Captured in full on the Benchmarks sheet, each with a link.</t>
  </si>
  <si>
    <t>How to read this register</t>
  </si>
  <si>
    <t>1. Risk, Supplier / Entity, Owner, Mitigation and Source are taken from the cited record. Impact and Likelihood are analyst assessments on a 1-5 scale, not figures quoted from the source.</t>
  </si>
  <si>
    <t>2. Severity Score is Impact x Likelihood and Severity is derived from it, so both update automatically when a rating is changed. The band thresholds live in cells B6 to B9 above - edit those and the whole register and Summary re-band.</t>
  </si>
  <si>
    <t>3. An Owner shown in square brackets is unassigned. No owner is named in any available record for the externally sourced risks R-15 to R-20; assign one before the next review.</t>
  </si>
  <si>
    <t>4. No email, Teams, calendar or transcript evidence exists in the scan window, so no risk here is sourced from a conversation. If supplier discussions live in a shared mailbox or a Team this account cannot see, re-run the scan with access to it.</t>
  </si>
  <si>
    <t>5. The four internal source documents are all v0.1 dated 25 Mar 2026 - before the scan window, but the current version on file. Treat their baselines (68% compliant spend, 6.5-day cycle time) as the last published figures rather than live measurements.</t>
  </si>
  <si>
    <t>Internal source documents</t>
  </si>
  <si>
    <t>Document</t>
  </si>
  <si>
    <t>Location</t>
  </si>
  <si>
    <t>Used For</t>
  </si>
  <si>
    <t>Pillar1-Zava-S2P-Business_AI_Strategy.docx</t>
  </si>
  <si>
    <t>SharePoint &gt; AIAC &gt; Evidences &gt; Zava S2P Agent</t>
  </si>
  <si>
    <t>R-09, R-12; roadmap milestones and scale-gate targets</t>
  </si>
  <si>
    <t>Pillar2-Zava-S2P-Business_Process_Mapping.docx</t>
  </si>
  <si>
    <t>R-07, R-08, R-09, R-10, R-14; cycle-time and compliance baselines</t>
  </si>
  <si>
    <t>Pillar3-Zava-S2P-Technology_and_Data.docx</t>
  </si>
  <si>
    <t>R-01 to R-06, R-13; integration gaps and data quality issues</t>
  </si>
  <si>
    <t>Pillar5-Zava-S2P-Security_and_Governance.docx</t>
  </si>
  <si>
    <t>R-11, R-12, R-14; fraud controls and oversight tiers</t>
  </si>
  <si>
    <t>External sources are listed with their links on the Benchmarks 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</si>
</sst>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1F3A4A"/>
      <name val="Calibri"/>
    </font>
    <font>
      <b/>
      <sz val="18"/>
      <color rgb="FF1F3A4A"/>
      <name val="Calibri"/>
    </font>
    <font>
      <i/>
      <sz val="10"/>
      <color rgb="FF51606B"/>
      <name val="Calibri"/>
    </font>
    <font>
      <b/>
      <sz val="12"/>
      <color rgb="FFB45309"/>
      <name val="Calibri"/>
    </font>
    <font>
      <b/>
      <sz val="11"/>
      <color rgb="FFFFFFFF"/>
      <name val="Calibri"/>
    </font>
    <font>
      <sz val="10"/>
      <color rgb="FF51606B"/>
      <name val="Calibri"/>
    </font>
    <font>
      <sz val="10"/>
      <color rgb="FF3A4A55"/>
      <name val="Calibri"/>
    </font>
    <font>
      <sz val="10"/>
      <color theme="1"/>
      <name val="Calibri"/>
    </font>
    <font>
      <b/>
      <sz val="10"/>
      <color theme="1"/>
      <name val="Calibri"/>
    </font>
    <font>
      <b/>
      <sz val="10"/>
      <color rgb="FF1F3A4A"/>
      <name val="Calibri"/>
    </font>
    <font>
      <b/>
      <sz val="16"/>
      <color rgb="FF1F3A4A"/>
      <name val="Calibri"/>
    </font>
    <font>
      <i/>
      <sz val="9"/>
      <color rgb="FF51606B"/>
      <name val="Calibri"/>
    </font>
    <font>
      <b/>
      <sz val="10"/>
      <color rgb="FFFFFFFF"/>
      <name val="Calibri"/>
    </font>
    <font>
      <sz val="9"/>
      <color rgb="FF51606B"/>
      <name val="Calibri"/>
    </font>
    <font>
      <i/>
      <sz val="9"/>
      <color rgb="FF3A4A55"/>
      <name val="Calibri"/>
    </font>
    <font>
      <sz val="9"/>
      <color rgb="FF2563EB"/>
      <name val="Calibri"/>
    </font>
    <font>
      <b/>
      <sz val="10"/>
      <color rgb="FFB45309"/>
      <name val="Calibri"/>
    </font>
    <font>
      <b/>
      <sz val="10"/>
      <color rgb="FF0000FF"/>
      <name val="Calibri"/>
    </font>
    <font>
      <b/>
      <sz val="9"/>
      <color rgb="FF1F3A4A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A4A"/>
        <bgColor indexed="64"/>
      </patternFill>
    </fill>
    <fill>
      <patternFill patternType="solid">
        <fgColor rgb="FFEEF3F6"/>
        <bgColor indexed="64"/>
      </patternFill>
    </fill>
    <fill>
      <patternFill patternType="solid">
        <fgColor rgb="FFB45309"/>
        <bgColor indexed="64"/>
      </patternFill>
    </fill>
    <fill>
      <patternFill patternType="solid">
        <fgColor rgb="FFF7F3EC"/>
        <bgColor indexed="64"/>
      </patternFill>
    </fill>
    <fill>
      <patternFill patternType="solid">
        <fgColor rgb="FFFFFDE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D3DCE2"/>
      </top>
      <bottom/>
      <diagonal/>
    </border>
    <border>
      <left/>
      <right/>
      <top/>
      <bottom style="thin">
        <color rgb="FFD3DCE2"/>
      </bottom>
      <diagonal/>
    </border>
    <border>
      <left style="thin">
        <color rgb="FFD3DCE2"/>
      </left>
      <right/>
      <top style="thin">
        <color rgb="FFD3DCE2"/>
      </top>
      <bottom/>
      <diagonal/>
    </border>
    <border>
      <left style="thin">
        <color rgb="FFD3DCE2"/>
      </left>
      <right/>
      <top/>
      <bottom/>
      <diagonal/>
    </border>
    <border>
      <left style="thin">
        <color rgb="FFD3DCE2"/>
      </left>
      <right/>
      <top/>
      <bottom style="thin">
        <color rgb="FFD3DCE2"/>
      </bottom>
      <diagonal/>
    </border>
    <border>
      <left/>
      <right style="thin">
        <color rgb="FFD3DCE2"/>
      </right>
      <top style="thin">
        <color rgb="FFD3DCE2"/>
      </top>
      <bottom/>
      <diagonal/>
    </border>
    <border>
      <left/>
      <right style="thin">
        <color rgb="FFD3DCE2"/>
      </right>
      <top/>
      <bottom/>
      <diagonal/>
    </border>
    <border>
      <left/>
      <right style="thin">
        <color rgb="FFD3DCE2"/>
      </right>
      <top/>
      <bottom style="thin">
        <color rgb="FFD3DCE2"/>
      </bottom>
      <diagonal/>
    </border>
    <border>
      <left/>
      <right/>
      <top style="thin">
        <color rgb="FFE0D3C0"/>
      </top>
      <bottom style="thin">
        <color rgb="FFE0D3C0"/>
      </bottom>
      <diagonal/>
    </border>
    <border>
      <left style="thin">
        <color rgb="FFE0D3C0"/>
      </left>
      <right/>
      <top style="thin">
        <color rgb="FFE0D3C0"/>
      </top>
      <bottom style="thin">
        <color rgb="FFE0D3C0"/>
      </bottom>
      <diagonal/>
    </border>
    <border>
      <left/>
      <right style="thin">
        <color rgb="FFE0D3C0"/>
      </right>
      <top style="thin">
        <color rgb="FFE0D3C0"/>
      </top>
      <bottom style="thin">
        <color rgb="FFE0D3C0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3" fontId="1" fillId="3" borderId="0" xfId="0" applyNumberFormat="1" applyFont="1" applyFill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3" borderId="0" xfId="0" applyNumberFormat="1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1" fillId="3" borderId="0" xfId="0" applyNumberFormat="1" applyFont="1" applyFill="1" applyBorder="1" applyAlignment="1">
      <alignment horizontal="center"/>
    </xf>
    <xf numFmtId="16" fontId="1" fillId="0" borderId="0" xfId="0" applyNumberFormat="1" applyFont="1" applyBorder="1" applyAlignment="1">
      <alignment horizontal="center"/>
    </xf>
    <xf numFmtId="0" fontId="6" fillId="4" borderId="5" xfId="0" applyFont="1" applyFill="1" applyBorder="1" applyAlignment="1">
      <alignment horizontal="left"/>
    </xf>
    <xf numFmtId="3" fontId="6" fillId="4" borderId="2" xfId="0" applyNumberFormat="1" applyFont="1" applyFill="1" applyBorder="1" applyAlignment="1">
      <alignment horizontal="center"/>
    </xf>
    <xf numFmtId="164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8" xfId="0" applyFont="1" applyFill="1" applyBorder="1"/>
    <xf numFmtId="0" fontId="2" fillId="0" borderId="0" xfId="0" applyFont="1"/>
    <xf numFmtId="165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7" fillId="0" borderId="6" xfId="0" applyFont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8" fillId="5" borderId="9" xfId="0" applyFont="1" applyFill="1" applyBorder="1" applyAlignment="1">
      <alignment vertical="top" wrapText="1"/>
    </xf>
    <xf numFmtId="0" fontId="8" fillId="5" borderId="10" xfId="0" applyFont="1" applyFill="1" applyBorder="1" applyAlignment="1">
      <alignment vertical="top" wrapText="1"/>
    </xf>
    <xf numFmtId="0" fontId="8" fillId="5" borderId="11" xfId="0" applyFont="1" applyFill="1" applyBorder="1" applyAlignment="1">
      <alignment vertical="top" wrapText="1"/>
    </xf>
    <xf numFmtId="0" fontId="9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9" fillId="0" borderId="7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5" fillId="0" borderId="6" xfId="0" applyFont="1" applyBorder="1" applyAlignment="1">
      <alignment vertical="top" wrapText="1"/>
    </xf>
    <xf numFmtId="0" fontId="15" fillId="0" borderId="7" xfId="0" applyFont="1" applyBorder="1" applyAlignment="1">
      <alignment vertical="top" wrapText="1"/>
    </xf>
    <xf numFmtId="0" fontId="9" fillId="3" borderId="4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vertical="top" wrapText="1"/>
    </xf>
    <xf numFmtId="0" fontId="16" fillId="5" borderId="9" xfId="0" applyFont="1" applyFill="1" applyBorder="1" applyAlignment="1">
      <alignment vertical="top" wrapText="1"/>
    </xf>
    <xf numFmtId="0" fontId="16" fillId="5" borderId="10" xfId="0" applyFont="1" applyFill="1" applyBorder="1" applyAlignment="1">
      <alignment vertical="top" wrapText="1"/>
    </xf>
    <xf numFmtId="0" fontId="16" fillId="5" borderId="11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17" fontId="9" fillId="0" borderId="0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8" fillId="0" borderId="6" xfId="0" applyFont="1" applyBorder="1" applyAlignment="1">
      <alignment horizontal="center" vertical="top" wrapText="1"/>
    </xf>
    <xf numFmtId="0" fontId="18" fillId="0" borderId="7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vertical="top" wrapText="1"/>
    </xf>
    <xf numFmtId="17" fontId="9" fillId="3" borderId="0" xfId="0" applyNumberFormat="1" applyFont="1" applyFill="1" applyBorder="1" applyAlignment="1">
      <alignment horizontal="center" vertical="top" wrapText="1"/>
    </xf>
    <xf numFmtId="0" fontId="17" fillId="3" borderId="0" xfId="0" applyFont="1" applyFill="1" applyBorder="1" applyAlignment="1">
      <alignment vertical="top" wrapText="1"/>
    </xf>
    <xf numFmtId="0" fontId="18" fillId="3" borderId="7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9" fillId="3" borderId="0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vertical="center"/>
    </xf>
    <xf numFmtId="0" fontId="9" fillId="0" borderId="0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" fontId="19" fillId="6" borderId="1" xfId="0" applyNumberFormat="1" applyFont="1" applyFill="1" applyBorder="1" applyAlignment="1">
      <alignment horizontal="center" vertical="top" wrapText="1"/>
    </xf>
    <xf numFmtId="1" fontId="19" fillId="6" borderId="0" xfId="0" applyNumberFormat="1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20" fillId="0" borderId="3" xfId="0" applyFont="1" applyBorder="1" applyAlignment="1">
      <alignment vertical="top" wrapText="1"/>
    </xf>
    <xf numFmtId="0" fontId="20" fillId="0" borderId="4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1" fontId="19" fillId="3" borderId="0" xfId="0" applyNumberFormat="1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vertical="top" wrapText="1"/>
    </xf>
    <xf numFmtId="1" fontId="19" fillId="3" borderId="2" xfId="0" applyNumberFormat="1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vertical="top" wrapText="1"/>
    </xf>
    <xf numFmtId="0" fontId="18" fillId="3" borderId="0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top" wrapText="1"/>
    </xf>
    <xf numFmtId="0" fontId="20" fillId="3" borderId="4" xfId="0" applyFont="1" applyFill="1" applyBorder="1" applyAlignment="1">
      <alignment vertical="top" wrapText="1"/>
    </xf>
    <xf numFmtId="0" fontId="9" fillId="3" borderId="0" xfId="0" applyFont="1" applyFill="1" applyBorder="1" applyAlignment="1">
      <alignment vertical="top" wrapText="1"/>
    </xf>
    <xf numFmtId="0" fontId="15" fillId="3" borderId="0" xfId="0" applyFont="1" applyFill="1" applyBorder="1" applyAlignment="1">
      <alignment vertical="top" wrapText="1"/>
    </xf>
    <xf numFmtId="0" fontId="20" fillId="3" borderId="5" xfId="0" applyFont="1" applyFill="1" applyBorder="1" applyAlignment="1">
      <alignment vertical="top" wrapText="1"/>
    </xf>
    <xf numFmtId="0" fontId="9" fillId="3" borderId="2" xfId="0" applyFont="1" applyFill="1" applyBorder="1" applyAlignment="1">
      <alignment vertical="top" wrapText="1"/>
    </xf>
    <xf numFmtId="0" fontId="15" fillId="3" borderId="2" xfId="0" applyFont="1" applyFill="1" applyBorder="1" applyAlignment="1">
      <alignment vertical="top" wrapText="1"/>
    </xf>
    <xf numFmtId="0" fontId="15" fillId="3" borderId="8" xfId="0" applyFont="1" applyFill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11" fillId="0" borderId="3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 wrapText="1"/>
    </xf>
    <xf numFmtId="1" fontId="9" fillId="0" borderId="1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1" fontId="9" fillId="0" borderId="0" xfId="0" applyNumberFormat="1" applyFont="1" applyBorder="1" applyAlignment="1">
      <alignment horizontal="center" vertical="top" wrapText="1"/>
    </xf>
    <xf numFmtId="1" fontId="9" fillId="3" borderId="2" xfId="0" applyNumberFormat="1" applyFont="1" applyFill="1" applyBorder="1" applyAlignment="1">
      <alignment horizontal="center" vertical="top" wrapText="1"/>
    </xf>
    <xf numFmtId="1" fontId="10" fillId="0" borderId="1" xfId="0" applyNumberFormat="1" applyFont="1" applyBorder="1" applyAlignment="1">
      <alignment horizontal="center" vertical="top" wrapText="1"/>
    </xf>
    <xf numFmtId="1" fontId="10" fillId="3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Border="1" applyAlignment="1">
      <alignment horizontal="center" vertical="top" wrapText="1"/>
    </xf>
    <xf numFmtId="1" fontId="10" fillId="3" borderId="2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3" borderId="0" xfId="0" applyFont="1" applyFill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top" wrapText="1"/>
    </xf>
    <xf numFmtId="0" fontId="15" fillId="0" borderId="6" xfId="0" applyFont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5" fillId="3" borderId="8" xfId="0" applyFont="1" applyFill="1" applyBorder="1" applyAlignment="1">
      <alignment horizontal="center" vertical="top" wrapText="1"/>
    </xf>
    <xf numFmtId="0" fontId="13" fillId="0" borderId="0" xfId="0" applyFont="1" applyAlignment="1"/>
  </cellXfs>
  <cellStyles count="1">
    <cellStyle name="Normal" xfId="0" builtinId="0"/>
  </cellStyles>
  <dxfs count="4">
    <dxf>
      <font>
        <b/>
        <i val="0"/>
        <color rgb="FF166534"/>
      </font>
      <fill>
        <patternFill patternType="solid">
          <fgColor indexed="64"/>
          <bgColor rgb="FFDFF1E3"/>
        </patternFill>
      </fill>
    </dxf>
    <dxf>
      <font>
        <b/>
        <i val="0"/>
        <color rgb="FF7A5B0B"/>
      </font>
      <fill>
        <patternFill patternType="solid">
          <fgColor indexed="64"/>
          <bgColor rgb="FFFCF3D4"/>
        </patternFill>
      </fill>
    </dxf>
    <dxf>
      <font>
        <b/>
        <i val="0"/>
        <color rgb="FF9A3412"/>
      </font>
      <fill>
        <patternFill patternType="solid">
          <fgColor indexed="64"/>
          <bgColor rgb="FFFBE3CD"/>
        </patternFill>
      </fill>
    </dxf>
    <dxf>
      <font>
        <b/>
        <i val="0"/>
        <color rgb="FF8B1A1A"/>
      </font>
      <fill>
        <patternFill patternType="solid">
          <fgColor indexed="64"/>
          <b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15 of 20 risks sit at High or Critical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Summary!$A$6:$A$9</c:f>
              <c:strCache>
                <c:ptCount val="4"/>
                <c:pt idx="0">
                  <c:v>Critical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Summary!$B$6:$B$9</c:f>
              <c:numCache>
                <c:formatCode>#,##0</c:formatCode>
                <c:ptCount val="4"/>
                <c:pt idx="0">
                  <c:v>3</c:v>
                </c:pt>
                <c:pt idx="1">
                  <c:v>12</c:v>
                </c:pt>
                <c:pt idx="2">
                  <c:v>5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35-4E9D-A12D-15B7A8D22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9105032"/>
        <c:axId val="599111176"/>
      </c:barChart>
      <c:catAx>
        <c:axId val="599105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111176"/>
        <c:crosses val="autoZero"/>
        <c:auto val="1"/>
        <c:lblAlgn val="ctr"/>
        <c:lblOffset val="100"/>
        <c:noMultiLvlLbl val="0"/>
      </c:catAx>
      <c:valAx>
        <c:axId val="599111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9105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BEBA31-8D9D-27CA-34FB-6770B45B2CF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40.7109375" customWidth="1"/>
    <col min="2" max="3" width="12.7109375" customWidth="1"/>
    <col min="4" max="4" width="16.7109375" customWidth="1"/>
    <col min="5" max="5" width="50.7109375" customWidth="1"/>
    <col min="6" max="6" width="4.7109375" customWidth="1"/>
  </cols>
  <sheetData>
    <row r="1" spans="1:6" ht="30" customHeight="1">
      <c r="A1" s="2" t="s">
        <v>0</v>
      </c>
      <c r="B1" s="2"/>
      <c r="C1" s="2"/>
      <c r="D1" s="2"/>
      <c r="E1" s="2"/>
      <c r="F1" s="2"/>
    </row>
    <row r="2" spans="1:6" ht="18" customHeight="1">
      <c r="A2" s="3" t="s">
        <v>1</v>
      </c>
      <c r="B2" s="3"/>
      <c r="C2" s="3"/>
      <c r="D2" s="3"/>
      <c r="E2" s="3"/>
      <c r="F2" s="3"/>
    </row>
    <row r="3" spans="1:6">
      <c r="A3" s="1"/>
      <c r="B3" s="1"/>
      <c r="C3" s="1"/>
      <c r="D3" s="1"/>
      <c r="E3" s="1"/>
      <c r="F3" s="1"/>
    </row>
    <row r="4" spans="1:6" ht="21.75" customHeight="1">
      <c r="A4" s="4" t="s">
        <v>2</v>
      </c>
      <c r="B4" s="4"/>
      <c r="C4" s="4"/>
      <c r="D4" s="4"/>
      <c r="E4" s="4"/>
      <c r="F4" s="4"/>
    </row>
    <row r="5" spans="1:6" ht="21.75" customHeight="1">
      <c r="A5" s="6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1"/>
    </row>
    <row r="6" spans="1:6" ht="20.25" customHeight="1">
      <c r="A6" s="7" t="s">
        <v>8</v>
      </c>
      <c r="B6" s="10">
        <f>COUNTIF('Risk Register'!$G$4:$G$23,$A6)</f>
        <v>3</v>
      </c>
      <c r="C6" s="13">
        <f>B6/$B$10</f>
        <v>0.15</v>
      </c>
      <c r="D6" s="16" t="s">
        <v>9</v>
      </c>
      <c r="E6" s="27" t="s">
        <v>10</v>
      </c>
      <c r="F6" s="1"/>
    </row>
    <row r="7" spans="1:6" ht="20.25" customHeight="1">
      <c r="A7" s="9" t="s">
        <v>11</v>
      </c>
      <c r="B7" s="11">
        <f>COUNTIF('Risk Register'!$G$4:$G$23,$A7)</f>
        <v>12</v>
      </c>
      <c r="C7" s="14">
        <f>B7/$B$10</f>
        <v>0.6</v>
      </c>
      <c r="D7" s="17" t="s">
        <v>12</v>
      </c>
      <c r="E7" s="28" t="s">
        <v>13</v>
      </c>
      <c r="F7" s="1"/>
    </row>
    <row r="8" spans="1:6" ht="20.25" customHeight="1">
      <c r="A8" s="8" t="s">
        <v>14</v>
      </c>
      <c r="B8" s="12">
        <f>COUNTIF('Risk Register'!$G$4:$G$23,$A8)</f>
        <v>5</v>
      </c>
      <c r="C8" s="15">
        <f>B8/$B$10</f>
        <v>0.25</v>
      </c>
      <c r="D8" s="18" t="s">
        <v>15</v>
      </c>
      <c r="E8" s="29" t="s">
        <v>16</v>
      </c>
      <c r="F8" s="1"/>
    </row>
    <row r="9" spans="1:6" ht="20.25" customHeight="1">
      <c r="A9" s="9" t="s">
        <v>17</v>
      </c>
      <c r="B9" s="11">
        <f>COUNTIF('Risk Register'!$G$4:$G$23,$A9)</f>
        <v>0</v>
      </c>
      <c r="C9" s="14">
        <f>B9/$B$10</f>
        <v>0</v>
      </c>
      <c r="D9" s="17" t="s">
        <v>18</v>
      </c>
      <c r="E9" s="28" t="s">
        <v>19</v>
      </c>
      <c r="F9" s="1"/>
    </row>
    <row r="10" spans="1:6" ht="21.75" customHeight="1">
      <c r="A10" s="19" t="s">
        <v>20</v>
      </c>
      <c r="B10" s="20">
        <f>SUM(B6:B9)</f>
        <v>20</v>
      </c>
      <c r="C10" s="21">
        <f>SUM(C6:C9)</f>
        <v>1</v>
      </c>
      <c r="D10" s="22"/>
      <c r="E10" s="23"/>
      <c r="F10" s="1"/>
    </row>
    <row r="11" spans="1:6">
      <c r="A11" s="1"/>
      <c r="B11" s="1"/>
      <c r="C11" s="1"/>
      <c r="D11" s="1"/>
      <c r="E11" s="1"/>
      <c r="F11" s="1"/>
    </row>
    <row r="12" spans="1:6" ht="21.75" customHeight="1">
      <c r="A12" s="4" t="s">
        <v>21</v>
      </c>
      <c r="B12" s="4"/>
      <c r="C12" s="4"/>
      <c r="D12" s="4"/>
      <c r="E12" s="4"/>
      <c r="F12" s="4"/>
    </row>
    <row r="13" spans="1:6" ht="21.75" customHeight="1">
      <c r="A13" s="6" t="s">
        <v>22</v>
      </c>
      <c r="B13" s="5" t="s">
        <v>4</v>
      </c>
      <c r="C13" s="5" t="s">
        <v>5</v>
      </c>
      <c r="D13" s="5" t="s">
        <v>23</v>
      </c>
      <c r="E13" s="1"/>
      <c r="F13" s="1"/>
    </row>
    <row r="14" spans="1:6" ht="20.25" customHeight="1">
      <c r="A14" s="7" t="s">
        <v>24</v>
      </c>
      <c r="B14" s="10">
        <f>COUNTIF('Risk Register'!$K$4:$K$23,$A14)</f>
        <v>14</v>
      </c>
      <c r="C14" s="13">
        <f>B14/$B$16</f>
        <v>0.7</v>
      </c>
      <c r="D14" s="27" t="s">
        <v>25</v>
      </c>
      <c r="E14" s="1"/>
      <c r="F14" s="1"/>
    </row>
    <row r="15" spans="1:6" ht="20.25" customHeight="1">
      <c r="A15" s="9" t="s">
        <v>26</v>
      </c>
      <c r="B15" s="11">
        <f>COUNTIF('Risk Register'!$K$4:$K$23,$A15)</f>
        <v>6</v>
      </c>
      <c r="C15" s="14">
        <f>B15/$B$16</f>
        <v>0.3</v>
      </c>
      <c r="D15" s="28" t="s">
        <v>27</v>
      </c>
      <c r="E15" s="1"/>
      <c r="F15" s="1"/>
    </row>
    <row r="16" spans="1:6" ht="21.75" customHeight="1">
      <c r="A16" s="19" t="s">
        <v>20</v>
      </c>
      <c r="B16" s="20">
        <f>SUM(B14:B15)</f>
        <v>20</v>
      </c>
      <c r="C16" s="21">
        <f>SUM(C14:C15)</f>
        <v>1</v>
      </c>
      <c r="D16" s="23"/>
      <c r="E16" s="1"/>
      <c r="F16" s="1"/>
    </row>
    <row r="17" spans="1:6">
      <c r="A17" s="1"/>
      <c r="B17" s="1"/>
      <c r="C17" s="1"/>
      <c r="D17" s="1"/>
      <c r="E17" s="1"/>
      <c r="F17" s="1"/>
    </row>
    <row r="18" spans="1:6" ht="21.75" customHeight="1">
      <c r="A18" s="4" t="s">
        <v>28</v>
      </c>
      <c r="B18" s="4"/>
      <c r="C18" s="4"/>
      <c r="D18" s="4"/>
      <c r="E18" s="4"/>
      <c r="F18" s="4"/>
    </row>
    <row r="19" spans="1:6">
      <c r="A19" s="24" t="s">
        <v>29</v>
      </c>
      <c r="B19" s="25">
        <f>AVERAGE('Risk Register'!$F$4:$F$23)</f>
        <v>13.5</v>
      </c>
      <c r="C19" s="1"/>
      <c r="D19" s="1"/>
      <c r="E19" s="1"/>
      <c r="F19" s="1"/>
    </row>
    <row r="20" spans="1:6">
      <c r="A20" s="24" t="s">
        <v>30</v>
      </c>
      <c r="B20" s="26">
        <f>MAX('Risk Register'!$F$4:$F$23)</f>
        <v>20</v>
      </c>
      <c r="C20" s="1"/>
      <c r="D20" s="1"/>
      <c r="E20" s="1"/>
      <c r="F20" s="1"/>
    </row>
    <row r="21" spans="1:6">
      <c r="A21" s="24" t="s">
        <v>31</v>
      </c>
      <c r="B21" s="26">
        <f>COUNTIF('Risk Register'!$F$4:$F$23,"&gt;="&amp;Method!$B$6)</f>
        <v>3</v>
      </c>
      <c r="C21" s="1"/>
      <c r="D21" s="1"/>
      <c r="E21" s="1"/>
      <c r="F21" s="1"/>
    </row>
    <row r="22" spans="1:6">
      <c r="A22" s="24" t="s">
        <v>32</v>
      </c>
      <c r="B22" s="26">
        <f>COUNTIF('Risk Register'!$H$4:$H$23,"*Assign owner*")</f>
        <v>6</v>
      </c>
      <c r="C22" s="1"/>
      <c r="D22" s="1"/>
      <c r="E22" s="1"/>
      <c r="F22" s="1"/>
    </row>
    <row r="23" spans="1:6">
      <c r="A23" s="1"/>
      <c r="B23" s="1"/>
      <c r="C23" s="1"/>
      <c r="D23" s="1"/>
      <c r="E23" s="1"/>
      <c r="F23" s="1"/>
    </row>
    <row r="24" spans="1:6" ht="21.75" customHeight="1">
      <c r="A24" s="4" t="s">
        <v>33</v>
      </c>
      <c r="B24" s="4"/>
      <c r="C24" s="4"/>
      <c r="D24" s="4"/>
      <c r="E24" s="4"/>
      <c r="F24" s="4"/>
    </row>
    <row r="25" spans="1:6" ht="84" customHeight="1">
      <c r="A25" s="31" t="s">
        <v>34</v>
      </c>
      <c r="B25" s="30"/>
      <c r="C25" s="30"/>
      <c r="D25" s="30"/>
      <c r="E25" s="30"/>
      <c r="F25" s="32"/>
    </row>
  </sheetData>
  <mergeCells count="3">
    <mergeCell ref="A1:F1"/>
    <mergeCell ref="A2:F2"/>
    <mergeCell ref="A25:F25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EA145-A604-481A-AC03-5FD4D5D5E302}">
  <dimension ref="A1:K23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10.7109375" customWidth="1"/>
    <col min="2" max="2" width="58.7109375" customWidth="1"/>
    <col min="3" max="3" width="30.7109375" customWidth="1"/>
    <col min="4" max="4" width="11.7109375" customWidth="1"/>
    <col min="5" max="5" width="13.7109375" customWidth="1"/>
    <col min="6" max="6" width="12.7109375" customWidth="1"/>
    <col min="7" max="7" width="11.7109375" customWidth="1"/>
    <col min="8" max="8" width="34.7109375" customWidth="1"/>
    <col min="9" max="9" width="58.7109375" customWidth="1"/>
    <col min="10" max="10" width="56.7109375" customWidth="1"/>
    <col min="11" max="11" width="12.7109375" customWidth="1"/>
  </cols>
  <sheetData>
    <row r="1" spans="1:11" ht="26.25" customHeight="1">
      <c r="A1" s="34" t="s">
        <v>35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customHeight="1">
      <c r="A2" s="35" t="s">
        <v>36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30" customHeight="1">
      <c r="A3" s="38" t="s">
        <v>37</v>
      </c>
      <c r="B3" s="38" t="s">
        <v>38</v>
      </c>
      <c r="C3" s="38" t="s">
        <v>39</v>
      </c>
      <c r="D3" s="38" t="s">
        <v>40</v>
      </c>
      <c r="E3" s="38" t="s">
        <v>41</v>
      </c>
      <c r="F3" s="38" t="s">
        <v>42</v>
      </c>
      <c r="G3" s="38" t="s">
        <v>3</v>
      </c>
      <c r="H3" s="38" t="s">
        <v>43</v>
      </c>
      <c r="I3" s="38" t="s">
        <v>44</v>
      </c>
      <c r="J3" s="38" t="s">
        <v>22</v>
      </c>
      <c r="K3" s="38" t="s">
        <v>45</v>
      </c>
    </row>
    <row r="4" spans="1:11" ht="57.75" customHeight="1">
      <c r="A4" s="97" t="s">
        <v>46</v>
      </c>
      <c r="B4" s="40" t="s">
        <v>47</v>
      </c>
      <c r="C4" s="40" t="s">
        <v>48</v>
      </c>
      <c r="D4" s="101">
        <v>4</v>
      </c>
      <c r="E4" s="101">
        <v>5</v>
      </c>
      <c r="F4" s="105">
        <f>D4*E4</f>
        <v>20</v>
      </c>
      <c r="G4" s="109" t="str" cm="1">
        <f t="array" ref="G4">_xlfn.IFS(F4&gt;=Method!$B$6,"Critical",F4&gt;=Method!$B$7,"High",F4&gt;=Method!$B$8,"Medium",F4&gt;=Method!$B$9,"Low")</f>
        <v>Critical</v>
      </c>
      <c r="H4" s="40" t="s">
        <v>49</v>
      </c>
      <c r="I4" s="40" t="s">
        <v>50</v>
      </c>
      <c r="J4" s="81" t="s">
        <v>51</v>
      </c>
      <c r="K4" s="113" t="s">
        <v>24</v>
      </c>
    </row>
    <row r="5" spans="1:11" ht="57.75" customHeight="1">
      <c r="A5" s="98" t="s">
        <v>52</v>
      </c>
      <c r="B5" s="50" t="s">
        <v>53</v>
      </c>
      <c r="C5" s="50" t="s">
        <v>54</v>
      </c>
      <c r="D5" s="102">
        <v>4</v>
      </c>
      <c r="E5" s="102">
        <v>5</v>
      </c>
      <c r="F5" s="106">
        <f>D5*E5</f>
        <v>20</v>
      </c>
      <c r="G5" s="110" t="str" cm="1">
        <f t="array" ref="G5">_xlfn.IFS(F5&gt;=Method!$B$6,"Critical",F5&gt;=Method!$B$7,"High",F5&gt;=Method!$B$8,"Medium",F5&gt;=Method!$B$9,"Low")</f>
        <v>Critical</v>
      </c>
      <c r="H5" s="50" t="s">
        <v>55</v>
      </c>
      <c r="I5" s="50" t="s">
        <v>56</v>
      </c>
      <c r="J5" s="91" t="s">
        <v>57</v>
      </c>
      <c r="K5" s="114" t="s">
        <v>24</v>
      </c>
    </row>
    <row r="6" spans="1:11" ht="48" customHeight="1">
      <c r="A6" s="99" t="s">
        <v>58</v>
      </c>
      <c r="B6" s="39" t="s">
        <v>59</v>
      </c>
      <c r="C6" s="39" t="s">
        <v>60</v>
      </c>
      <c r="D6" s="103">
        <v>3</v>
      </c>
      <c r="E6" s="103">
        <v>4</v>
      </c>
      <c r="F6" s="107">
        <f>D6*E6</f>
        <v>12</v>
      </c>
      <c r="G6" s="111" t="str" cm="1">
        <f t="array" ref="G6">_xlfn.IFS(F6&gt;=Method!$B$6,"Critical",F6&gt;=Method!$B$7,"High",F6&gt;=Method!$B$8,"Medium",F6&gt;=Method!$B$9,"Low")</f>
        <v>High</v>
      </c>
      <c r="H6" s="39" t="s">
        <v>49</v>
      </c>
      <c r="I6" s="39" t="s">
        <v>61</v>
      </c>
      <c r="J6" s="82" t="s">
        <v>57</v>
      </c>
      <c r="K6" s="115" t="s">
        <v>24</v>
      </c>
    </row>
    <row r="7" spans="1:11" ht="62.25" customHeight="1">
      <c r="A7" s="98" t="s">
        <v>62</v>
      </c>
      <c r="B7" s="50" t="s">
        <v>63</v>
      </c>
      <c r="C7" s="50" t="s">
        <v>64</v>
      </c>
      <c r="D7" s="102">
        <v>4</v>
      </c>
      <c r="E7" s="102">
        <v>4</v>
      </c>
      <c r="F7" s="106">
        <f>D7*E7</f>
        <v>16</v>
      </c>
      <c r="G7" s="110" t="str" cm="1">
        <f t="array" ref="G7">_xlfn.IFS(F7&gt;=Method!$B$6,"Critical",F7&gt;=Method!$B$7,"High",F7&gt;=Method!$B$8,"Medium",F7&gt;=Method!$B$9,"Low")</f>
        <v>High</v>
      </c>
      <c r="H7" s="50" t="s">
        <v>65</v>
      </c>
      <c r="I7" s="50" t="s">
        <v>66</v>
      </c>
      <c r="J7" s="91" t="s">
        <v>67</v>
      </c>
      <c r="K7" s="114" t="s">
        <v>24</v>
      </c>
    </row>
    <row r="8" spans="1:11" ht="57.75" customHeight="1">
      <c r="A8" s="99" t="s">
        <v>68</v>
      </c>
      <c r="B8" s="39" t="s">
        <v>69</v>
      </c>
      <c r="C8" s="39" t="s">
        <v>70</v>
      </c>
      <c r="D8" s="103">
        <v>3</v>
      </c>
      <c r="E8" s="103">
        <v>4</v>
      </c>
      <c r="F8" s="107">
        <f>D8*E8</f>
        <v>12</v>
      </c>
      <c r="G8" s="111" t="str" cm="1">
        <f t="array" ref="G8">_xlfn.IFS(F8&gt;=Method!$B$6,"Critical",F8&gt;=Method!$B$7,"High",F8&gt;=Method!$B$8,"Medium",F8&gt;=Method!$B$9,"Low")</f>
        <v>High</v>
      </c>
      <c r="H8" s="39" t="s">
        <v>71</v>
      </c>
      <c r="I8" s="39" t="s">
        <v>72</v>
      </c>
      <c r="J8" s="82" t="s">
        <v>73</v>
      </c>
      <c r="K8" s="115" t="s">
        <v>24</v>
      </c>
    </row>
    <row r="9" spans="1:11" ht="57.75" customHeight="1">
      <c r="A9" s="98" t="s">
        <v>74</v>
      </c>
      <c r="B9" s="50" t="s">
        <v>75</v>
      </c>
      <c r="C9" s="50" t="s">
        <v>76</v>
      </c>
      <c r="D9" s="102">
        <v>3</v>
      </c>
      <c r="E9" s="102">
        <v>4</v>
      </c>
      <c r="F9" s="106">
        <f>D9*E9</f>
        <v>12</v>
      </c>
      <c r="G9" s="110" t="str" cm="1">
        <f t="array" ref="G9">_xlfn.IFS(F9&gt;=Method!$B$6,"Critical",F9&gt;=Method!$B$7,"High",F9&gt;=Method!$B$8,"Medium",F9&gt;=Method!$B$9,"Low")</f>
        <v>High</v>
      </c>
      <c r="H9" s="50" t="s">
        <v>77</v>
      </c>
      <c r="I9" s="50" t="s">
        <v>78</v>
      </c>
      <c r="J9" s="91" t="s">
        <v>51</v>
      </c>
      <c r="K9" s="114" t="s">
        <v>24</v>
      </c>
    </row>
    <row r="10" spans="1:11" ht="62.25" customHeight="1">
      <c r="A10" s="99" t="s">
        <v>79</v>
      </c>
      <c r="B10" s="39" t="s">
        <v>80</v>
      </c>
      <c r="C10" s="39" t="s">
        <v>81</v>
      </c>
      <c r="D10" s="103">
        <v>3</v>
      </c>
      <c r="E10" s="103">
        <v>5</v>
      </c>
      <c r="F10" s="107">
        <f>D10*E10</f>
        <v>15</v>
      </c>
      <c r="G10" s="111" t="str" cm="1">
        <f t="array" ref="G10">_xlfn.IFS(F10&gt;=Method!$B$6,"Critical",F10&gt;=Method!$B$7,"High",F10&gt;=Method!$B$8,"Medium",F10&gt;=Method!$B$9,"Low")</f>
        <v>High</v>
      </c>
      <c r="H10" s="39" t="s">
        <v>82</v>
      </c>
      <c r="I10" s="39" t="s">
        <v>83</v>
      </c>
      <c r="J10" s="82" t="s">
        <v>84</v>
      </c>
      <c r="K10" s="115" t="s">
        <v>24</v>
      </c>
    </row>
    <row r="11" spans="1:11" ht="62.25" customHeight="1">
      <c r="A11" s="98" t="s">
        <v>85</v>
      </c>
      <c r="B11" s="50" t="s">
        <v>86</v>
      </c>
      <c r="C11" s="50" t="s">
        <v>87</v>
      </c>
      <c r="D11" s="102">
        <v>4</v>
      </c>
      <c r="E11" s="102">
        <v>4</v>
      </c>
      <c r="F11" s="106">
        <f>D11*E11</f>
        <v>16</v>
      </c>
      <c r="G11" s="110" t="str" cm="1">
        <f t="array" ref="G11">_xlfn.IFS(F11&gt;=Method!$B$6,"Critical",F11&gt;=Method!$B$7,"High",F11&gt;=Method!$B$8,"Medium",F11&gt;=Method!$B$9,"Low")</f>
        <v>High</v>
      </c>
      <c r="H11" s="50" t="s">
        <v>82</v>
      </c>
      <c r="I11" s="50" t="s">
        <v>88</v>
      </c>
      <c r="J11" s="91" t="s">
        <v>89</v>
      </c>
      <c r="K11" s="114" t="s">
        <v>24</v>
      </c>
    </row>
    <row r="12" spans="1:11" ht="48" customHeight="1">
      <c r="A12" s="99" t="s">
        <v>90</v>
      </c>
      <c r="B12" s="39" t="s">
        <v>91</v>
      </c>
      <c r="C12" s="39" t="s">
        <v>92</v>
      </c>
      <c r="D12" s="103">
        <v>5</v>
      </c>
      <c r="E12" s="103">
        <v>2</v>
      </c>
      <c r="F12" s="107">
        <f>D12*E12</f>
        <v>10</v>
      </c>
      <c r="G12" s="111" t="str" cm="1">
        <f t="array" ref="G12">_xlfn.IFS(F12&gt;=Method!$B$6,"Critical",F12&gt;=Method!$B$7,"High",F12&gt;=Method!$B$8,"Medium",F12&gt;=Method!$B$9,"Low")</f>
        <v>Medium</v>
      </c>
      <c r="H12" s="39" t="s">
        <v>93</v>
      </c>
      <c r="I12" s="39" t="s">
        <v>94</v>
      </c>
      <c r="J12" s="82" t="s">
        <v>95</v>
      </c>
      <c r="K12" s="115" t="s">
        <v>24</v>
      </c>
    </row>
    <row r="13" spans="1:11" ht="62.25" customHeight="1">
      <c r="A13" s="98" t="s">
        <v>96</v>
      </c>
      <c r="B13" s="50" t="s">
        <v>97</v>
      </c>
      <c r="C13" s="50" t="s">
        <v>98</v>
      </c>
      <c r="D13" s="102">
        <v>3</v>
      </c>
      <c r="E13" s="102">
        <v>3</v>
      </c>
      <c r="F13" s="106">
        <f>D13*E13</f>
        <v>9</v>
      </c>
      <c r="G13" s="110" t="str" cm="1">
        <f t="array" ref="G13">_xlfn.IFS(F13&gt;=Method!$B$6,"Critical",F13&gt;=Method!$B$7,"High",F13&gt;=Method!$B$8,"Medium",F13&gt;=Method!$B$9,"Low")</f>
        <v>Medium</v>
      </c>
      <c r="H13" s="50" t="s">
        <v>82</v>
      </c>
      <c r="I13" s="50" t="s">
        <v>99</v>
      </c>
      <c r="J13" s="91" t="s">
        <v>100</v>
      </c>
      <c r="K13" s="114" t="s">
        <v>24</v>
      </c>
    </row>
    <row r="14" spans="1:11" ht="57.75" customHeight="1">
      <c r="A14" s="99" t="s">
        <v>101</v>
      </c>
      <c r="B14" s="39" t="s">
        <v>102</v>
      </c>
      <c r="C14" s="39" t="s">
        <v>103</v>
      </c>
      <c r="D14" s="103">
        <v>5</v>
      </c>
      <c r="E14" s="103">
        <v>2</v>
      </c>
      <c r="F14" s="107">
        <f>D14*E14</f>
        <v>10</v>
      </c>
      <c r="G14" s="111" t="str" cm="1">
        <f t="array" ref="G14">_xlfn.IFS(F14&gt;=Method!$B$6,"Critical",F14&gt;=Method!$B$7,"High",F14&gt;=Method!$B$8,"Medium",F14&gt;=Method!$B$9,"Low")</f>
        <v>Medium</v>
      </c>
      <c r="H14" s="39" t="s">
        <v>104</v>
      </c>
      <c r="I14" s="39" t="s">
        <v>105</v>
      </c>
      <c r="J14" s="82" t="s">
        <v>106</v>
      </c>
      <c r="K14" s="115" t="s">
        <v>24</v>
      </c>
    </row>
    <row r="15" spans="1:11" ht="48" customHeight="1">
      <c r="A15" s="98" t="s">
        <v>107</v>
      </c>
      <c r="B15" s="50" t="s">
        <v>108</v>
      </c>
      <c r="C15" s="50" t="s">
        <v>109</v>
      </c>
      <c r="D15" s="102">
        <v>3</v>
      </c>
      <c r="E15" s="102">
        <v>3</v>
      </c>
      <c r="F15" s="106">
        <f>D15*E15</f>
        <v>9</v>
      </c>
      <c r="G15" s="110" t="str" cm="1">
        <f t="array" ref="G15">_xlfn.IFS(F15&gt;=Method!$B$6,"Critical",F15&gt;=Method!$B$7,"High",F15&gt;=Method!$B$8,"Medium",F15&gt;=Method!$B$9,"Low")</f>
        <v>Medium</v>
      </c>
      <c r="H15" s="50" t="s">
        <v>110</v>
      </c>
      <c r="I15" s="50" t="s">
        <v>111</v>
      </c>
      <c r="J15" s="91" t="s">
        <v>112</v>
      </c>
      <c r="K15" s="114" t="s">
        <v>24</v>
      </c>
    </row>
    <row r="16" spans="1:11" ht="57.75" customHeight="1">
      <c r="A16" s="99" t="s">
        <v>113</v>
      </c>
      <c r="B16" s="39" t="s">
        <v>114</v>
      </c>
      <c r="C16" s="39" t="s">
        <v>115</v>
      </c>
      <c r="D16" s="103">
        <v>3</v>
      </c>
      <c r="E16" s="103">
        <v>4</v>
      </c>
      <c r="F16" s="107">
        <f>D16*E16</f>
        <v>12</v>
      </c>
      <c r="G16" s="111" t="str" cm="1">
        <f t="array" ref="G16">_xlfn.IFS(F16&gt;=Method!$B$6,"Critical",F16&gt;=Method!$B$7,"High",F16&gt;=Method!$B$8,"Medium",F16&gt;=Method!$B$9,"Low")</f>
        <v>High</v>
      </c>
      <c r="H16" s="39" t="s">
        <v>116</v>
      </c>
      <c r="I16" s="39" t="s">
        <v>117</v>
      </c>
      <c r="J16" s="82" t="s">
        <v>118</v>
      </c>
      <c r="K16" s="115" t="s">
        <v>24</v>
      </c>
    </row>
    <row r="17" spans="1:11" ht="62.25" customHeight="1">
      <c r="A17" s="98" t="s">
        <v>119</v>
      </c>
      <c r="B17" s="50" t="s">
        <v>120</v>
      </c>
      <c r="C17" s="50" t="s">
        <v>121</v>
      </c>
      <c r="D17" s="102">
        <v>3</v>
      </c>
      <c r="E17" s="102">
        <v>3</v>
      </c>
      <c r="F17" s="106">
        <f>D17*E17</f>
        <v>9</v>
      </c>
      <c r="G17" s="110" t="str" cm="1">
        <f t="array" ref="G17">_xlfn.IFS(F17&gt;=Method!$B$6,"Critical",F17&gt;=Method!$B$7,"High",F17&gt;=Method!$B$8,"Medium",F17&gt;=Method!$B$9,"Low")</f>
        <v>Medium</v>
      </c>
      <c r="H17" s="50" t="s">
        <v>82</v>
      </c>
      <c r="I17" s="50" t="s">
        <v>122</v>
      </c>
      <c r="J17" s="91" t="s">
        <v>123</v>
      </c>
      <c r="K17" s="114" t="s">
        <v>24</v>
      </c>
    </row>
    <row r="18" spans="1:11" ht="48" customHeight="1">
      <c r="A18" s="99" t="s">
        <v>124</v>
      </c>
      <c r="B18" s="39" t="s">
        <v>125</v>
      </c>
      <c r="C18" s="39" t="s">
        <v>126</v>
      </c>
      <c r="D18" s="103">
        <v>3</v>
      </c>
      <c r="E18" s="103">
        <v>4</v>
      </c>
      <c r="F18" s="107">
        <f>D18*E18</f>
        <v>12</v>
      </c>
      <c r="G18" s="111" t="str" cm="1">
        <f t="array" ref="G18">_xlfn.IFS(F18&gt;=Method!$B$6,"Critical",F18&gt;=Method!$B$7,"High",F18&gt;=Method!$B$8,"Medium",F18&gt;=Method!$B$9,"Low")</f>
        <v>High</v>
      </c>
      <c r="H18" s="39" t="s">
        <v>127</v>
      </c>
      <c r="I18" s="39" t="s">
        <v>128</v>
      </c>
      <c r="J18" s="82" t="s">
        <v>129</v>
      </c>
      <c r="K18" s="115" t="s">
        <v>26</v>
      </c>
    </row>
    <row r="19" spans="1:11" ht="48" customHeight="1">
      <c r="A19" s="98" t="s">
        <v>130</v>
      </c>
      <c r="B19" s="50" t="s">
        <v>131</v>
      </c>
      <c r="C19" s="50" t="s">
        <v>132</v>
      </c>
      <c r="D19" s="102">
        <v>4</v>
      </c>
      <c r="E19" s="102">
        <v>4</v>
      </c>
      <c r="F19" s="106">
        <f>D19*E19</f>
        <v>16</v>
      </c>
      <c r="G19" s="110" t="str" cm="1">
        <f t="array" ref="G19">_xlfn.IFS(F19&gt;=Method!$B$6,"Critical",F19&gt;=Method!$B$7,"High",F19&gt;=Method!$B$8,"Medium",F19&gt;=Method!$B$9,"Low")</f>
        <v>High</v>
      </c>
      <c r="H19" s="50" t="s">
        <v>127</v>
      </c>
      <c r="I19" s="50" t="s">
        <v>133</v>
      </c>
      <c r="J19" s="91" t="s">
        <v>134</v>
      </c>
      <c r="K19" s="114" t="s">
        <v>26</v>
      </c>
    </row>
    <row r="20" spans="1:11" ht="62.25" customHeight="1">
      <c r="A20" s="99" t="s">
        <v>135</v>
      </c>
      <c r="B20" s="39" t="s">
        <v>136</v>
      </c>
      <c r="C20" s="39" t="s">
        <v>137</v>
      </c>
      <c r="D20" s="103">
        <v>5</v>
      </c>
      <c r="E20" s="103">
        <v>4</v>
      </c>
      <c r="F20" s="107">
        <f>D20*E20</f>
        <v>20</v>
      </c>
      <c r="G20" s="111" t="str" cm="1">
        <f t="array" ref="G20">_xlfn.IFS(F20&gt;=Method!$B$6,"Critical",F20&gt;=Method!$B$7,"High",F20&gt;=Method!$B$8,"Medium",F20&gt;=Method!$B$9,"Low")</f>
        <v>Critical</v>
      </c>
      <c r="H20" s="39" t="s">
        <v>138</v>
      </c>
      <c r="I20" s="39" t="s">
        <v>139</v>
      </c>
      <c r="J20" s="82" t="s">
        <v>140</v>
      </c>
      <c r="K20" s="115" t="s">
        <v>26</v>
      </c>
    </row>
    <row r="21" spans="1:11" ht="48" customHeight="1">
      <c r="A21" s="98" t="s">
        <v>141</v>
      </c>
      <c r="B21" s="50" t="s">
        <v>142</v>
      </c>
      <c r="C21" s="50" t="s">
        <v>143</v>
      </c>
      <c r="D21" s="102">
        <v>3</v>
      </c>
      <c r="E21" s="102">
        <v>4</v>
      </c>
      <c r="F21" s="106">
        <f>D21*E21</f>
        <v>12</v>
      </c>
      <c r="G21" s="110" t="str" cm="1">
        <f t="array" ref="G21">_xlfn.IFS(F21&gt;=Method!$B$6,"Critical",F21&gt;=Method!$B$7,"High",F21&gt;=Method!$B$8,"Medium",F21&gt;=Method!$B$9,"Low")</f>
        <v>High</v>
      </c>
      <c r="H21" s="50" t="s">
        <v>144</v>
      </c>
      <c r="I21" s="50" t="s">
        <v>145</v>
      </c>
      <c r="J21" s="91" t="s">
        <v>146</v>
      </c>
      <c r="K21" s="114" t="s">
        <v>26</v>
      </c>
    </row>
    <row r="22" spans="1:11" ht="48" customHeight="1">
      <c r="A22" s="99" t="s">
        <v>147</v>
      </c>
      <c r="B22" s="39" t="s">
        <v>148</v>
      </c>
      <c r="C22" s="39" t="s">
        <v>149</v>
      </c>
      <c r="D22" s="103">
        <v>3</v>
      </c>
      <c r="E22" s="103">
        <v>4</v>
      </c>
      <c r="F22" s="107">
        <f>D22*E22</f>
        <v>12</v>
      </c>
      <c r="G22" s="111" t="str" cm="1">
        <f t="array" ref="G22">_xlfn.IFS(F22&gt;=Method!$B$6,"Critical",F22&gt;=Method!$B$7,"High",F22&gt;=Method!$B$8,"Medium",F22&gt;=Method!$B$9,"Low")</f>
        <v>High</v>
      </c>
      <c r="H22" s="39" t="s">
        <v>150</v>
      </c>
      <c r="I22" s="39" t="s">
        <v>151</v>
      </c>
      <c r="J22" s="82" t="s">
        <v>152</v>
      </c>
      <c r="K22" s="115" t="s">
        <v>26</v>
      </c>
    </row>
    <row r="23" spans="1:11" ht="48" customHeight="1">
      <c r="A23" s="100" t="s">
        <v>153</v>
      </c>
      <c r="B23" s="70" t="s">
        <v>154</v>
      </c>
      <c r="C23" s="70" t="s">
        <v>155</v>
      </c>
      <c r="D23" s="104">
        <v>4</v>
      </c>
      <c r="E23" s="104">
        <v>4</v>
      </c>
      <c r="F23" s="108">
        <f>D23*E23</f>
        <v>16</v>
      </c>
      <c r="G23" s="112" t="str" cm="1">
        <f t="array" ref="G23">_xlfn.IFS(F23&gt;=Method!$B$6,"Critical",F23&gt;=Method!$B$7,"High",F23&gt;=Method!$B$8,"Medium",F23&gt;=Method!$B$9,"Low")</f>
        <v>High</v>
      </c>
      <c r="H23" s="70" t="s">
        <v>156</v>
      </c>
      <c r="I23" s="70" t="s">
        <v>157</v>
      </c>
      <c r="J23" s="94" t="s">
        <v>158</v>
      </c>
      <c r="K23" s="116" t="s">
        <v>26</v>
      </c>
    </row>
  </sheetData>
  <mergeCells count="2">
    <mergeCell ref="A1:K1"/>
    <mergeCell ref="A2:K2"/>
  </mergeCells>
  <conditionalFormatting sqref="G4:G23">
    <cfRule type="containsText" dxfId="3" priority="1" operator="containsText" text="Critical">
      <formula>NOT(ISERROR(SEARCH("Critical",G4)))</formula>
    </cfRule>
  </conditionalFormatting>
  <conditionalFormatting sqref="G4:G23">
    <cfRule type="containsText" dxfId="2" priority="2" operator="containsText" text="High">
      <formula>NOT(ISERROR(SEARCH("High",G4)))</formula>
    </cfRule>
  </conditionalFormatting>
  <conditionalFormatting sqref="G4:G23">
    <cfRule type="containsText" dxfId="1" priority="3" operator="containsText" text="Medium">
      <formula>NOT(ISERROR(SEARCH("Medium",G4)))</formula>
    </cfRule>
  </conditionalFormatting>
  <conditionalFormatting sqref="G4:G23">
    <cfRule type="containsText" dxfId="0" priority="4" operator="containsText" text="Low">
      <formula>NOT(ISERROR(SEARCH("Low",G4)))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5AE8-4A4A-4828-9B1A-5A2B81A54F93}">
  <dimension ref="A1:E13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68.7109375" customWidth="1"/>
    <col min="2" max="2" width="28.7109375" customWidth="1"/>
    <col min="3" max="3" width="38.7109375" customWidth="1"/>
    <col min="4" max="4" width="18.7109375" customWidth="1"/>
    <col min="5" max="5" width="58.7109375" customWidth="1"/>
  </cols>
  <sheetData>
    <row r="1" spans="1:5" ht="26.25" customHeight="1">
      <c r="A1" s="34" t="s">
        <v>159</v>
      </c>
      <c r="B1" s="34"/>
      <c r="C1" s="34"/>
      <c r="D1" s="34"/>
      <c r="E1" s="34"/>
    </row>
    <row r="2" spans="1:5" ht="27.75" customHeight="1">
      <c r="A2" s="36" t="s">
        <v>160</v>
      </c>
      <c r="B2" s="36"/>
      <c r="C2" s="36"/>
      <c r="D2" s="36"/>
      <c r="E2" s="36"/>
    </row>
    <row r="3" spans="1:5" ht="24" customHeight="1">
      <c r="A3" s="38" t="s">
        <v>161</v>
      </c>
      <c r="B3" s="38" t="s">
        <v>162</v>
      </c>
      <c r="C3" s="38" t="s">
        <v>43</v>
      </c>
      <c r="D3" s="38" t="s">
        <v>163</v>
      </c>
      <c r="E3" s="38" t="s">
        <v>22</v>
      </c>
    </row>
    <row r="4" spans="1:5" ht="30" customHeight="1">
      <c r="A4" s="41" t="s">
        <v>164</v>
      </c>
      <c r="B4" s="40" t="s">
        <v>165</v>
      </c>
      <c r="C4" s="40" t="s">
        <v>166</v>
      </c>
      <c r="D4" s="45" t="s">
        <v>96</v>
      </c>
      <c r="E4" s="47" t="s">
        <v>167</v>
      </c>
    </row>
    <row r="5" spans="1:5" ht="30" customHeight="1">
      <c r="A5" s="49" t="s">
        <v>168</v>
      </c>
      <c r="B5" s="50" t="s">
        <v>169</v>
      </c>
      <c r="C5" s="50" t="s">
        <v>170</v>
      </c>
      <c r="D5" s="51" t="s">
        <v>171</v>
      </c>
      <c r="E5" s="52" t="s">
        <v>167</v>
      </c>
    </row>
    <row r="6" spans="1:5" ht="44.25" customHeight="1">
      <c r="A6" s="42" t="s">
        <v>172</v>
      </c>
      <c r="B6" s="39" t="s">
        <v>173</v>
      </c>
      <c r="C6" s="39" t="s">
        <v>174</v>
      </c>
      <c r="D6" s="46" t="s">
        <v>175</v>
      </c>
      <c r="E6" s="48" t="s">
        <v>176</v>
      </c>
    </row>
    <row r="7" spans="1:5" ht="44.25" customHeight="1">
      <c r="A7" s="49" t="s">
        <v>177</v>
      </c>
      <c r="B7" s="50" t="s">
        <v>178</v>
      </c>
      <c r="C7" s="50" t="s">
        <v>179</v>
      </c>
      <c r="D7" s="51" t="s">
        <v>180</v>
      </c>
      <c r="E7" s="52" t="s">
        <v>181</v>
      </c>
    </row>
    <row r="8" spans="1:5" ht="30" customHeight="1">
      <c r="A8" s="42" t="s">
        <v>182</v>
      </c>
      <c r="B8" s="39" t="s">
        <v>183</v>
      </c>
      <c r="C8" s="39" t="s">
        <v>179</v>
      </c>
      <c r="D8" s="46" t="s">
        <v>62</v>
      </c>
      <c r="E8" s="48" t="s">
        <v>181</v>
      </c>
    </row>
    <row r="9" spans="1:5" ht="44.25" customHeight="1">
      <c r="A9" s="49" t="s">
        <v>184</v>
      </c>
      <c r="B9" s="50" t="s">
        <v>185</v>
      </c>
      <c r="C9" s="50" t="s">
        <v>186</v>
      </c>
      <c r="D9" s="51" t="s">
        <v>187</v>
      </c>
      <c r="E9" s="52" t="s">
        <v>188</v>
      </c>
    </row>
    <row r="10" spans="1:5" ht="44.25" customHeight="1">
      <c r="A10" s="42" t="s">
        <v>189</v>
      </c>
      <c r="B10" s="39" t="s">
        <v>190</v>
      </c>
      <c r="C10" s="39" t="s">
        <v>191</v>
      </c>
      <c r="D10" s="46" t="s">
        <v>171</v>
      </c>
      <c r="E10" s="48" t="s">
        <v>192</v>
      </c>
    </row>
    <row r="11" spans="1:5" ht="44.25" customHeight="1">
      <c r="A11" s="49" t="s">
        <v>193</v>
      </c>
      <c r="B11" s="50" t="s">
        <v>194</v>
      </c>
      <c r="C11" s="50" t="s">
        <v>195</v>
      </c>
      <c r="D11" s="51" t="s">
        <v>196</v>
      </c>
      <c r="E11" s="52" t="s">
        <v>197</v>
      </c>
    </row>
    <row r="12" spans="1:5" ht="30" customHeight="1">
      <c r="A12" s="42" t="s">
        <v>198</v>
      </c>
      <c r="B12" s="39" t="s">
        <v>185</v>
      </c>
      <c r="C12" s="39" t="s">
        <v>199</v>
      </c>
      <c r="D12" s="46" t="s">
        <v>90</v>
      </c>
      <c r="E12" s="48" t="s">
        <v>200</v>
      </c>
    </row>
    <row r="13" spans="1:5" ht="39.75" customHeight="1">
      <c r="A13" s="54" t="s">
        <v>201</v>
      </c>
      <c r="B13" s="53"/>
      <c r="C13" s="53"/>
      <c r="D13" s="53"/>
      <c r="E13" s="55"/>
    </row>
  </sheetData>
  <mergeCells count="3">
    <mergeCell ref="A1:E1"/>
    <mergeCell ref="A2:E2"/>
    <mergeCell ref="A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E4708-7DA6-475C-8EC0-B2CDBC03304B}">
  <dimension ref="A1:G12"/>
  <sheetViews>
    <sheetView workbookViewId="0">
      <pane ySplit="3" topLeftCell="A4" activePane="bottomLeft" state="frozen"/>
      <selection pane="bottomLeft"/>
    </sheetView>
  </sheetViews>
  <sheetFormatPr defaultRowHeight="15"/>
  <cols>
    <col min="1" max="1" width="34.7109375" customWidth="1"/>
    <col min="2" max="2" width="50.7109375" customWidth="1"/>
    <col min="3" max="3" width="16.7109375" customWidth="1"/>
    <col min="4" max="4" width="54.7109375" customWidth="1"/>
    <col min="5" max="5" width="32.7109375" customWidth="1"/>
    <col min="6" max="6" width="46.7109375" customWidth="1"/>
    <col min="7" max="7" width="12.7109375" customWidth="1"/>
  </cols>
  <sheetData>
    <row r="1" spans="1:7" ht="26.25" customHeight="1">
      <c r="A1" s="34" t="s">
        <v>202</v>
      </c>
      <c r="B1" s="34"/>
      <c r="C1" s="34"/>
      <c r="D1" s="34"/>
      <c r="E1" s="34"/>
      <c r="F1" s="34"/>
      <c r="G1" s="34"/>
    </row>
    <row r="2" spans="1:7" ht="27.75" customHeight="1">
      <c r="A2" s="36" t="s">
        <v>203</v>
      </c>
      <c r="B2" s="36"/>
      <c r="C2" s="36"/>
      <c r="D2" s="36"/>
      <c r="E2" s="36"/>
      <c r="F2" s="36"/>
      <c r="G2" s="36"/>
    </row>
    <row r="3" spans="1:7" ht="24" customHeight="1">
      <c r="A3" s="38" t="s">
        <v>204</v>
      </c>
      <c r="B3" s="38" t="s">
        <v>205</v>
      </c>
      <c r="C3" s="38" t="s">
        <v>206</v>
      </c>
      <c r="D3" s="38" t="s">
        <v>207</v>
      </c>
      <c r="E3" s="38" t="s">
        <v>22</v>
      </c>
      <c r="F3" s="38" t="s">
        <v>208</v>
      </c>
      <c r="G3" s="38" t="s">
        <v>209</v>
      </c>
    </row>
    <row r="4" spans="1:7" ht="48" customHeight="1">
      <c r="A4" s="56" t="s">
        <v>210</v>
      </c>
      <c r="B4" s="40" t="s">
        <v>211</v>
      </c>
      <c r="C4" s="58" t="s">
        <v>212</v>
      </c>
      <c r="D4" s="40" t="s">
        <v>213</v>
      </c>
      <c r="E4" s="40" t="s">
        <v>214</v>
      </c>
      <c r="F4" s="61" t="s">
        <v>215</v>
      </c>
      <c r="G4" s="63" t="s">
        <v>124</v>
      </c>
    </row>
    <row r="5" spans="1:7" ht="39.75" customHeight="1">
      <c r="A5" s="65" t="s">
        <v>216</v>
      </c>
      <c r="B5" s="50" t="s">
        <v>217</v>
      </c>
      <c r="C5" s="66">
        <v>46235</v>
      </c>
      <c r="D5" s="50" t="s">
        <v>218</v>
      </c>
      <c r="E5" s="50" t="s">
        <v>219</v>
      </c>
      <c r="F5" s="67" t="s">
        <v>220</v>
      </c>
      <c r="G5" s="68" t="s">
        <v>147</v>
      </c>
    </row>
    <row r="6" spans="1:7" ht="39.75" customHeight="1">
      <c r="A6" s="57" t="s">
        <v>221</v>
      </c>
      <c r="B6" s="39" t="s">
        <v>222</v>
      </c>
      <c r="C6" s="59">
        <v>46235</v>
      </c>
      <c r="D6" s="39" t="s">
        <v>223</v>
      </c>
      <c r="E6" s="39" t="s">
        <v>224</v>
      </c>
      <c r="F6" s="62" t="s">
        <v>225</v>
      </c>
      <c r="G6" s="64" t="s">
        <v>141</v>
      </c>
    </row>
    <row r="7" spans="1:7" ht="32.25" customHeight="1">
      <c r="A7" s="65" t="s">
        <v>226</v>
      </c>
      <c r="B7" s="50" t="s">
        <v>227</v>
      </c>
      <c r="C7" s="66">
        <v>46235</v>
      </c>
      <c r="D7" s="50" t="s">
        <v>228</v>
      </c>
      <c r="E7" s="50" t="s">
        <v>229</v>
      </c>
      <c r="F7" s="67" t="s">
        <v>230</v>
      </c>
      <c r="G7" s="68" t="s">
        <v>141</v>
      </c>
    </row>
    <row r="8" spans="1:7" ht="44.25" customHeight="1">
      <c r="A8" s="57" t="s">
        <v>231</v>
      </c>
      <c r="B8" s="39" t="s">
        <v>232</v>
      </c>
      <c r="C8" s="60" t="s">
        <v>233</v>
      </c>
      <c r="D8" s="39" t="s">
        <v>234</v>
      </c>
      <c r="E8" s="39" t="s">
        <v>235</v>
      </c>
      <c r="F8" s="62" t="s">
        <v>236</v>
      </c>
      <c r="G8" s="64" t="s">
        <v>135</v>
      </c>
    </row>
    <row r="9" spans="1:7" ht="44.25" customHeight="1">
      <c r="A9" s="65" t="s">
        <v>237</v>
      </c>
      <c r="B9" s="50" t="s">
        <v>238</v>
      </c>
      <c r="C9" s="66">
        <v>46235</v>
      </c>
      <c r="D9" s="50" t="s">
        <v>239</v>
      </c>
      <c r="E9" s="50" t="s">
        <v>240</v>
      </c>
      <c r="F9" s="67" t="s">
        <v>241</v>
      </c>
      <c r="G9" s="68" t="s">
        <v>130</v>
      </c>
    </row>
    <row r="10" spans="1:7" ht="39.75" customHeight="1">
      <c r="A10" s="57" t="s">
        <v>242</v>
      </c>
      <c r="B10" s="39" t="s">
        <v>243</v>
      </c>
      <c r="C10" s="59">
        <v>46266</v>
      </c>
      <c r="D10" s="39" t="s">
        <v>244</v>
      </c>
      <c r="E10" s="39" t="s">
        <v>245</v>
      </c>
      <c r="F10" s="62" t="s">
        <v>246</v>
      </c>
      <c r="G10" s="64" t="s">
        <v>147</v>
      </c>
    </row>
    <row r="11" spans="1:7" ht="39.75" customHeight="1">
      <c r="A11" s="65" t="s">
        <v>247</v>
      </c>
      <c r="B11" s="50" t="s">
        <v>248</v>
      </c>
      <c r="C11" s="71" t="s">
        <v>233</v>
      </c>
      <c r="D11" s="50" t="s">
        <v>249</v>
      </c>
      <c r="E11" s="50" t="s">
        <v>250</v>
      </c>
      <c r="F11" s="67" t="s">
        <v>251</v>
      </c>
      <c r="G11" s="68" t="s">
        <v>153</v>
      </c>
    </row>
    <row r="12" spans="1:7" ht="32.25" customHeight="1">
      <c r="A12" s="54" t="s">
        <v>252</v>
      </c>
      <c r="B12" s="53"/>
      <c r="C12" s="53"/>
      <c r="D12" s="53"/>
      <c r="E12" s="53"/>
      <c r="F12" s="53"/>
      <c r="G12" s="55"/>
    </row>
  </sheetData>
  <mergeCells count="3">
    <mergeCell ref="A1:G1"/>
    <mergeCell ref="A2:G2"/>
    <mergeCell ref="A12:G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B1476-48B3-4005-B25D-ED456F10EDE4}">
  <dimension ref="A1:D34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34.7109375" customWidth="1"/>
    <col min="2" max="2" width="14.7109375" customWidth="1"/>
    <col min="3" max="3" width="48.7109375" customWidth="1"/>
    <col min="4" max="4" width="62.7109375" customWidth="1"/>
  </cols>
  <sheetData>
    <row r="1" spans="1:4" ht="26.25" customHeight="1">
      <c r="A1" s="34" t="s">
        <v>253</v>
      </c>
      <c r="B1" s="34"/>
      <c r="C1" s="34"/>
      <c r="D1" s="34"/>
    </row>
    <row r="2" spans="1:4" ht="18" customHeight="1">
      <c r="A2" s="35" t="s">
        <v>254</v>
      </c>
      <c r="B2" s="35"/>
      <c r="C2" s="35"/>
      <c r="D2" s="35"/>
    </row>
    <row r="3" spans="1:4">
      <c r="A3" s="33"/>
      <c r="B3" s="33"/>
      <c r="C3" s="33"/>
      <c r="D3" s="33"/>
    </row>
    <row r="4" spans="1:4" ht="21.75" customHeight="1">
      <c r="A4" s="4" t="s">
        <v>255</v>
      </c>
      <c r="B4" s="4"/>
      <c r="C4" s="4"/>
      <c r="D4" s="4"/>
    </row>
    <row r="5" spans="1:4" ht="21.75" customHeight="1">
      <c r="A5" s="37" t="s">
        <v>256</v>
      </c>
      <c r="B5" s="37" t="s">
        <v>257</v>
      </c>
      <c r="C5" s="37" t="s">
        <v>258</v>
      </c>
      <c r="D5" s="37" t="s">
        <v>7</v>
      </c>
    </row>
    <row r="6" spans="1:4" ht="20.25" customHeight="1">
      <c r="A6" s="56" t="s">
        <v>8</v>
      </c>
      <c r="B6" s="75">
        <v>20</v>
      </c>
      <c r="C6" s="40" t="s">
        <v>259</v>
      </c>
      <c r="D6" s="43" t="s">
        <v>10</v>
      </c>
    </row>
    <row r="7" spans="1:4" ht="20.25" customHeight="1">
      <c r="A7" s="65" t="s">
        <v>11</v>
      </c>
      <c r="B7" s="83">
        <v>12</v>
      </c>
      <c r="C7" s="50" t="s">
        <v>260</v>
      </c>
      <c r="D7" s="84" t="s">
        <v>13</v>
      </c>
    </row>
    <row r="8" spans="1:4" ht="20.25" customHeight="1">
      <c r="A8" s="57" t="s">
        <v>14</v>
      </c>
      <c r="B8" s="76">
        <v>6</v>
      </c>
      <c r="C8" s="39" t="s">
        <v>261</v>
      </c>
      <c r="D8" s="44" t="s">
        <v>16</v>
      </c>
    </row>
    <row r="9" spans="1:4" ht="20.25" customHeight="1">
      <c r="A9" s="69" t="s">
        <v>17</v>
      </c>
      <c r="B9" s="85">
        <v>1</v>
      </c>
      <c r="C9" s="70" t="s">
        <v>262</v>
      </c>
      <c r="D9" s="86" t="s">
        <v>19</v>
      </c>
    </row>
    <row r="10" spans="1:4">
      <c r="A10" s="33"/>
      <c r="B10" s="33"/>
      <c r="C10" s="33"/>
      <c r="D10" s="33"/>
    </row>
    <row r="11" spans="1:4" ht="21.75" customHeight="1">
      <c r="A11" s="4" t="s">
        <v>263</v>
      </c>
      <c r="B11" s="4"/>
      <c r="C11" s="4"/>
      <c r="D11" s="4"/>
    </row>
    <row r="12" spans="1:4" ht="21.75" customHeight="1">
      <c r="A12" s="37" t="s">
        <v>264</v>
      </c>
      <c r="B12" s="37" t="s">
        <v>265</v>
      </c>
      <c r="C12" s="37" t="s">
        <v>266</v>
      </c>
      <c r="D12" s="37" t="s">
        <v>267</v>
      </c>
    </row>
    <row r="13" spans="1:4" ht="39.75" customHeight="1">
      <c r="A13" s="56" t="s">
        <v>268</v>
      </c>
      <c r="B13" s="77" t="s">
        <v>269</v>
      </c>
      <c r="C13" s="40" t="s">
        <v>270</v>
      </c>
      <c r="D13" s="43" t="s">
        <v>271</v>
      </c>
    </row>
    <row r="14" spans="1:4" ht="32.25" customHeight="1">
      <c r="A14" s="65" t="s">
        <v>272</v>
      </c>
      <c r="B14" s="87" t="s">
        <v>269</v>
      </c>
      <c r="C14" s="50" t="s">
        <v>273</v>
      </c>
      <c r="D14" s="84" t="s">
        <v>274</v>
      </c>
    </row>
    <row r="15" spans="1:4" ht="26.25" customHeight="1">
      <c r="A15" s="57" t="s">
        <v>275</v>
      </c>
      <c r="B15" s="78" t="s">
        <v>269</v>
      </c>
      <c r="C15" s="39" t="s">
        <v>276</v>
      </c>
      <c r="D15" s="44" t="s">
        <v>277</v>
      </c>
    </row>
    <row r="16" spans="1:4" ht="32.25" customHeight="1">
      <c r="A16" s="65" t="s">
        <v>278</v>
      </c>
      <c r="B16" s="87" t="s">
        <v>269</v>
      </c>
      <c r="C16" s="50" t="s">
        <v>279</v>
      </c>
      <c r="D16" s="84" t="s">
        <v>280</v>
      </c>
    </row>
    <row r="17" spans="1:4" ht="39.75" customHeight="1">
      <c r="A17" s="57" t="s">
        <v>281</v>
      </c>
      <c r="B17" s="78" t="s">
        <v>282</v>
      </c>
      <c r="C17" s="39" t="s">
        <v>283</v>
      </c>
      <c r="D17" s="44" t="s">
        <v>284</v>
      </c>
    </row>
    <row r="18" spans="1:4" ht="26.25" customHeight="1">
      <c r="A18" s="69" t="s">
        <v>285</v>
      </c>
      <c r="B18" s="88" t="s">
        <v>286</v>
      </c>
      <c r="C18" s="70" t="s">
        <v>287</v>
      </c>
      <c r="D18" s="86" t="s">
        <v>288</v>
      </c>
    </row>
    <row r="19" spans="1:4">
      <c r="A19" s="33"/>
      <c r="B19" s="33"/>
      <c r="C19" s="33"/>
      <c r="D19" s="33"/>
    </row>
    <row r="20" spans="1:4" ht="21.75" customHeight="1">
      <c r="A20" s="4" t="s">
        <v>289</v>
      </c>
      <c r="B20" s="4"/>
      <c r="C20" s="4"/>
      <c r="D20" s="4"/>
    </row>
    <row r="21" spans="1:4" ht="30" customHeight="1">
      <c r="A21" s="96" t="s">
        <v>290</v>
      </c>
      <c r="B21" s="96"/>
      <c r="C21" s="96"/>
      <c r="D21" s="96"/>
    </row>
    <row r="22" spans="1:4" ht="30" customHeight="1">
      <c r="A22" s="96" t="s">
        <v>291</v>
      </c>
      <c r="B22" s="96"/>
      <c r="C22" s="96"/>
      <c r="D22" s="96"/>
    </row>
    <row r="23" spans="1:4" ht="30" customHeight="1">
      <c r="A23" s="96" t="s">
        <v>292</v>
      </c>
      <c r="B23" s="96"/>
      <c r="C23" s="96"/>
      <c r="D23" s="96"/>
    </row>
    <row r="24" spans="1:4" ht="30" customHeight="1">
      <c r="A24" s="96" t="s">
        <v>293</v>
      </c>
      <c r="B24" s="96"/>
      <c r="C24" s="96"/>
      <c r="D24" s="96"/>
    </row>
    <row r="25" spans="1:4" ht="30" customHeight="1">
      <c r="A25" s="96" t="s">
        <v>294</v>
      </c>
      <c r="B25" s="96"/>
      <c r="C25" s="96"/>
      <c r="D25" s="96"/>
    </row>
    <row r="26" spans="1:4">
      <c r="A26" s="33"/>
      <c r="B26" s="33"/>
      <c r="C26" s="33"/>
      <c r="D26" s="33"/>
    </row>
    <row r="27" spans="1:4" ht="21.75" customHeight="1">
      <c r="A27" s="4" t="s">
        <v>295</v>
      </c>
      <c r="B27" s="4"/>
      <c r="C27" s="4"/>
      <c r="D27" s="4"/>
    </row>
    <row r="28" spans="1:4" ht="21.75" customHeight="1">
      <c r="A28" s="72" t="s">
        <v>296</v>
      </c>
      <c r="B28" s="72"/>
      <c r="C28" s="37" t="s">
        <v>297</v>
      </c>
      <c r="D28" s="37" t="s">
        <v>298</v>
      </c>
    </row>
    <row r="29" spans="1:4" ht="27.75" customHeight="1">
      <c r="A29" s="79" t="s">
        <v>299</v>
      </c>
      <c r="B29" s="74"/>
      <c r="C29" s="81" t="s">
        <v>300</v>
      </c>
      <c r="D29" s="47" t="s">
        <v>301</v>
      </c>
    </row>
    <row r="30" spans="1:4" ht="27.75" customHeight="1">
      <c r="A30" s="89" t="s">
        <v>302</v>
      </c>
      <c r="B30" s="90"/>
      <c r="C30" s="91" t="s">
        <v>300</v>
      </c>
      <c r="D30" s="52" t="s">
        <v>303</v>
      </c>
    </row>
    <row r="31" spans="1:4" ht="27.75" customHeight="1">
      <c r="A31" s="80" t="s">
        <v>304</v>
      </c>
      <c r="B31" s="73"/>
      <c r="C31" s="82" t="s">
        <v>300</v>
      </c>
      <c r="D31" s="48" t="s">
        <v>305</v>
      </c>
    </row>
    <row r="32" spans="1:4" ht="27.75" customHeight="1">
      <c r="A32" s="92" t="s">
        <v>306</v>
      </c>
      <c r="B32" s="93"/>
      <c r="C32" s="94" t="s">
        <v>300</v>
      </c>
      <c r="D32" s="95" t="s">
        <v>307</v>
      </c>
    </row>
    <row r="33" spans="1:4">
      <c r="A33" s="33"/>
      <c r="B33" s="33"/>
      <c r="C33" s="33"/>
      <c r="D33" s="33"/>
    </row>
    <row r="34" spans="1:4">
      <c r="A34" s="117" t="s">
        <v>308</v>
      </c>
      <c r="B34" s="117"/>
      <c r="C34" s="117"/>
      <c r="D34" s="117"/>
    </row>
  </sheetData>
  <mergeCells count="13">
    <mergeCell ref="A34:D34"/>
    <mergeCell ref="A25:D25"/>
    <mergeCell ref="A29:B29"/>
    <mergeCell ref="A30:B30"/>
    <mergeCell ref="A31:B31"/>
    <mergeCell ref="A32:B32"/>
    <mergeCell ref="A28:B28"/>
    <mergeCell ref="A1:D1"/>
    <mergeCell ref="A2:D2"/>
    <mergeCell ref="A21:D21"/>
    <mergeCell ref="A22:D22"/>
    <mergeCell ref="A23:D23"/>
    <mergeCell ref="A24:D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A15D8FB-0CF6-4D5A-95F4-0AADAF0DE71C}"/>
</file>

<file path=customXml/itemProps2.xml><?xml version="1.0" encoding="utf-8"?>
<ds:datastoreItem xmlns:ds="http://schemas.openxmlformats.org/officeDocument/2006/customXml" ds:itemID="{835ECAFD-6D64-4ACF-B64F-30190ACCDBFF}"/>
</file>

<file path=customXml/itemProps3.xml><?xml version="1.0" encoding="utf-8"?>
<ds:datastoreItem xmlns:ds="http://schemas.openxmlformats.org/officeDocument/2006/customXml" ds:itemID="{ABCA8160-C02F-4A44-B3FC-D8EFE47F00A7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  <clbl:label id="{defa4170-0d19-0005-0004-bc88714345d2}" enabled="1" method="Standard" siteId="{b3405559-59d9-471c-b95a-994a94f9a30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i:0#.f|membership|bobuhac@how2demos.com</cp:lastModifiedBy>
  <cp:revision/>
  <dcterms:created xsi:type="dcterms:W3CDTF">2026-09-03T13:04:37Z</dcterms:created>
  <dcterms:modified xsi:type="dcterms:W3CDTF">2026-09-03T13:17:41Z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