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crosoft.sharepoint-df.com/teams/GSA-BOBUHAC/Shared Documents/WORK/Cowork/Comparison/output_v2/"/>
    </mc:Choice>
  </mc:AlternateContent>
  <xr:revisionPtr revIDLastSave="753" documentId="11_C233E78AB97F1F0E97E819E7E0BCBE8359B1E8BC" xr6:coauthVersionLast="47" xr6:coauthVersionMax="47" xr10:uidLastSave="{9764AD43-9501-473D-91C0-9685605F466A}"/>
  <bookViews>
    <workbookView xWindow="-108" yWindow="-108" windowWidth="23256" windowHeight="13896" xr2:uid="{00000000-000D-0000-FFFF-FFFF00000000}"/>
  </bookViews>
  <sheets>
    <sheet name="Overview" sheetId="1" r:id="rId1"/>
    <sheet name="Actions" sheetId="2" r:id="rId2"/>
    <sheet name="RAID" sheetId="3" r:id="rId3"/>
    <sheet name="External Checks" sheetId="4" r:id="rId4"/>
  </sheets>
  <definedNames>
    <definedName name="ReportDate">"Overview!$B$5"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2" l="1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C6" i="4"/>
  <c r="C5" i="4"/>
  <c r="C4" i="4"/>
  <c r="C3" i="4"/>
  <c r="G29" i="3"/>
  <c r="G28" i="3"/>
  <c r="G27" i="3"/>
  <c r="G23" i="3"/>
  <c r="G22" i="3"/>
  <c r="G21" i="3"/>
  <c r="G10" i="3"/>
  <c r="G8" i="3"/>
  <c r="G7" i="3"/>
  <c r="E26" i="2"/>
  <c r="E25" i="2"/>
  <c r="E24" i="2"/>
  <c r="E23" i="2"/>
  <c r="E22" i="2"/>
  <c r="E21" i="2"/>
  <c r="E19" i="2"/>
  <c r="E18" i="2"/>
  <c r="E17" i="2"/>
  <c r="E16" i="2"/>
  <c r="E15" i="2"/>
  <c r="E14" i="2"/>
  <c r="E13" i="2"/>
  <c r="E11" i="2"/>
  <c r="E10" i="2"/>
  <c r="E9" i="2"/>
  <c r="E8" i="2"/>
  <c r="E7" i="2"/>
  <c r="E5" i="2"/>
  <c r="F4" i="2"/>
  <c r="E4" i="2"/>
  <c r="F3" i="2"/>
  <c r="B28" i="1"/>
  <c r="B27" i="1"/>
  <c r="B26" i="1"/>
  <c r="B25" i="1"/>
  <c r="B24" i="1"/>
  <c r="B29" i="1" s="1"/>
  <c r="B23" i="1"/>
  <c r="B22" i="1"/>
  <c r="B21" i="1"/>
  <c r="B20" i="1"/>
  <c r="B19" i="1"/>
  <c r="B30" i="1" s="1"/>
  <c r="B5" i="1"/>
</calcChain>
</file>

<file path=xl/sharedStrings.xml><?xml version="1.0" encoding="utf-8"?>
<sst xmlns="http://schemas.openxmlformats.org/spreadsheetml/2006/main" count="413" uniqueCount="236">
  <si>
    <t>Consolidated Action &amp; RAID Tracker</t>
  </si>
  <si>
    <t>Open actions and RAID items compiled from Corey Gray's Microsoft 365 email, Teams chats and files</t>
  </si>
  <si>
    <t>Field</t>
  </si>
  <si>
    <t>Value</t>
  </si>
  <si>
    <t>Report date</t>
  </si>
  <si>
    <t>Prepared for</t>
  </si>
  <si>
    <t>Corey Gray — Marketing, Paris</t>
  </si>
  <si>
    <t>Primary sources</t>
  </si>
  <si>
    <t>Outlook email, Microsoft Teams chats and Microsoft 365 files</t>
  </si>
  <si>
    <t>External validation</t>
  </si>
  <si>
    <t>Web search — see the External Checks sheet</t>
  </si>
  <si>
    <t>Meeting transcripts</t>
  </si>
  <si>
    <t>None available for 1 Aug – 7 Sep 2026, so actions come from email and Teams</t>
  </si>
  <si>
    <t>Blank due dates</t>
  </si>
  <si>
    <t>A blank due date means no deadline was stated in the source</t>
  </si>
  <si>
    <t>Status values</t>
  </si>
  <si>
    <t>Overdue, Open, Waiting, To verify</t>
  </si>
  <si>
    <t>Sheet</t>
  </si>
  <si>
    <t>What it contains</t>
  </si>
  <si>
    <t>Actions</t>
  </si>
  <si>
    <t>Every open action with owner, source, date raised, due date and status</t>
  </si>
  <si>
    <t>RAID</t>
  </si>
  <si>
    <t>Risks, assumptions, issues and dependencies with owners and sources</t>
  </si>
  <si>
    <t>External Checks</t>
  </si>
  <si>
    <t>External dependency dates validated against public sources</t>
  </si>
  <si>
    <t>Metric</t>
  </si>
  <si>
    <t>Count</t>
  </si>
  <si>
    <t>Total open actions</t>
  </si>
  <si>
    <t>Actions — Overdue</t>
  </si>
  <si>
    <t>Actions — Open</t>
  </si>
  <si>
    <t>Actions — Waiting</t>
  </si>
  <si>
    <t>Actions — To verify</t>
  </si>
  <si>
    <t>RAID — Risks</t>
  </si>
  <si>
    <t>RAID — Assumptions</t>
  </si>
  <si>
    <t>RAID — Issues</t>
  </si>
  <si>
    <t>RAID — Dependencies</t>
  </si>
  <si>
    <t>Total RAID items</t>
  </si>
  <si>
    <t>Check — RAID types vs total (should be 0)</t>
  </si>
  <si>
    <t>Check — action statuses vs total (should be 0)</t>
  </si>
  <si>
    <t>Actions — open items, owners, sources and due dates</t>
  </si>
  <si>
    <t>ID</t>
  </si>
  <si>
    <t>Action</t>
  </si>
  <si>
    <t>Owner</t>
  </si>
  <si>
    <t>Source</t>
  </si>
  <si>
    <t>Date Raised</t>
  </si>
  <si>
    <t>Due Date</t>
  </si>
  <si>
    <t>Age (days)</t>
  </si>
  <si>
    <t>Status</t>
  </si>
  <si>
    <t>A-01</t>
  </si>
  <si>
    <t>Complete the pending update and confirm completion to Adil Eli</t>
  </si>
  <si>
    <t>Corey Gray</t>
  </si>
  <si>
    <t>Email — Daily Task Digest, 6 Sep 2026</t>
  </si>
  <si>
    <t>Overdue</t>
  </si>
  <si>
    <t>A-02</t>
  </si>
  <si>
    <t>Finalize the file and send it to Adil Eli</t>
  </si>
  <si>
    <t>Teams — Adil Eli 1:1, 19 Jun 2026</t>
  </si>
  <si>
    <t>A-03</t>
  </si>
  <si>
    <t>Reply to Adil Eli with the current S2P agent status</t>
  </si>
  <si>
    <t>Teams — Adil Eli 1:1, 22 Apr 2026</t>
  </si>
  <si>
    <t>Open</t>
  </si>
  <si>
    <t>A-04</t>
  </si>
  <si>
    <t>Review Adil Eli's 'Quick task' document and send written feedback</t>
  </si>
  <si>
    <t>Email — Daily Task Digest, 4 Sep 2026</t>
  </si>
  <si>
    <t>A-05</t>
  </si>
  <si>
    <t>Remediate Copilot connector ServiceNowTickets2607141032</t>
  </si>
  <si>
    <t>Email — connector alert, 21 Aug 2026</t>
  </si>
  <si>
    <t>A-06</t>
  </si>
  <si>
    <t>Repair Copilot connector Jira2606051042</t>
  </si>
  <si>
    <t>Email — connector alert, 12 Aug 2026</t>
  </si>
  <si>
    <t>A-07</t>
  </si>
  <si>
    <t>Diagnose and repair the 'Cowork Plan Approval' Power Automate flow</t>
  </si>
  <si>
    <t>Email — Daily Task Digest, 20 Aug 2026</t>
  </si>
  <si>
    <t>A-08</t>
  </si>
  <si>
    <t>ZAG-4 — identify the scope of AI governance</t>
  </si>
  <si>
    <t>Email — Jira digest, 20 Aug 2026</t>
  </si>
  <si>
    <t>A-09</t>
  </si>
  <si>
    <t>ZAG-5 — draft compliance criteria for agent behaviour</t>
  </si>
  <si>
    <t>A-10</t>
  </si>
  <si>
    <t>Triage open Jira items ZAG-1, ZAG-2 and ZAG-3</t>
  </si>
  <si>
    <t>A-11</t>
  </si>
  <si>
    <t>ZAG-6 — set up agent registration and verification (currently unassigned)</t>
  </si>
  <si>
    <t>Unassigned</t>
  </si>
  <si>
    <t>Email — Jira weekly update, 2 Sep 2026</t>
  </si>
  <si>
    <t>A-12</t>
  </si>
  <si>
    <t>Finalise the Contoso S2P budget decision with the Finance Director</t>
  </si>
  <si>
    <t>Corey Gray + Finance Director</t>
  </si>
  <si>
    <t>A-13</t>
  </si>
  <si>
    <t>Approve ERPMax Solutions as the preferred ERP vendor</t>
  </si>
  <si>
    <t>Corey Gray (Procurement Lead)</t>
  </si>
  <si>
    <t>Teams — ERP procurement chat, 26 Feb 2026</t>
  </si>
  <si>
    <t>A-14</t>
  </si>
  <si>
    <t>Select a budget mitigation option: scope reduction, budget increase, user discount or re-bid</t>
  </si>
  <si>
    <t>A-15</t>
  </si>
  <si>
    <t>Confirm the disqualification of CloudFirst ERP</t>
  </si>
  <si>
    <t>A-16</t>
  </si>
  <si>
    <t>Issue clarification requests to ERPMax and IntegraPro: pricing and 3-year TCO, SLA, compliance evidence, EMEA data centres</t>
  </si>
  <si>
    <t>A-17</t>
  </si>
  <si>
    <t>Present the vendor analysis to the Finance Director and brief Legal and Security stakeholders</t>
  </si>
  <si>
    <t>Procurement team — owner to confirm</t>
  </si>
  <si>
    <t>Teams — ERP procurement chat; Email digest, 4 Sep 2026</t>
  </si>
  <si>
    <t>To verify</t>
  </si>
  <si>
    <t>A-18</t>
  </si>
  <si>
    <t>Review how email recipients are added to Azure Monitor action groups and enforce OTP verification</t>
  </si>
  <si>
    <t>Email — Azure advisory, Aug 2026</t>
  </si>
  <si>
    <t>A-19</t>
  </si>
  <si>
    <t>Compile and share competitor pricing and feature research with the Market Research team</t>
  </si>
  <si>
    <t>Teams — Sales &amp; Marketing / Market Research, 13 Jan 2026</t>
  </si>
  <si>
    <t>A-20</t>
  </si>
  <si>
    <t>Confirm whether the user-generated content contest is still active and share a draft plan</t>
  </si>
  <si>
    <t>Teams — Sales &amp; Marketing / Marketing, 13 Jan 2026</t>
  </si>
  <si>
    <t>A-21</t>
  </si>
  <si>
    <t>Decide whether to reactivate or let the Atlassian subscription lapse</t>
  </si>
  <si>
    <t>A-22</t>
  </si>
  <si>
    <t>Provide the outstanding details to the ZAVA Medical Service agent to unblock scheduling</t>
  </si>
  <si>
    <t>Teams — ZAVA Medical Service agent, 18 Jun 2026</t>
  </si>
  <si>
    <t>Waiting</t>
  </si>
  <si>
    <t>A-23</t>
  </si>
  <si>
    <t>Verify the status of the Planner task 'Communication Error Communication'</t>
  </si>
  <si>
    <t>Email — Planner notification, 17–18 Aug 2026</t>
  </si>
  <si>
    <t>A-24</t>
  </si>
  <si>
    <t>Review the Teams Workflows card posted 13 Aug 2026 and confirm whether action is needed</t>
  </si>
  <si>
    <t>Teams — Workflows chat, 13 Aug 2026</t>
  </si>
  <si>
    <t>RAID — risks, assumptions, issues and dependencies</t>
  </si>
  <si>
    <t>Category</t>
  </si>
  <si>
    <t>Description</t>
  </si>
  <si>
    <t>Severity</t>
  </si>
  <si>
    <t>Key Date</t>
  </si>
  <si>
    <t>R-01</t>
  </si>
  <si>
    <t>Risk</t>
  </si>
  <si>
    <t>All three ERP bids exceed the €250,000 not-to-exceed budget; ERPMax is €390,000 (+56%)</t>
  </si>
  <si>
    <t>High</t>
  </si>
  <si>
    <t>R-02</t>
  </si>
  <si>
    <t>Final ERP award cannot proceed until commercial, SLA and compliance gaps are closed contractually</t>
  </si>
  <si>
    <t>R-03</t>
  </si>
  <si>
    <t>ServiceNow Copilot connector failure flagged as a compliance risk</t>
  </si>
  <si>
    <t>R-04</t>
  </si>
  <si>
    <t>Jira Copilot connector failure flagged as a data integrity risk</t>
  </si>
  <si>
    <t>R-05</t>
  </si>
  <si>
    <t>Cowork Plan Approval' flow failing since at least 21 Jul 2026, preventing creation of Approvals</t>
  </si>
  <si>
    <t>Medium</t>
  </si>
  <si>
    <t>R-06</t>
  </si>
  <si>
    <t>Four requests from Adil Eli open since April–June 2026; the oldest overdue since 25 Jun 2026</t>
  </si>
  <si>
    <t>Email + Teams — Daily Task Digest, 6 Sep 2026</t>
  </si>
  <si>
    <t>R-07</t>
  </si>
  <si>
    <t>Re-bidding the ERP tender would add a 3–4 month delay and is unlikely to improve pricing</t>
  </si>
  <si>
    <t>R-08</t>
  </si>
  <si>
    <t>Any workload still on the Azure OpenAI Assistants API is unsupported — the API retired 26 Aug 2026</t>
  </si>
  <si>
    <t>Email — retirement notice, 19 Aug 2026 (web validated)</t>
  </si>
  <si>
    <t>AS-01</t>
  </si>
  <si>
    <t>Assumption</t>
  </si>
  <si>
    <t>ERP scope is cloud SaaS covering Finance, HR and CRM for 350 users across EMEA, greenfield, no migration</t>
  </si>
  <si>
    <t>—</t>
  </si>
  <si>
    <t>Confirmed</t>
  </si>
  <si>
    <t>AS-02</t>
  </si>
  <si>
    <t>Budget is €250,000 not-to-exceed with go-live 24 months from contract signing</t>
  </si>
  <si>
    <t>AS-03</t>
  </si>
  <si>
    <t>ERPMax scored 92/100 — technical 40%, commercial 25%, risk 20%, CSR and compliance 15%</t>
  </si>
  <si>
    <t>AS-04</t>
  </si>
  <si>
    <t>Corey Gray is Procurement Lead and a required approver with Finance, Legal, the CISO and the Sponsor</t>
  </si>
  <si>
    <t>AS-05</t>
  </si>
  <si>
    <t>ERP next-step actions may belong to the wider procurement team rather than Corey personally</t>
  </si>
  <si>
    <t>AS-06</t>
  </si>
  <si>
    <t>No open item is blocked on another person; all listed items need action from Corey Gray</t>
  </si>
  <si>
    <t>AS-07</t>
  </si>
  <si>
    <t>No meeting transcripts were available for the period, so actions come from email, Teams and files</t>
  </si>
  <si>
    <t>Microsoft 365 transcript search, Aug–Sep 2026</t>
  </si>
  <si>
    <t>I-01</t>
  </si>
  <si>
    <t>Issue</t>
  </si>
  <si>
    <t>CloudFirst ERP fails mandatory real-time processing and integration requirements</t>
  </si>
  <si>
    <t>I-02</t>
  </si>
  <si>
    <t>IntegraPro is acceptable only if supplier portal delivery is contractually guaranteed with penalties</t>
  </si>
  <si>
    <t>I-03</t>
  </si>
  <si>
    <t>Pricing, SLA metrics and penalties, certifications, EMEA data residency and references missing from all bids</t>
  </si>
  <si>
    <t>I-04</t>
  </si>
  <si>
    <t>Copilot connection ServiceNowTickets2607141032 has needed attention since 21 Aug 2026</t>
  </si>
  <si>
    <t>I-05</t>
  </si>
  <si>
    <t>Copilot connection Jira2606051042 has been broken since 12 Aug 2026</t>
  </si>
  <si>
    <t>I-06</t>
  </si>
  <si>
    <t>Jira items ZAG-4 and ZAG-5 are both overdue; ZAG-5 covers compliance criteria for agent behaviour</t>
  </si>
  <si>
    <t>I-07</t>
  </si>
  <si>
    <t>The Atlassian subscription is being deactivated due to inactivity</t>
  </si>
  <si>
    <t>Low</t>
  </si>
  <si>
    <t>D-01</t>
  </si>
  <si>
    <t>Dependency</t>
  </si>
  <si>
    <t>Internal — ERP contract negotiation cannot start until the executive budget decision is made</t>
  </si>
  <si>
    <t>Finance Director + Executive Sponsor</t>
  </si>
  <si>
    <t>Blocked</t>
  </si>
  <si>
    <t>D-02</t>
  </si>
  <si>
    <t>External (vendor) — re-scoring and award depend on clarifications from ERPMax and IntegraPro</t>
  </si>
  <si>
    <t>ERPMax / IntegraPro</t>
  </si>
  <si>
    <t>D-03</t>
  </si>
  <si>
    <t>External (vendor) — Azure OpenAI Assistants API must be migrated to Microsoft Foundry Agent Service</t>
  </si>
  <si>
    <t>Email notice + Microsoft Learn (web validated)</t>
  </si>
  <si>
    <t>Date passed</t>
  </si>
  <si>
    <t>D-04</t>
  </si>
  <si>
    <t>External (vendor) — Azure Monitor action groups now require OTP verification for new email recipients</t>
  </si>
  <si>
    <t>Email advisory + Microsoft Learn (web validated)</t>
  </si>
  <si>
    <t>In effect</t>
  </si>
  <si>
    <t>D-05</t>
  </si>
  <si>
    <t>External (regulatory) — EU AI Act Annex III high-risk duties, deferred from 2 Aug 2026; affects ZAG scope</t>
  </si>
  <si>
    <t>Web validated — EU Digital Omnibus, 29 Jun 2026</t>
  </si>
  <si>
    <t>Date revised</t>
  </si>
  <si>
    <t>D-06</t>
  </si>
  <si>
    <t>External (vendor) — Legal sign-off needs GDPR, ISO 27001, SOC 2 Type II evidence and EMEA data residency</t>
  </si>
  <si>
    <t>Legal Counsel / CISO</t>
  </si>
  <si>
    <t>D-07</t>
  </si>
  <si>
    <t>Internal — contract award depends on initialising the approval workflow in SAP/ARIBA</t>
  </si>
  <si>
    <t>D-08</t>
  </si>
  <si>
    <t>Internal — connector remediation needs Microsoft 365 Admin Portal access to Search connectors</t>
  </si>
  <si>
    <t>Email — connector alerts, Aug 2026</t>
  </si>
  <si>
    <t>External Checks — dependency dates validated against public sources</t>
  </si>
  <si>
    <t>External dependency</t>
  </si>
  <si>
    <t>Date in your records</t>
  </si>
  <si>
    <t>Validated date</t>
  </si>
  <si>
    <t>Verdict</t>
  </si>
  <si>
    <t>Source consulted</t>
  </si>
  <si>
    <t>Azure OpenAI Assistants API retirement</t>
  </si>
  <si>
    <t>26 Aug 2026 — Microsoft retirement notice email, 19 Aug 2026</t>
  </si>
  <si>
    <t>Confirmed — matches your records</t>
  </si>
  <si>
    <t>Microsoft Learn Q&amp;A, 'Will Azure OpenAI Assistants API specifically be deprecated on August 26, 2026' (learn.microsoft.com)</t>
  </si>
  <si>
    <t>Azure Monitor action group OTP verification</t>
  </si>
  <si>
    <t>No date given in the Azure advisory email</t>
  </si>
  <si>
    <t>Confirmed — progressive regional rollout</t>
  </si>
  <si>
    <t>Microsoft Learn Q&amp;A, 'Clarification on email OTP for action group', and the Azure Monitor action groups documentation (learn.microsoft.com)</t>
  </si>
  <si>
    <t>EU AI Act — Annex III high-risk obligations</t>
  </si>
  <si>
    <t>Not stated; relevant to the ZAVA AI Governance (ZAG) work</t>
  </si>
  <si>
    <t>Revised — moved from 2 Aug 2026</t>
  </si>
  <si>
    <t>EU Council final approval of the Digital Omnibus on AI, 29 Jun 2026, reported by Gibson Dunn and Cloud Security Alliance Labs</t>
  </si>
  <si>
    <t>EU AI Act — Annex I embedded high-risk systems</t>
  </si>
  <si>
    <t>Not stated</t>
  </si>
  <si>
    <t>Confirmed — new deadline</t>
  </si>
  <si>
    <t>Digital Omnibus on AI, Regulation (EU) 2026/1744, as summarised by innobu and regulation-ai.eu</t>
  </si>
  <si>
    <t>ERP vendor SLA and compliance evidence</t>
  </si>
  <si>
    <t>Required before award; not supplied by any vendor</t>
  </si>
  <si>
    <t>Not externally verifiable</t>
  </si>
  <si>
    <t>No public source — this must come directly from ERPMax and IntegraPro in response to the clarification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</si>
</sst>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FFFFFF"/>
      <name val="Calibri"/>
    </font>
    <font>
      <b/>
      <sz val="16"/>
      <color rgb="FFFFFFFF"/>
      <name val="Calibri"/>
    </font>
    <font>
      <i/>
      <sz val="10"/>
      <color rgb="FF4B5563"/>
      <name val="Calibri"/>
    </font>
    <font>
      <b/>
      <sz val="11"/>
      <color rgb="FF1F2937"/>
      <name val="Calibri"/>
    </font>
    <font>
      <b/>
      <sz val="11"/>
      <color rgb="FF2563EB"/>
      <name val="Calibri"/>
    </font>
    <font>
      <b/>
      <sz val="14"/>
      <color rgb="FFFFFFFF"/>
      <name val="Calibri"/>
    </font>
    <font>
      <b/>
      <sz val="11"/>
      <color rgb="FF37415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4151"/>
        <bgColor indexed="64"/>
      </patternFill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left"/>
    </xf>
    <xf numFmtId="0" fontId="1" fillId="3" borderId="0" xfId="0" applyFont="1" applyFill="1"/>
    <xf numFmtId="0" fontId="6" fillId="0" borderId="0" xfId="0" applyFont="1"/>
    <xf numFmtId="0" fontId="6" fillId="3" borderId="0" xfId="0" applyFont="1" applyFill="1"/>
    <xf numFmtId="0" fontId="6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164" fontId="1" fillId="3" borderId="0" xfId="0" applyNumberFormat="1" applyFont="1" applyFill="1" applyAlignment="1">
      <alignment horizontal="center" vertical="top" wrapText="1"/>
    </xf>
    <xf numFmtId="3" fontId="1" fillId="3" borderId="0" xfId="0" applyNumberFormat="1" applyFont="1" applyFill="1" applyAlignment="1">
      <alignment horizontal="right" vertical="top" wrapText="1"/>
    </xf>
    <xf numFmtId="0" fontId="2" fillId="3" borderId="0" xfId="0" applyFont="1" applyFill="1" applyAlignment="1">
      <alignment horizontal="center" vertical="top" wrapText="1"/>
    </xf>
    <xf numFmtId="0" fontId="1" fillId="0" borderId="0" xfId="0" quotePrefix="1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/>
    </xf>
    <xf numFmtId="0" fontId="5" fillId="0" borderId="0" xfId="0" applyFont="1"/>
    <xf numFmtId="0" fontId="8" fillId="2" borderId="0" xfId="0" applyFont="1" applyFill="1" applyAlignment="1">
      <alignment horizontal="left" vertical="center"/>
    </xf>
  </cellXfs>
  <cellStyles count="1">
    <cellStyle name="Normal" xfId="0" builtinId="0"/>
  </cellStyles>
  <dxfs count="7">
    <dxf>
      <font>
        <color rgb="FF92400E"/>
      </font>
    </dxf>
    <dxf>
      <font>
        <color rgb="FF065F46"/>
      </font>
    </dxf>
    <dxf>
      <font>
        <b/>
        <i val="0"/>
        <color rgb="FF065F46"/>
      </font>
      <fill>
        <patternFill patternType="solid">
          <fgColor indexed="64"/>
          <bgColor rgb="FFD1FAE5"/>
        </patternFill>
      </fill>
    </dxf>
    <dxf>
      <font>
        <b/>
        <i val="0"/>
        <color rgb="FF991B1B"/>
      </font>
      <fill>
        <patternFill patternType="solid">
          <fgColor indexed="64"/>
          <bgColor rgb="FFFEE2E2"/>
        </patternFill>
      </fill>
    </dxf>
    <dxf>
      <font>
        <b/>
        <i val="0"/>
        <color rgb="FF991B1B"/>
      </font>
      <fill>
        <patternFill patternType="solid">
          <fgColor indexed="64"/>
          <bgColor rgb="FFFEE2E2"/>
        </patternFill>
      </fill>
    </dxf>
    <dxf>
      <font>
        <b/>
        <i val="0"/>
        <color rgb="FF991B1B"/>
      </font>
    </dxf>
    <dxf>
      <font>
        <b/>
        <i val="0"/>
        <color rgb="FF991B1B"/>
      </font>
      <fill>
        <patternFill patternType="solid">
          <fgColor indexed="64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>
      <pane ySplit="2" topLeftCell="A3" activePane="bottomLeft" state="frozen"/>
      <selection pane="bottomLeft" sqref="A1:B1"/>
    </sheetView>
  </sheetViews>
  <sheetFormatPr defaultRowHeight="14.4" x14ac:dyDescent="0.3"/>
  <cols>
    <col min="1" max="1" width="48.6640625" customWidth="1"/>
    <col min="2" max="2" width="78.6640625" customWidth="1"/>
  </cols>
  <sheetData>
    <row r="1" spans="1:2" ht="26.25" customHeight="1" x14ac:dyDescent="0.3">
      <c r="A1" s="30" t="s">
        <v>0</v>
      </c>
      <c r="B1" s="30"/>
    </row>
    <row r="2" spans="1:2" ht="18" customHeight="1" x14ac:dyDescent="0.3">
      <c r="A2" s="31" t="s">
        <v>1</v>
      </c>
      <c r="B2" s="31"/>
    </row>
    <row r="3" spans="1:2" x14ac:dyDescent="0.3">
      <c r="A3" s="1"/>
      <c r="B3" s="1"/>
    </row>
    <row r="4" spans="1:2" x14ac:dyDescent="0.3">
      <c r="A4" s="2" t="s">
        <v>2</v>
      </c>
      <c r="B4" s="2" t="s">
        <v>3</v>
      </c>
    </row>
    <row r="5" spans="1:2" x14ac:dyDescent="0.3">
      <c r="A5" s="4" t="s">
        <v>4</v>
      </c>
      <c r="B5" s="7">
        <f>DATE(2026,9,7)</f>
        <v>46272</v>
      </c>
    </row>
    <row r="6" spans="1:2" x14ac:dyDescent="0.3">
      <c r="A6" s="5" t="s">
        <v>5</v>
      </c>
      <c r="B6" s="3" t="s">
        <v>6</v>
      </c>
    </row>
    <row r="7" spans="1:2" x14ac:dyDescent="0.3">
      <c r="A7" s="4" t="s">
        <v>7</v>
      </c>
      <c r="B7" s="1" t="s">
        <v>8</v>
      </c>
    </row>
    <row r="8" spans="1:2" x14ac:dyDescent="0.3">
      <c r="A8" s="5" t="s">
        <v>9</v>
      </c>
      <c r="B8" s="3" t="s">
        <v>10</v>
      </c>
    </row>
    <row r="9" spans="1:2" x14ac:dyDescent="0.3">
      <c r="A9" s="4" t="s">
        <v>11</v>
      </c>
      <c r="B9" s="1" t="s">
        <v>12</v>
      </c>
    </row>
    <row r="10" spans="1:2" x14ac:dyDescent="0.3">
      <c r="A10" s="5" t="s">
        <v>13</v>
      </c>
      <c r="B10" s="3" t="s">
        <v>14</v>
      </c>
    </row>
    <row r="11" spans="1:2" x14ac:dyDescent="0.3">
      <c r="A11" s="4" t="s">
        <v>15</v>
      </c>
      <c r="B11" s="1" t="s">
        <v>16</v>
      </c>
    </row>
    <row r="12" spans="1:2" x14ac:dyDescent="0.3">
      <c r="A12" s="4"/>
      <c r="B12" s="1"/>
    </row>
    <row r="13" spans="1:2" x14ac:dyDescent="0.3">
      <c r="A13" s="6" t="s">
        <v>17</v>
      </c>
      <c r="B13" s="2" t="s">
        <v>18</v>
      </c>
    </row>
    <row r="14" spans="1:2" x14ac:dyDescent="0.3">
      <c r="A14" s="4" t="s">
        <v>19</v>
      </c>
      <c r="B14" s="1" t="s">
        <v>20</v>
      </c>
    </row>
    <row r="15" spans="1:2" x14ac:dyDescent="0.3">
      <c r="A15" s="5" t="s">
        <v>21</v>
      </c>
      <c r="B15" s="3" t="s">
        <v>22</v>
      </c>
    </row>
    <row r="16" spans="1:2" x14ac:dyDescent="0.3">
      <c r="A16" s="4" t="s">
        <v>23</v>
      </c>
      <c r="B16" s="1" t="s">
        <v>24</v>
      </c>
    </row>
    <row r="17" spans="1:2" x14ac:dyDescent="0.3">
      <c r="A17" s="4"/>
      <c r="B17" s="1"/>
    </row>
    <row r="18" spans="1:2" x14ac:dyDescent="0.3">
      <c r="A18" s="6" t="s">
        <v>25</v>
      </c>
      <c r="B18" s="2" t="s">
        <v>26</v>
      </c>
    </row>
    <row r="19" spans="1:2" x14ac:dyDescent="0.3">
      <c r="A19" s="4" t="s">
        <v>27</v>
      </c>
      <c r="B19" s="8">
        <f>COUNTA(Actions!B3:B26)</f>
        <v>24</v>
      </c>
    </row>
    <row r="20" spans="1:2" x14ac:dyDescent="0.3">
      <c r="A20" s="5" t="s">
        <v>28</v>
      </c>
      <c r="B20" s="9">
        <f>COUNTIF(Actions!H3:H26,"Overdue")</f>
        <v>5</v>
      </c>
    </row>
    <row r="21" spans="1:2" x14ac:dyDescent="0.3">
      <c r="A21" s="4" t="s">
        <v>29</v>
      </c>
      <c r="B21" s="8">
        <f>COUNTIF(Actions!H3:H26,"Open")</f>
        <v>15</v>
      </c>
    </row>
    <row r="22" spans="1:2" x14ac:dyDescent="0.3">
      <c r="A22" s="5" t="s">
        <v>30</v>
      </c>
      <c r="B22" s="9">
        <f>COUNTIF(Actions!H3:H26,"Waiting")</f>
        <v>1</v>
      </c>
    </row>
    <row r="23" spans="1:2" x14ac:dyDescent="0.3">
      <c r="A23" s="4" t="s">
        <v>31</v>
      </c>
      <c r="B23" s="8">
        <f>COUNTIF(Actions!H3:H26,"To verify")</f>
        <v>3</v>
      </c>
    </row>
    <row r="24" spans="1:2" x14ac:dyDescent="0.3">
      <c r="A24" s="5" t="s">
        <v>32</v>
      </c>
      <c r="B24" s="9">
        <f>COUNTIF(RAID!B3:B32,"Risk")</f>
        <v>8</v>
      </c>
    </row>
    <row r="25" spans="1:2" x14ac:dyDescent="0.3">
      <c r="A25" s="4" t="s">
        <v>33</v>
      </c>
      <c r="B25" s="8">
        <f>COUNTIF(RAID!B3:B32,"Assumption")</f>
        <v>7</v>
      </c>
    </row>
    <row r="26" spans="1:2" x14ac:dyDescent="0.3">
      <c r="A26" s="5" t="s">
        <v>34</v>
      </c>
      <c r="B26" s="9">
        <f>COUNTIF(RAID!B3:B32,"Issue")</f>
        <v>7</v>
      </c>
    </row>
    <row r="27" spans="1:2" x14ac:dyDescent="0.3">
      <c r="A27" s="4" t="s">
        <v>35</v>
      </c>
      <c r="B27" s="8">
        <f>COUNTIF(RAID!B3:B32,"Dependency")</f>
        <v>8</v>
      </c>
    </row>
    <row r="28" spans="1:2" x14ac:dyDescent="0.3">
      <c r="A28" s="5" t="s">
        <v>36</v>
      </c>
      <c r="B28" s="9">
        <f>COUNTA(RAID!C3:C32)</f>
        <v>30</v>
      </c>
    </row>
    <row r="29" spans="1:2" x14ac:dyDescent="0.3">
      <c r="A29" s="10" t="s">
        <v>37</v>
      </c>
      <c r="B29" s="11">
        <f>B28-SUM(B24:B27)</f>
        <v>0</v>
      </c>
    </row>
    <row r="30" spans="1:2" x14ac:dyDescent="0.3">
      <c r="A30" s="10" t="s">
        <v>38</v>
      </c>
      <c r="B30" s="11">
        <f>B19-SUM(B20:B23)</f>
        <v>0</v>
      </c>
    </row>
  </sheetData>
  <mergeCells count="2">
    <mergeCell ref="A1:B1"/>
    <mergeCell ref="A2: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46BB-C0D6-4985-97AC-2C764CFBD434}">
  <dimension ref="A1:H26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8.6640625" customWidth="1"/>
    <col min="2" max="2" width="62.6640625" customWidth="1"/>
    <col min="3" max="3" width="24.6640625" customWidth="1"/>
    <col min="4" max="4" width="40.6640625" customWidth="1"/>
    <col min="5" max="5" width="13.6640625" customWidth="1"/>
    <col min="6" max="6" width="12.6640625" customWidth="1"/>
    <col min="7" max="7" width="11.6640625" customWidth="1"/>
    <col min="8" max="8" width="12.6640625" customWidth="1"/>
  </cols>
  <sheetData>
    <row r="1" spans="1:8" ht="26.25" customHeight="1" x14ac:dyDescent="0.3">
      <c r="A1" s="32" t="s">
        <v>39</v>
      </c>
      <c r="B1" s="32"/>
      <c r="C1" s="32"/>
      <c r="D1" s="32"/>
      <c r="E1" s="32"/>
      <c r="F1" s="32"/>
      <c r="G1" s="32"/>
      <c r="H1" s="32"/>
    </row>
    <row r="2" spans="1:8" ht="30" customHeight="1" x14ac:dyDescent="0.3">
      <c r="A2" s="12" t="s">
        <v>40</v>
      </c>
      <c r="B2" s="12" t="s">
        <v>41</v>
      </c>
      <c r="C2" s="12" t="s">
        <v>42</v>
      </c>
      <c r="D2" s="12" t="s">
        <v>43</v>
      </c>
      <c r="E2" s="12" t="s">
        <v>44</v>
      </c>
      <c r="F2" s="12" t="s">
        <v>45</v>
      </c>
      <c r="G2" s="12" t="s">
        <v>46</v>
      </c>
      <c r="H2" s="12" t="s">
        <v>47</v>
      </c>
    </row>
    <row r="3" spans="1:8" ht="30" customHeight="1" x14ac:dyDescent="0.3">
      <c r="A3" s="16" t="s">
        <v>48</v>
      </c>
      <c r="B3" s="13" t="s">
        <v>49</v>
      </c>
      <c r="C3" s="13" t="s">
        <v>50</v>
      </c>
      <c r="D3" s="13" t="s">
        <v>51</v>
      </c>
      <c r="E3" s="17"/>
      <c r="F3" s="17">
        <f>DATE(2026,6,25)</f>
        <v>46198</v>
      </c>
      <c r="G3" s="18" t="str">
        <f>IF(E3="","",Overview!$B$5-E3)</f>
        <v/>
      </c>
      <c r="H3" s="19" t="s">
        <v>52</v>
      </c>
    </row>
    <row r="4" spans="1:8" ht="30" customHeight="1" x14ac:dyDescent="0.3">
      <c r="A4" s="20" t="s">
        <v>53</v>
      </c>
      <c r="B4" s="21" t="s">
        <v>54</v>
      </c>
      <c r="C4" s="21" t="s">
        <v>50</v>
      </c>
      <c r="D4" s="21" t="s">
        <v>55</v>
      </c>
      <c r="E4" s="22">
        <f>DATE(2026,6,19)</f>
        <v>46192</v>
      </c>
      <c r="F4" s="22">
        <f>DATE(2026,6,19)</f>
        <v>46192</v>
      </c>
      <c r="G4" s="23">
        <f>IF(E4="","",Overview!$B$5-E4)</f>
        <v>80</v>
      </c>
      <c r="H4" s="24" t="s">
        <v>52</v>
      </c>
    </row>
    <row r="5" spans="1:8" ht="30" customHeight="1" x14ac:dyDescent="0.3">
      <c r="A5" s="16" t="s">
        <v>56</v>
      </c>
      <c r="B5" s="13" t="s">
        <v>57</v>
      </c>
      <c r="C5" s="13" t="s">
        <v>50</v>
      </c>
      <c r="D5" s="13" t="s">
        <v>58</v>
      </c>
      <c r="E5" s="17">
        <f>DATE(2026,4,22)</f>
        <v>46134</v>
      </c>
      <c r="F5" s="17"/>
      <c r="G5" s="18">
        <f>IF(E5="","",Overview!$B$5-E5)</f>
        <v>138</v>
      </c>
      <c r="H5" s="19" t="s">
        <v>59</v>
      </c>
    </row>
    <row r="6" spans="1:8" ht="30" customHeight="1" x14ac:dyDescent="0.3">
      <c r="A6" s="20" t="s">
        <v>60</v>
      </c>
      <c r="B6" s="21" t="s">
        <v>61</v>
      </c>
      <c r="C6" s="21" t="s">
        <v>50</v>
      </c>
      <c r="D6" s="21" t="s">
        <v>62</v>
      </c>
      <c r="E6" s="22"/>
      <c r="F6" s="22"/>
      <c r="G6" s="23" t="str">
        <f>IF(E6="","",Overview!$B$5-E6)</f>
        <v/>
      </c>
      <c r="H6" s="24" t="s">
        <v>52</v>
      </c>
    </row>
    <row r="7" spans="1:8" ht="30" customHeight="1" x14ac:dyDescent="0.3">
      <c r="A7" s="16" t="s">
        <v>63</v>
      </c>
      <c r="B7" s="13" t="s">
        <v>64</v>
      </c>
      <c r="C7" s="13" t="s">
        <v>50</v>
      </c>
      <c r="D7" s="13" t="s">
        <v>65</v>
      </c>
      <c r="E7" s="17">
        <f>DATE(2026,8,21)</f>
        <v>46255</v>
      </c>
      <c r="F7" s="17"/>
      <c r="G7" s="18">
        <f>IF(E7="","",Overview!$B$5-E7)</f>
        <v>17</v>
      </c>
      <c r="H7" s="19" t="s">
        <v>59</v>
      </c>
    </row>
    <row r="8" spans="1:8" ht="30" customHeight="1" x14ac:dyDescent="0.3">
      <c r="A8" s="20" t="s">
        <v>66</v>
      </c>
      <c r="B8" s="21" t="s">
        <v>67</v>
      </c>
      <c r="C8" s="21" t="s">
        <v>50</v>
      </c>
      <c r="D8" s="21" t="s">
        <v>68</v>
      </c>
      <c r="E8" s="22">
        <f>DATE(2026,8,12)</f>
        <v>46246</v>
      </c>
      <c r="F8" s="22"/>
      <c r="G8" s="23">
        <f>IF(E8="","",Overview!$B$5-E8)</f>
        <v>26</v>
      </c>
      <c r="H8" s="24" t="s">
        <v>59</v>
      </c>
    </row>
    <row r="9" spans="1:8" ht="30" customHeight="1" x14ac:dyDescent="0.3">
      <c r="A9" s="16" t="s">
        <v>69</v>
      </c>
      <c r="B9" s="13" t="s">
        <v>70</v>
      </c>
      <c r="C9" s="13" t="s">
        <v>50</v>
      </c>
      <c r="D9" s="13" t="s">
        <v>71</v>
      </c>
      <c r="E9" s="17">
        <f>DATE(2026,7,21)</f>
        <v>46224</v>
      </c>
      <c r="F9" s="17"/>
      <c r="G9" s="18">
        <f>IF(E9="","",Overview!$B$5-E9)</f>
        <v>48</v>
      </c>
      <c r="H9" s="19" t="s">
        <v>59</v>
      </c>
    </row>
    <row r="10" spans="1:8" ht="30" customHeight="1" x14ac:dyDescent="0.3">
      <c r="A10" s="20" t="s">
        <v>72</v>
      </c>
      <c r="B10" s="21" t="s">
        <v>73</v>
      </c>
      <c r="C10" s="21" t="s">
        <v>50</v>
      </c>
      <c r="D10" s="21" t="s">
        <v>74</v>
      </c>
      <c r="E10" s="22">
        <f>DATE(2026,7,21)</f>
        <v>46224</v>
      </c>
      <c r="F10" s="22"/>
      <c r="G10" s="23">
        <f>IF(E10="","",Overview!$B$5-E10)</f>
        <v>48</v>
      </c>
      <c r="H10" s="24" t="s">
        <v>52</v>
      </c>
    </row>
    <row r="11" spans="1:8" ht="30" customHeight="1" x14ac:dyDescent="0.3">
      <c r="A11" s="16" t="s">
        <v>75</v>
      </c>
      <c r="B11" s="13" t="s">
        <v>76</v>
      </c>
      <c r="C11" s="13" t="s">
        <v>50</v>
      </c>
      <c r="D11" s="13" t="s">
        <v>74</v>
      </c>
      <c r="E11" s="17">
        <f>DATE(2026,7,21)</f>
        <v>46224</v>
      </c>
      <c r="F11" s="17"/>
      <c r="G11" s="18">
        <f>IF(E11="","",Overview!$B$5-E11)</f>
        <v>48</v>
      </c>
      <c r="H11" s="19" t="s">
        <v>52</v>
      </c>
    </row>
    <row r="12" spans="1:8" ht="30" customHeight="1" x14ac:dyDescent="0.3">
      <c r="A12" s="20" t="s">
        <v>77</v>
      </c>
      <c r="B12" s="21" t="s">
        <v>78</v>
      </c>
      <c r="C12" s="21" t="s">
        <v>50</v>
      </c>
      <c r="D12" s="21" t="s">
        <v>51</v>
      </c>
      <c r="E12" s="22"/>
      <c r="F12" s="22"/>
      <c r="G12" s="23" t="str">
        <f>IF(E12="","",Overview!$B$5-E12)</f>
        <v/>
      </c>
      <c r="H12" s="24" t="s">
        <v>59</v>
      </c>
    </row>
    <row r="13" spans="1:8" ht="30" customHeight="1" x14ac:dyDescent="0.3">
      <c r="A13" s="16" t="s">
        <v>79</v>
      </c>
      <c r="B13" s="13" t="s">
        <v>80</v>
      </c>
      <c r="C13" s="13" t="s">
        <v>81</v>
      </c>
      <c r="D13" s="13" t="s">
        <v>82</v>
      </c>
      <c r="E13" s="17">
        <f>DATE(2026,9,2)</f>
        <v>46267</v>
      </c>
      <c r="F13" s="17"/>
      <c r="G13" s="18">
        <f>IF(E13="","",Overview!$B$5-E13)</f>
        <v>5</v>
      </c>
      <c r="H13" s="19" t="s">
        <v>59</v>
      </c>
    </row>
    <row r="14" spans="1:8" ht="30" customHeight="1" x14ac:dyDescent="0.3">
      <c r="A14" s="20" t="s">
        <v>83</v>
      </c>
      <c r="B14" s="21" t="s">
        <v>84</v>
      </c>
      <c r="C14" s="21" t="s">
        <v>85</v>
      </c>
      <c r="D14" s="21" t="s">
        <v>71</v>
      </c>
      <c r="E14" s="22">
        <f>DATE(2026,8,9)</f>
        <v>46243</v>
      </c>
      <c r="F14" s="22"/>
      <c r="G14" s="23">
        <f>IF(E14="","",Overview!$B$5-E14)</f>
        <v>29</v>
      </c>
      <c r="H14" s="24" t="s">
        <v>59</v>
      </c>
    </row>
    <row r="15" spans="1:8" ht="30" customHeight="1" x14ac:dyDescent="0.3">
      <c r="A15" s="16" t="s">
        <v>86</v>
      </c>
      <c r="B15" s="13" t="s">
        <v>87</v>
      </c>
      <c r="C15" s="13" t="s">
        <v>88</v>
      </c>
      <c r="D15" s="13" t="s">
        <v>89</v>
      </c>
      <c r="E15" s="17">
        <f>DATE(2026,2,26)</f>
        <v>46079</v>
      </c>
      <c r="F15" s="17"/>
      <c r="G15" s="18">
        <f>IF(E15="","",Overview!$B$5-E15)</f>
        <v>193</v>
      </c>
      <c r="H15" s="19" t="s">
        <v>59</v>
      </c>
    </row>
    <row r="16" spans="1:8" ht="30" customHeight="1" x14ac:dyDescent="0.3">
      <c r="A16" s="20" t="s">
        <v>90</v>
      </c>
      <c r="B16" s="21" t="s">
        <v>91</v>
      </c>
      <c r="C16" s="21" t="s">
        <v>85</v>
      </c>
      <c r="D16" s="21" t="s">
        <v>89</v>
      </c>
      <c r="E16" s="22">
        <f>DATE(2026,2,26)</f>
        <v>46079</v>
      </c>
      <c r="F16" s="22"/>
      <c r="G16" s="23">
        <f>IF(E16="","",Overview!$B$5-E16)</f>
        <v>193</v>
      </c>
      <c r="H16" s="24" t="s">
        <v>59</v>
      </c>
    </row>
    <row r="17" spans="1:8" ht="30" customHeight="1" x14ac:dyDescent="0.3">
      <c r="A17" s="16" t="s">
        <v>92</v>
      </c>
      <c r="B17" s="13" t="s">
        <v>93</v>
      </c>
      <c r="C17" s="13" t="s">
        <v>88</v>
      </c>
      <c r="D17" s="13" t="s">
        <v>89</v>
      </c>
      <c r="E17" s="17">
        <f>DATE(2026,2,26)</f>
        <v>46079</v>
      </c>
      <c r="F17" s="17"/>
      <c r="G17" s="18">
        <f>IF(E17="","",Overview!$B$5-E17)</f>
        <v>193</v>
      </c>
      <c r="H17" s="19" t="s">
        <v>59</v>
      </c>
    </row>
    <row r="18" spans="1:8" ht="30" customHeight="1" x14ac:dyDescent="0.3">
      <c r="A18" s="20" t="s">
        <v>94</v>
      </c>
      <c r="B18" s="21" t="s">
        <v>95</v>
      </c>
      <c r="C18" s="21" t="s">
        <v>50</v>
      </c>
      <c r="D18" s="21" t="s">
        <v>89</v>
      </c>
      <c r="E18" s="22">
        <f>DATE(2026,2,26)</f>
        <v>46079</v>
      </c>
      <c r="F18" s="22"/>
      <c r="G18" s="23">
        <f>IF(E18="","",Overview!$B$5-E18)</f>
        <v>193</v>
      </c>
      <c r="H18" s="24" t="s">
        <v>59</v>
      </c>
    </row>
    <row r="19" spans="1:8" ht="30" customHeight="1" x14ac:dyDescent="0.3">
      <c r="A19" s="16" t="s">
        <v>96</v>
      </c>
      <c r="B19" s="13" t="s">
        <v>97</v>
      </c>
      <c r="C19" s="13" t="s">
        <v>98</v>
      </c>
      <c r="D19" s="13" t="s">
        <v>99</v>
      </c>
      <c r="E19" s="17">
        <f>DATE(2026,2,26)</f>
        <v>46079</v>
      </c>
      <c r="F19" s="17"/>
      <c r="G19" s="18">
        <f>IF(E19="","",Overview!$B$5-E19)</f>
        <v>193</v>
      </c>
      <c r="H19" s="19" t="s">
        <v>100</v>
      </c>
    </row>
    <row r="20" spans="1:8" ht="30" customHeight="1" x14ac:dyDescent="0.3">
      <c r="A20" s="20" t="s">
        <v>101</v>
      </c>
      <c r="B20" s="21" t="s">
        <v>102</v>
      </c>
      <c r="C20" s="21" t="s">
        <v>50</v>
      </c>
      <c r="D20" s="21" t="s">
        <v>103</v>
      </c>
      <c r="E20" s="22"/>
      <c r="F20" s="22"/>
      <c r="G20" s="23" t="str">
        <f>IF(E20="","",Overview!$B$5-E20)</f>
        <v/>
      </c>
      <c r="H20" s="24" t="s">
        <v>59</v>
      </c>
    </row>
    <row r="21" spans="1:8" ht="30" customHeight="1" x14ac:dyDescent="0.3">
      <c r="A21" s="16" t="s">
        <v>104</v>
      </c>
      <c r="B21" s="13" t="s">
        <v>105</v>
      </c>
      <c r="C21" s="13" t="s">
        <v>50</v>
      </c>
      <c r="D21" s="13" t="s">
        <v>106</v>
      </c>
      <c r="E21" s="17">
        <f>DATE(2026,1,13)</f>
        <v>46035</v>
      </c>
      <c r="F21" s="17"/>
      <c r="G21" s="18">
        <f>IF(E21="","",Overview!$B$5-E21)</f>
        <v>237</v>
      </c>
      <c r="H21" s="19" t="s">
        <v>59</v>
      </c>
    </row>
    <row r="22" spans="1:8" ht="30" customHeight="1" x14ac:dyDescent="0.3">
      <c r="A22" s="20" t="s">
        <v>107</v>
      </c>
      <c r="B22" s="21" t="s">
        <v>108</v>
      </c>
      <c r="C22" s="21" t="s">
        <v>50</v>
      </c>
      <c r="D22" s="21" t="s">
        <v>109</v>
      </c>
      <c r="E22" s="22">
        <f>DATE(2026,1,13)</f>
        <v>46035</v>
      </c>
      <c r="F22" s="22"/>
      <c r="G22" s="23">
        <f>IF(E22="","",Overview!$B$5-E22)</f>
        <v>237</v>
      </c>
      <c r="H22" s="24" t="s">
        <v>59</v>
      </c>
    </row>
    <row r="23" spans="1:8" ht="30" customHeight="1" x14ac:dyDescent="0.3">
      <c r="A23" s="16" t="s">
        <v>110</v>
      </c>
      <c r="B23" s="13" t="s">
        <v>111</v>
      </c>
      <c r="C23" s="13" t="s">
        <v>50</v>
      </c>
      <c r="D23" s="13" t="s">
        <v>71</v>
      </c>
      <c r="E23" s="17">
        <f>DATE(2026,8,9)</f>
        <v>46243</v>
      </c>
      <c r="F23" s="17"/>
      <c r="G23" s="18">
        <f>IF(E23="","",Overview!$B$5-E23)</f>
        <v>29</v>
      </c>
      <c r="H23" s="19" t="s">
        <v>59</v>
      </c>
    </row>
    <row r="24" spans="1:8" ht="30" customHeight="1" x14ac:dyDescent="0.3">
      <c r="A24" s="20" t="s">
        <v>112</v>
      </c>
      <c r="B24" s="21" t="s">
        <v>113</v>
      </c>
      <c r="C24" s="21" t="s">
        <v>50</v>
      </c>
      <c r="D24" s="21" t="s">
        <v>114</v>
      </c>
      <c r="E24" s="22">
        <f>DATE(2026,6,18)</f>
        <v>46191</v>
      </c>
      <c r="F24" s="22"/>
      <c r="G24" s="23">
        <f>IF(E24="","",Overview!$B$5-E24)</f>
        <v>81</v>
      </c>
      <c r="H24" s="24" t="s">
        <v>115</v>
      </c>
    </row>
    <row r="25" spans="1:8" ht="30" customHeight="1" x14ac:dyDescent="0.3">
      <c r="A25" s="16" t="s">
        <v>116</v>
      </c>
      <c r="B25" s="13" t="s">
        <v>117</v>
      </c>
      <c r="C25" s="13" t="s">
        <v>50</v>
      </c>
      <c r="D25" s="13" t="s">
        <v>118</v>
      </c>
      <c r="E25" s="17">
        <f>DATE(2026,8,17)</f>
        <v>46251</v>
      </c>
      <c r="F25" s="17"/>
      <c r="G25" s="18">
        <f>IF(E25="","",Overview!$B$5-E25)</f>
        <v>21</v>
      </c>
      <c r="H25" s="19" t="s">
        <v>100</v>
      </c>
    </row>
    <row r="26" spans="1:8" ht="30" customHeight="1" x14ac:dyDescent="0.3">
      <c r="A26" s="20" t="s">
        <v>119</v>
      </c>
      <c r="B26" s="21" t="s">
        <v>120</v>
      </c>
      <c r="C26" s="21" t="s">
        <v>50</v>
      </c>
      <c r="D26" s="21" t="s">
        <v>121</v>
      </c>
      <c r="E26" s="22">
        <f>DATE(2026,8,13)</f>
        <v>46247</v>
      </c>
      <c r="F26" s="22"/>
      <c r="G26" s="23">
        <f>IF(E26="","",Overview!$B$5-E26)</f>
        <v>25</v>
      </c>
      <c r="H26" s="24" t="s">
        <v>100</v>
      </c>
    </row>
  </sheetData>
  <mergeCells count="1">
    <mergeCell ref="A1:H1"/>
  </mergeCells>
  <conditionalFormatting sqref="H3:H26">
    <cfRule type="containsText" dxfId="6" priority="1" operator="containsText" text="Overdue">
      <formula>NOT(ISERROR(SEARCH("Overdue",H3)))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EF31-84A4-4108-A400-00FB83C083DE}">
  <dimension ref="A1:H32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8.6640625" customWidth="1"/>
    <col min="2" max="2" width="14.6640625" customWidth="1"/>
    <col min="3" max="3" width="62.6640625" customWidth="1"/>
    <col min="4" max="4" width="26.6640625" customWidth="1"/>
    <col min="5" max="5" width="42.6640625" customWidth="1"/>
    <col min="6" max="6" width="10.6640625" customWidth="1"/>
    <col min="7" max="7" width="12.6640625" customWidth="1"/>
    <col min="8" max="8" width="14.6640625" customWidth="1"/>
  </cols>
  <sheetData>
    <row r="1" spans="1:8" ht="26.25" customHeight="1" x14ac:dyDescent="0.3">
      <c r="A1" s="32" t="s">
        <v>122</v>
      </c>
      <c r="B1" s="32"/>
      <c r="C1" s="32"/>
      <c r="D1" s="32"/>
      <c r="E1" s="32"/>
      <c r="F1" s="32"/>
      <c r="G1" s="32"/>
      <c r="H1" s="32"/>
    </row>
    <row r="2" spans="1:8" ht="30" customHeight="1" x14ac:dyDescent="0.3">
      <c r="A2" s="12" t="s">
        <v>40</v>
      </c>
      <c r="B2" s="12" t="s">
        <v>123</v>
      </c>
      <c r="C2" s="12" t="s">
        <v>124</v>
      </c>
      <c r="D2" s="12" t="s">
        <v>42</v>
      </c>
      <c r="E2" s="12" t="s">
        <v>43</v>
      </c>
      <c r="F2" s="12" t="s">
        <v>125</v>
      </c>
      <c r="G2" s="12" t="s">
        <v>126</v>
      </c>
      <c r="H2" s="12" t="s">
        <v>47</v>
      </c>
    </row>
    <row r="3" spans="1:8" ht="30" customHeight="1" x14ac:dyDescent="0.3">
      <c r="A3" s="16" t="s">
        <v>127</v>
      </c>
      <c r="B3" s="19" t="s">
        <v>128</v>
      </c>
      <c r="C3" s="13" t="s">
        <v>129</v>
      </c>
      <c r="D3" s="13" t="s">
        <v>85</v>
      </c>
      <c r="E3" s="13" t="s">
        <v>89</v>
      </c>
      <c r="F3" s="26" t="s">
        <v>130</v>
      </c>
      <c r="G3" s="17"/>
      <c r="H3" s="19" t="s">
        <v>59</v>
      </c>
    </row>
    <row r="4" spans="1:8" ht="30" customHeight="1" x14ac:dyDescent="0.3">
      <c r="A4" s="20" t="s">
        <v>131</v>
      </c>
      <c r="B4" s="24" t="s">
        <v>128</v>
      </c>
      <c r="C4" s="21" t="s">
        <v>132</v>
      </c>
      <c r="D4" s="21" t="s">
        <v>50</v>
      </c>
      <c r="E4" s="21" t="s">
        <v>89</v>
      </c>
      <c r="F4" s="27" t="s">
        <v>130</v>
      </c>
      <c r="G4" s="22"/>
      <c r="H4" s="24" t="s">
        <v>59</v>
      </c>
    </row>
    <row r="5" spans="1:8" ht="30" customHeight="1" x14ac:dyDescent="0.3">
      <c r="A5" s="16" t="s">
        <v>133</v>
      </c>
      <c r="B5" s="19" t="s">
        <v>128</v>
      </c>
      <c r="C5" s="13" t="s">
        <v>134</v>
      </c>
      <c r="D5" s="13" t="s">
        <v>50</v>
      </c>
      <c r="E5" s="13" t="s">
        <v>51</v>
      </c>
      <c r="F5" s="26" t="s">
        <v>130</v>
      </c>
      <c r="G5" s="17"/>
      <c r="H5" s="19" t="s">
        <v>59</v>
      </c>
    </row>
    <row r="6" spans="1:8" ht="30" customHeight="1" x14ac:dyDescent="0.3">
      <c r="A6" s="20" t="s">
        <v>135</v>
      </c>
      <c r="B6" s="24" t="s">
        <v>128</v>
      </c>
      <c r="C6" s="21" t="s">
        <v>136</v>
      </c>
      <c r="D6" s="21" t="s">
        <v>50</v>
      </c>
      <c r="E6" s="21" t="s">
        <v>51</v>
      </c>
      <c r="F6" s="27" t="s">
        <v>130</v>
      </c>
      <c r="G6" s="22"/>
      <c r="H6" s="24" t="s">
        <v>59</v>
      </c>
    </row>
    <row r="7" spans="1:8" ht="30" customHeight="1" x14ac:dyDescent="0.3">
      <c r="A7" s="16" t="s">
        <v>137</v>
      </c>
      <c r="B7" s="19" t="s">
        <v>128</v>
      </c>
      <c r="C7" s="25" t="s">
        <v>138</v>
      </c>
      <c r="D7" s="13" t="s">
        <v>50</v>
      </c>
      <c r="E7" s="13" t="s">
        <v>71</v>
      </c>
      <c r="F7" s="26" t="s">
        <v>139</v>
      </c>
      <c r="G7" s="17">
        <f>DATE(2026,7,21)</f>
        <v>46224</v>
      </c>
      <c r="H7" s="19" t="s">
        <v>59</v>
      </c>
    </row>
    <row r="8" spans="1:8" ht="30" customHeight="1" x14ac:dyDescent="0.3">
      <c r="A8" s="20" t="s">
        <v>140</v>
      </c>
      <c r="B8" s="24" t="s">
        <v>128</v>
      </c>
      <c r="C8" s="21" t="s">
        <v>141</v>
      </c>
      <c r="D8" s="21" t="s">
        <v>50</v>
      </c>
      <c r="E8" s="21" t="s">
        <v>142</v>
      </c>
      <c r="F8" s="27" t="s">
        <v>139</v>
      </c>
      <c r="G8" s="22">
        <f>DATE(2026,6,25)</f>
        <v>46198</v>
      </c>
      <c r="H8" s="24" t="s">
        <v>59</v>
      </c>
    </row>
    <row r="9" spans="1:8" ht="30" customHeight="1" x14ac:dyDescent="0.3">
      <c r="A9" s="16" t="s">
        <v>143</v>
      </c>
      <c r="B9" s="19" t="s">
        <v>128</v>
      </c>
      <c r="C9" s="13" t="s">
        <v>144</v>
      </c>
      <c r="D9" s="13" t="s">
        <v>50</v>
      </c>
      <c r="E9" s="13" t="s">
        <v>89</v>
      </c>
      <c r="F9" s="26" t="s">
        <v>139</v>
      </c>
      <c r="G9" s="17"/>
      <c r="H9" s="19" t="s">
        <v>59</v>
      </c>
    </row>
    <row r="10" spans="1:8" ht="30" customHeight="1" x14ac:dyDescent="0.3">
      <c r="A10" s="20" t="s">
        <v>145</v>
      </c>
      <c r="B10" s="24" t="s">
        <v>128</v>
      </c>
      <c r="C10" s="21" t="s">
        <v>146</v>
      </c>
      <c r="D10" s="21" t="s">
        <v>50</v>
      </c>
      <c r="E10" s="21" t="s">
        <v>147</v>
      </c>
      <c r="F10" s="27" t="s">
        <v>130</v>
      </c>
      <c r="G10" s="22">
        <f>DATE(2026,8,26)</f>
        <v>46260</v>
      </c>
      <c r="H10" s="24" t="s">
        <v>52</v>
      </c>
    </row>
    <row r="11" spans="1:8" ht="30" customHeight="1" x14ac:dyDescent="0.3">
      <c r="A11" s="16" t="s">
        <v>148</v>
      </c>
      <c r="B11" s="19" t="s">
        <v>149</v>
      </c>
      <c r="C11" s="13" t="s">
        <v>150</v>
      </c>
      <c r="D11" s="13" t="s">
        <v>50</v>
      </c>
      <c r="E11" s="13" t="s">
        <v>89</v>
      </c>
      <c r="F11" s="26" t="s">
        <v>151</v>
      </c>
      <c r="G11" s="17"/>
      <c r="H11" s="19" t="s">
        <v>152</v>
      </c>
    </row>
    <row r="12" spans="1:8" ht="30" customHeight="1" x14ac:dyDescent="0.3">
      <c r="A12" s="20" t="s">
        <v>153</v>
      </c>
      <c r="B12" s="24" t="s">
        <v>149</v>
      </c>
      <c r="C12" s="21" t="s">
        <v>154</v>
      </c>
      <c r="D12" s="21" t="s">
        <v>50</v>
      </c>
      <c r="E12" s="21" t="s">
        <v>89</v>
      </c>
      <c r="F12" s="27" t="s">
        <v>151</v>
      </c>
      <c r="G12" s="22"/>
      <c r="H12" s="24" t="s">
        <v>152</v>
      </c>
    </row>
    <row r="13" spans="1:8" ht="30" customHeight="1" x14ac:dyDescent="0.3">
      <c r="A13" s="16" t="s">
        <v>155</v>
      </c>
      <c r="B13" s="19" t="s">
        <v>149</v>
      </c>
      <c r="C13" s="13" t="s">
        <v>156</v>
      </c>
      <c r="D13" s="13" t="s">
        <v>50</v>
      </c>
      <c r="E13" s="13" t="s">
        <v>89</v>
      </c>
      <c r="F13" s="26" t="s">
        <v>151</v>
      </c>
      <c r="G13" s="17"/>
      <c r="H13" s="19" t="s">
        <v>152</v>
      </c>
    </row>
    <row r="14" spans="1:8" ht="30" customHeight="1" x14ac:dyDescent="0.3">
      <c r="A14" s="20" t="s">
        <v>157</v>
      </c>
      <c r="B14" s="24" t="s">
        <v>149</v>
      </c>
      <c r="C14" s="21" t="s">
        <v>158</v>
      </c>
      <c r="D14" s="21" t="s">
        <v>50</v>
      </c>
      <c r="E14" s="21" t="s">
        <v>89</v>
      </c>
      <c r="F14" s="27" t="s">
        <v>151</v>
      </c>
      <c r="G14" s="22"/>
      <c r="H14" s="24" t="s">
        <v>152</v>
      </c>
    </row>
    <row r="15" spans="1:8" ht="30" customHeight="1" x14ac:dyDescent="0.3">
      <c r="A15" s="16" t="s">
        <v>159</v>
      </c>
      <c r="B15" s="19" t="s">
        <v>149</v>
      </c>
      <c r="C15" s="13" t="s">
        <v>160</v>
      </c>
      <c r="D15" s="13" t="s">
        <v>50</v>
      </c>
      <c r="E15" s="13" t="s">
        <v>62</v>
      </c>
      <c r="F15" s="26" t="s">
        <v>151</v>
      </c>
      <c r="G15" s="17"/>
      <c r="H15" s="19" t="s">
        <v>100</v>
      </c>
    </row>
    <row r="16" spans="1:8" ht="30" customHeight="1" x14ac:dyDescent="0.3">
      <c r="A16" s="20" t="s">
        <v>161</v>
      </c>
      <c r="B16" s="24" t="s">
        <v>149</v>
      </c>
      <c r="C16" s="21" t="s">
        <v>162</v>
      </c>
      <c r="D16" s="21" t="s">
        <v>50</v>
      </c>
      <c r="E16" s="21" t="s">
        <v>51</v>
      </c>
      <c r="F16" s="27" t="s">
        <v>151</v>
      </c>
      <c r="G16" s="22"/>
      <c r="H16" s="24" t="s">
        <v>152</v>
      </c>
    </row>
    <row r="17" spans="1:8" ht="30" customHeight="1" x14ac:dyDescent="0.3">
      <c r="A17" s="16" t="s">
        <v>163</v>
      </c>
      <c r="B17" s="19" t="s">
        <v>149</v>
      </c>
      <c r="C17" s="13" t="s">
        <v>164</v>
      </c>
      <c r="D17" s="13" t="s">
        <v>50</v>
      </c>
      <c r="E17" s="13" t="s">
        <v>165</v>
      </c>
      <c r="F17" s="26" t="s">
        <v>151</v>
      </c>
      <c r="G17" s="17"/>
      <c r="H17" s="19" t="s">
        <v>152</v>
      </c>
    </row>
    <row r="18" spans="1:8" ht="30" customHeight="1" x14ac:dyDescent="0.3">
      <c r="A18" s="20" t="s">
        <v>166</v>
      </c>
      <c r="B18" s="24" t="s">
        <v>167</v>
      </c>
      <c r="C18" s="21" t="s">
        <v>168</v>
      </c>
      <c r="D18" s="21" t="s">
        <v>50</v>
      </c>
      <c r="E18" s="21" t="s">
        <v>89</v>
      </c>
      <c r="F18" s="27" t="s">
        <v>130</v>
      </c>
      <c r="G18" s="22"/>
      <c r="H18" s="24" t="s">
        <v>59</v>
      </c>
    </row>
    <row r="19" spans="1:8" ht="30" customHeight="1" x14ac:dyDescent="0.3">
      <c r="A19" s="16" t="s">
        <v>169</v>
      </c>
      <c r="B19" s="19" t="s">
        <v>167</v>
      </c>
      <c r="C19" s="13" t="s">
        <v>170</v>
      </c>
      <c r="D19" s="13" t="s">
        <v>50</v>
      </c>
      <c r="E19" s="13" t="s">
        <v>89</v>
      </c>
      <c r="F19" s="26" t="s">
        <v>139</v>
      </c>
      <c r="G19" s="17"/>
      <c r="H19" s="19" t="s">
        <v>59</v>
      </c>
    </row>
    <row r="20" spans="1:8" ht="30" customHeight="1" x14ac:dyDescent="0.3">
      <c r="A20" s="20" t="s">
        <v>171</v>
      </c>
      <c r="B20" s="24" t="s">
        <v>167</v>
      </c>
      <c r="C20" s="21" t="s">
        <v>172</v>
      </c>
      <c r="D20" s="21" t="s">
        <v>50</v>
      </c>
      <c r="E20" s="21" t="s">
        <v>89</v>
      </c>
      <c r="F20" s="27" t="s">
        <v>130</v>
      </c>
      <c r="G20" s="22"/>
      <c r="H20" s="24" t="s">
        <v>59</v>
      </c>
    </row>
    <row r="21" spans="1:8" ht="30" customHeight="1" x14ac:dyDescent="0.3">
      <c r="A21" s="16" t="s">
        <v>173</v>
      </c>
      <c r="B21" s="19" t="s">
        <v>167</v>
      </c>
      <c r="C21" s="13" t="s">
        <v>174</v>
      </c>
      <c r="D21" s="13" t="s">
        <v>50</v>
      </c>
      <c r="E21" s="13" t="s">
        <v>65</v>
      </c>
      <c r="F21" s="26" t="s">
        <v>130</v>
      </c>
      <c r="G21" s="17">
        <f>DATE(2026,8,21)</f>
        <v>46255</v>
      </c>
      <c r="H21" s="19" t="s">
        <v>59</v>
      </c>
    </row>
    <row r="22" spans="1:8" ht="30" customHeight="1" x14ac:dyDescent="0.3">
      <c r="A22" s="20" t="s">
        <v>175</v>
      </c>
      <c r="B22" s="24" t="s">
        <v>167</v>
      </c>
      <c r="C22" s="21" t="s">
        <v>176</v>
      </c>
      <c r="D22" s="21" t="s">
        <v>50</v>
      </c>
      <c r="E22" s="21" t="s">
        <v>68</v>
      </c>
      <c r="F22" s="27" t="s">
        <v>130</v>
      </c>
      <c r="G22" s="22">
        <f>DATE(2026,8,12)</f>
        <v>46246</v>
      </c>
      <c r="H22" s="24" t="s">
        <v>59</v>
      </c>
    </row>
    <row r="23" spans="1:8" ht="30" customHeight="1" x14ac:dyDescent="0.3">
      <c r="A23" s="16" t="s">
        <v>177</v>
      </c>
      <c r="B23" s="19" t="s">
        <v>167</v>
      </c>
      <c r="C23" s="13" t="s">
        <v>178</v>
      </c>
      <c r="D23" s="13" t="s">
        <v>50</v>
      </c>
      <c r="E23" s="13" t="s">
        <v>71</v>
      </c>
      <c r="F23" s="26" t="s">
        <v>139</v>
      </c>
      <c r="G23" s="17">
        <f>DATE(2026,7,21)</f>
        <v>46224</v>
      </c>
      <c r="H23" s="19" t="s">
        <v>59</v>
      </c>
    </row>
    <row r="24" spans="1:8" ht="30" customHeight="1" x14ac:dyDescent="0.3">
      <c r="A24" s="20" t="s">
        <v>179</v>
      </c>
      <c r="B24" s="24" t="s">
        <v>167</v>
      </c>
      <c r="C24" s="21" t="s">
        <v>180</v>
      </c>
      <c r="D24" s="21" t="s">
        <v>50</v>
      </c>
      <c r="E24" s="21" t="s">
        <v>71</v>
      </c>
      <c r="F24" s="27" t="s">
        <v>181</v>
      </c>
      <c r="G24" s="22"/>
      <c r="H24" s="24" t="s">
        <v>59</v>
      </c>
    </row>
    <row r="25" spans="1:8" ht="30" customHeight="1" x14ac:dyDescent="0.3">
      <c r="A25" s="16" t="s">
        <v>182</v>
      </c>
      <c r="B25" s="19" t="s">
        <v>183</v>
      </c>
      <c r="C25" s="13" t="s">
        <v>184</v>
      </c>
      <c r="D25" s="13" t="s">
        <v>185</v>
      </c>
      <c r="E25" s="13" t="s">
        <v>89</v>
      </c>
      <c r="F25" s="26" t="s">
        <v>130</v>
      </c>
      <c r="G25" s="17"/>
      <c r="H25" s="19" t="s">
        <v>186</v>
      </c>
    </row>
    <row r="26" spans="1:8" ht="30" customHeight="1" x14ac:dyDescent="0.3">
      <c r="A26" s="20" t="s">
        <v>187</v>
      </c>
      <c r="B26" s="24" t="s">
        <v>183</v>
      </c>
      <c r="C26" s="21" t="s">
        <v>188</v>
      </c>
      <c r="D26" s="21" t="s">
        <v>189</v>
      </c>
      <c r="E26" s="21" t="s">
        <v>89</v>
      </c>
      <c r="F26" s="27" t="s">
        <v>130</v>
      </c>
      <c r="G26" s="22"/>
      <c r="H26" s="24" t="s">
        <v>59</v>
      </c>
    </row>
    <row r="27" spans="1:8" ht="30" customHeight="1" x14ac:dyDescent="0.3">
      <c r="A27" s="16" t="s">
        <v>190</v>
      </c>
      <c r="B27" s="19" t="s">
        <v>183</v>
      </c>
      <c r="C27" s="13" t="s">
        <v>191</v>
      </c>
      <c r="D27" s="13" t="s">
        <v>50</v>
      </c>
      <c r="E27" s="13" t="s">
        <v>192</v>
      </c>
      <c r="F27" s="26" t="s">
        <v>130</v>
      </c>
      <c r="G27" s="17">
        <f>DATE(2026,8,26)</f>
        <v>46260</v>
      </c>
      <c r="H27" s="19" t="s">
        <v>193</v>
      </c>
    </row>
    <row r="28" spans="1:8" ht="30" customHeight="1" x14ac:dyDescent="0.3">
      <c r="A28" s="20" t="s">
        <v>194</v>
      </c>
      <c r="B28" s="24" t="s">
        <v>183</v>
      </c>
      <c r="C28" s="21" t="s">
        <v>195</v>
      </c>
      <c r="D28" s="21" t="s">
        <v>50</v>
      </c>
      <c r="E28" s="21" t="s">
        <v>196</v>
      </c>
      <c r="F28" s="27" t="s">
        <v>139</v>
      </c>
      <c r="G28" s="22">
        <f>DATE(2026,7,17)</f>
        <v>46220</v>
      </c>
      <c r="H28" s="24" t="s">
        <v>197</v>
      </c>
    </row>
    <row r="29" spans="1:8" ht="30" customHeight="1" x14ac:dyDescent="0.3">
      <c r="A29" s="16" t="s">
        <v>198</v>
      </c>
      <c r="B29" s="19" t="s">
        <v>183</v>
      </c>
      <c r="C29" s="13" t="s">
        <v>199</v>
      </c>
      <c r="D29" s="13" t="s">
        <v>50</v>
      </c>
      <c r="E29" s="13" t="s">
        <v>200</v>
      </c>
      <c r="F29" s="26" t="s">
        <v>139</v>
      </c>
      <c r="G29" s="17">
        <f>DATE(2027,12,2)</f>
        <v>46723</v>
      </c>
      <c r="H29" s="19" t="s">
        <v>201</v>
      </c>
    </row>
    <row r="30" spans="1:8" ht="30" customHeight="1" x14ac:dyDescent="0.3">
      <c r="A30" s="20" t="s">
        <v>202</v>
      </c>
      <c r="B30" s="24" t="s">
        <v>183</v>
      </c>
      <c r="C30" s="21" t="s">
        <v>203</v>
      </c>
      <c r="D30" s="21" t="s">
        <v>204</v>
      </c>
      <c r="E30" s="21" t="s">
        <v>89</v>
      </c>
      <c r="F30" s="27" t="s">
        <v>130</v>
      </c>
      <c r="G30" s="22"/>
      <c r="H30" s="24" t="s">
        <v>59</v>
      </c>
    </row>
    <row r="31" spans="1:8" ht="30" customHeight="1" x14ac:dyDescent="0.3">
      <c r="A31" s="16" t="s">
        <v>205</v>
      </c>
      <c r="B31" s="19" t="s">
        <v>183</v>
      </c>
      <c r="C31" s="13" t="s">
        <v>206</v>
      </c>
      <c r="D31" s="13" t="s">
        <v>50</v>
      </c>
      <c r="E31" s="13" t="s">
        <v>89</v>
      </c>
      <c r="F31" s="26" t="s">
        <v>139</v>
      </c>
      <c r="G31" s="17"/>
      <c r="H31" s="19" t="s">
        <v>59</v>
      </c>
    </row>
    <row r="32" spans="1:8" ht="30" customHeight="1" x14ac:dyDescent="0.3">
      <c r="A32" s="20" t="s">
        <v>207</v>
      </c>
      <c r="B32" s="24" t="s">
        <v>183</v>
      </c>
      <c r="C32" s="21" t="s">
        <v>208</v>
      </c>
      <c r="D32" s="21" t="s">
        <v>50</v>
      </c>
      <c r="E32" s="21" t="s">
        <v>209</v>
      </c>
      <c r="F32" s="27" t="s">
        <v>130</v>
      </c>
      <c r="G32" s="22"/>
      <c r="H32" s="24" t="s">
        <v>59</v>
      </c>
    </row>
  </sheetData>
  <mergeCells count="1">
    <mergeCell ref="A1:H1"/>
  </mergeCells>
  <conditionalFormatting sqref="F3:F32">
    <cfRule type="containsText" dxfId="5" priority="4" operator="containsText" text="High">
      <formula>NOT(ISERROR(SEARCH("High",F3)))</formula>
    </cfRule>
  </conditionalFormatting>
  <conditionalFormatting sqref="H3:H32">
    <cfRule type="containsText" dxfId="4" priority="1" operator="containsText" text="Overdue">
      <formula>NOT(ISERROR(SEARCH("Overdue",H3)))</formula>
    </cfRule>
    <cfRule type="containsText" dxfId="3" priority="2" operator="containsText" text="Blocked">
      <formula>NOT(ISERROR(SEARCH("Blocked",H3)))</formula>
    </cfRule>
    <cfRule type="containsText" dxfId="2" priority="3" operator="containsText" text="Confirmed">
      <formula>NOT(ISERROR(SEARCH("Confirmed",H3)))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10966-EF76-468D-910B-4FF31E7FE04B}">
  <dimension ref="A1:E7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44.6640625" customWidth="1"/>
    <col min="2" max="2" width="52.6640625" customWidth="1"/>
    <col min="3" max="3" width="15.6640625" customWidth="1"/>
    <col min="4" max="4" width="32.6640625" customWidth="1"/>
    <col min="5" max="5" width="62.6640625" customWidth="1"/>
  </cols>
  <sheetData>
    <row r="1" spans="1:5" ht="26.25" customHeight="1" x14ac:dyDescent="0.3">
      <c r="A1" s="32" t="s">
        <v>210</v>
      </c>
      <c r="B1" s="32"/>
      <c r="C1" s="32"/>
      <c r="D1" s="32"/>
      <c r="E1" s="32"/>
    </row>
    <row r="2" spans="1:5" ht="30" customHeight="1" x14ac:dyDescent="0.3">
      <c r="A2" s="12" t="s">
        <v>211</v>
      </c>
      <c r="B2" s="12" t="s">
        <v>212</v>
      </c>
      <c r="C2" s="12" t="s">
        <v>213</v>
      </c>
      <c r="D2" s="12" t="s">
        <v>214</v>
      </c>
      <c r="E2" s="12" t="s">
        <v>215</v>
      </c>
    </row>
    <row r="3" spans="1:5" ht="45" customHeight="1" x14ac:dyDescent="0.3">
      <c r="A3" s="15" t="s">
        <v>216</v>
      </c>
      <c r="B3" s="13" t="s">
        <v>217</v>
      </c>
      <c r="C3" s="17">
        <f>DATE(2026,8,26)</f>
        <v>46260</v>
      </c>
      <c r="D3" s="14" t="s">
        <v>218</v>
      </c>
      <c r="E3" s="13" t="s">
        <v>219</v>
      </c>
    </row>
    <row r="4" spans="1:5" ht="45" customHeight="1" x14ac:dyDescent="0.3">
      <c r="A4" s="28" t="s">
        <v>220</v>
      </c>
      <c r="B4" s="21" t="s">
        <v>221</v>
      </c>
      <c r="C4" s="22">
        <f>DATE(2026,7,17)</f>
        <v>46220</v>
      </c>
      <c r="D4" s="29" t="s">
        <v>222</v>
      </c>
      <c r="E4" s="21" t="s">
        <v>223</v>
      </c>
    </row>
    <row r="5" spans="1:5" ht="45" customHeight="1" x14ac:dyDescent="0.3">
      <c r="A5" s="15" t="s">
        <v>224</v>
      </c>
      <c r="B5" s="13" t="s">
        <v>225</v>
      </c>
      <c r="C5" s="17">
        <f>DATE(2027,12,2)</f>
        <v>46723</v>
      </c>
      <c r="D5" s="14" t="s">
        <v>226</v>
      </c>
      <c r="E5" s="13" t="s">
        <v>227</v>
      </c>
    </row>
    <row r="6" spans="1:5" ht="45" customHeight="1" x14ac:dyDescent="0.3">
      <c r="A6" s="28" t="s">
        <v>228</v>
      </c>
      <c r="B6" s="21" t="s">
        <v>229</v>
      </c>
      <c r="C6" s="22">
        <f>DATE(2028,8,2)</f>
        <v>46967</v>
      </c>
      <c r="D6" s="29" t="s">
        <v>230</v>
      </c>
      <c r="E6" s="21" t="s">
        <v>231</v>
      </c>
    </row>
    <row r="7" spans="1:5" ht="45" customHeight="1" x14ac:dyDescent="0.3">
      <c r="A7" s="15" t="s">
        <v>232</v>
      </c>
      <c r="B7" s="13" t="s">
        <v>233</v>
      </c>
      <c r="C7" s="17"/>
      <c r="D7" s="14" t="s">
        <v>234</v>
      </c>
      <c r="E7" s="13" t="s">
        <v>235</v>
      </c>
    </row>
  </sheetData>
  <mergeCells count="1">
    <mergeCell ref="A1:E1"/>
  </mergeCells>
  <conditionalFormatting sqref="D3:D7">
    <cfRule type="containsText" dxfId="1" priority="1" operator="containsText" text="Confirmed">
      <formula>NOT(ISERROR(SEARCH("Confirmed",D3)))</formula>
    </cfRule>
    <cfRule type="containsText" dxfId="0" priority="2" operator="containsText" text="Revised">
      <formula>NOT(ISERROR(SEARCH("Revised",D3)))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  <TaxCatchAll xmlns="9ece1660-89e4-4efe-8613-f619625afc8d" xsi:nil="true"/>
  </documentManagement>
</p:properties>
</file>

<file path=customXml/itemProps1.xml><?xml version="1.0" encoding="utf-8"?>
<ds:datastoreItem xmlns:ds="http://schemas.openxmlformats.org/officeDocument/2006/customXml" ds:itemID="{492AF390-1D5D-48B6-BF1B-4C76C2CB3658}"/>
</file>

<file path=customXml/itemProps2.xml><?xml version="1.0" encoding="utf-8"?>
<ds:datastoreItem xmlns:ds="http://schemas.openxmlformats.org/officeDocument/2006/customXml" ds:itemID="{DF7724D1-1E6D-4883-811E-DD1DCC9BBB20}"/>
</file>

<file path=customXml/itemProps3.xml><?xml version="1.0" encoding="utf-8"?>
<ds:datastoreItem xmlns:ds="http://schemas.openxmlformats.org/officeDocument/2006/customXml" ds:itemID="{16D6BDE1-C731-4095-93F0-218E81A8D63B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Actions</vt:lpstr>
      <vt:lpstr>RAID</vt:lpstr>
      <vt:lpstr>External Checks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Bojan Buhac</cp:lastModifiedBy>
  <cp:revision/>
  <dcterms:created xsi:type="dcterms:W3CDTF">2026-09-07T08:47:11Z</dcterms:created>
  <dcterms:modified xsi:type="dcterms:W3CDTF">2026-09-07T09:06:22Z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0x01010042410C10365B41458A488A2E06A7CDDA</vt:lpwstr>
  </property>
</Properties>
</file>