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Metadata/LabelInfo.xml" ContentType="application/vnd.ms-office.classificationlabel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268" documentId="11_C0AD03C342DF8C85416E2E2EDA312ADF66CFF049" xr6:coauthVersionLast="47" xr6:coauthVersionMax="47" xr10:uidLastSave="{3C911438-1520-4DBF-BE46-CAACB3BE2427}"/>
  <bookViews>
    <workbookView xWindow="0" yWindow="0" windowWidth="0" windowHeight="0" xr2:uid="{00000000-000D-0000-FFFF-FFFF00000000}"/>
  </bookViews>
  <sheets>
    <sheet name="README" sheetId="1" r:id="rId1"/>
    <sheet name="Actions" sheetId="2" r:id="rId2"/>
    <sheet name="RAID" sheetId="3" r:id="rId3"/>
    <sheet name="Sourc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3" i="1"/>
  <c r="B12" i="1"/>
  <c r="B11" i="1"/>
  <c r="B10" i="1"/>
  <c r="B9" i="1"/>
  <c r="B8" i="1"/>
  <c r="B7" i="1"/>
  <c r="K27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7" i="3"/>
  <c r="K6" i="3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K22" i="2"/>
  <c r="K21" i="2"/>
  <c r="K20" i="2"/>
  <c r="K19" i="2"/>
  <c r="K18" i="2"/>
  <c r="K17" i="2"/>
  <c r="K14" i="2"/>
  <c r="K13" i="2"/>
  <c r="K12" i="2"/>
  <c r="K11" i="2"/>
  <c r="K10" i="2"/>
  <c r="K9" i="2"/>
  <c r="K8" i="2"/>
  <c r="K7" i="2"/>
  <c r="K6" i="2"/>
  <c r="K5" i="2"/>
  <c r="K4" i="2"/>
  <c r="K3" i="2"/>
  <c r="F26" i="4"/>
  <c r="F25" i="4"/>
  <c r="F24" i="4"/>
  <c r="F23" i="4"/>
  <c r="F22" i="4"/>
  <c r="F21" i="4"/>
  <c r="F20" i="4"/>
  <c r="F19" i="4"/>
  <c r="F18" i="4"/>
  <c r="F17" i="4"/>
  <c r="F16" i="4"/>
  <c r="F14" i="4"/>
  <c r="F13" i="4"/>
  <c r="F12" i="4"/>
  <c r="F11" i="4"/>
  <c r="F10" i="4"/>
  <c r="F9" i="4"/>
  <c r="F8" i="4"/>
  <c r="F7" i="4"/>
  <c r="F6" i="4"/>
  <c r="F5" i="4"/>
  <c r="F4" i="4"/>
  <c r="F3" i="4"/>
</calcChain>
</file>

<file path=xl/sharedStrings.xml><?xml version="1.0" encoding="utf-8"?>
<sst xmlns="http://schemas.openxmlformats.org/spreadsheetml/2006/main" count="580" uniqueCount="387">
  <si>
    <t>Consolidated Action-Item &amp; RAID Tracker — Corey Gray (Marketing, Paris)</t>
  </si>
  <si>
    <t>Item</t>
  </si>
  <si>
    <t>Detail</t>
  </si>
  <si>
    <t>Purpose</t>
  </si>
  <si>
    <t>Consolidated register of open action items and a RAID log (risks, assumptions, issues, dependencies) compiled from Corey Gray's Microsoft 365 work data — Outlook email, Teams chats and channels, and meeting transcripts — with web validation of external vendor dates.</t>
  </si>
  <si>
    <t>Prepared</t>
  </si>
  <si>
    <t>7 Sep 2026 — compiled by Microsoft Copilot from Microsoft 365 sources (Outlook, Teams, Planner and Jira notifications) and Bing web search.</t>
  </si>
  <si>
    <t>Coverage window</t>
  </si>
  <si>
    <t>Email: inbox 10 Aug – 7 Sep 2026 read in full, plus keyword searches back to Mar 2026 · Teams: all recent chats and the Sales and Marketing / AI Agent Central channels (Jan – Sep 2026) · Meeting transcripts: 1 Jan – 7 Sep 2026 searched — none found · Calendar: 27 Jul – 21 Sep 2026 — no events found.</t>
  </si>
  <si>
    <t>Report as-of date (input — drives 'Days past due')</t>
  </si>
  <si>
    <t>Open actions (not Done)</t>
  </si>
  <si>
    <t>Overdue actions</t>
  </si>
  <si>
    <t>Actions to verify</t>
  </si>
  <si>
    <t>High-priority actions</t>
  </si>
  <si>
    <t>Risks logged</t>
  </si>
  <si>
    <t>Assumptions logged</t>
  </si>
  <si>
    <t>Issues logged</t>
  </si>
  <si>
    <t>Dependencies logged</t>
  </si>
  <si>
    <t>Sheet: Actions</t>
  </si>
  <si>
    <t>One row per open action — action, owner, source type, source, source date, due date, status, priority, evidence and link. 'Days past due' is calculated from the as-of date in B6.</t>
  </si>
  <si>
    <t>Sheet: RAID</t>
  </si>
  <si>
    <t>Risks, assumptions, issues and dependencies with impact, owner, source, dates, status and — for external dependencies — the web-validation result.</t>
  </si>
  <si>
    <t>Sheet: Sources</t>
  </si>
  <si>
    <t>Every email, Teams message and web page used, with date, link, full URL and the tracker IDs it supports.</t>
  </si>
  <si>
    <t>Status legend</t>
  </si>
  <si>
    <t>Open = active, no deadline passed · Overdue = stated due date has passed · Verify = likely done or stale; owner to confirm · Blocked = waiting on someone else · Done = closed. Priority: High / Medium / Low.</t>
  </si>
  <si>
    <t>Method</t>
  </si>
  <si>
    <t>Primary sources are the original emails and Teams messages. The auto-generated 'Daily Task Digest' emails were used only to cross-check which items are still open; each action was traced back to its original message where one exists.</t>
  </si>
  <si>
    <t>Gaps</t>
  </si>
  <si>
    <t>No meeting transcripts exist for Jan – Sep 2026 and the calendar has no events in the 27 Jul – 21 Sep window, so no meeting-derived actions are included. Most Teams chats are with bots (ZAVA Orders, ServiceNow); human-authored actions come from Adil Eli's chat and the Sales and Marketing channels.</t>
  </si>
  <si>
    <t>External validation</t>
  </si>
  <si>
    <t>Web search was used only to confirm vendor / regulatory dates: Azure OpenAI Assistants API retirement (26 Aug 2026), Azure Monitor OTP rollout (from 17 Jul 2026) and Atlassian's two-week reactivation window. See RAID D-01 – D-04 and Sources S-21 – S-24.</t>
  </si>
  <si>
    <t>Open Action Items — consolidated from Outlook email, Teams chats/channels and system notifications (status as of the README as-of date)</t>
  </si>
  <si>
    <t>ID</t>
  </si>
  <si>
    <t>Action</t>
  </si>
  <si>
    <t>Owner</t>
  </si>
  <si>
    <t>Source type</t>
  </si>
  <si>
    <t>Source (subject / channel, sender)</t>
  </si>
  <si>
    <t>Source date</t>
  </si>
  <si>
    <t>Due date</t>
  </si>
  <si>
    <t>Status</t>
  </si>
  <si>
    <t>Priority</t>
  </si>
  <si>
    <t>Evidence / notes</t>
  </si>
  <si>
    <t>Link</t>
  </si>
  <si>
    <t>Days past due</t>
  </si>
  <si>
    <t>A-01</t>
  </si>
  <si>
    <t>Complete the requested update and confirm completion to Adil Eli</t>
  </si>
  <si>
    <t>Corey Gray</t>
  </si>
  <si>
    <t>Email</t>
  </si>
  <si>
    <t>"Action required" — from Adil Eli</t>
  </si>
  <si>
    <t>Overdue</t>
  </si>
  <si>
    <t>High</t>
  </si>
  <si>
    <t>Quote: "Please complete the update and confirm once done by 25 June 2026." Flagged as unresolved in every Daily Task Digest through 6 Sep 2026.</t>
  </si>
  <si>
    <t>A-02</t>
  </si>
  <si>
    <t>Finalize the file and send it to Adil Eli</t>
  </si>
  <si>
    <t>Teams chat</t>
  </si>
  <si>
    <t>1:1 chat with Adil Eli (also surfaced by the email "Adil Eli mentioned you in your chat")</t>
  </si>
  <si>
    <t>Quote: "Hey Corey, Can you finalize the file and send it over by end of day today? Thanks!" No reply found in the chat.</t>
  </si>
  <si>
    <t>A-03</t>
  </si>
  <si>
    <t>Review the document attached to "Quick task" and send feedback to Adil Eli</t>
  </si>
  <si>
    <t>"Quick task" — from Adil Eli (with attachment)</t>
  </si>
  <si>
    <t>Medium</t>
  </si>
  <si>
    <t>Quote: "Could you please review the document and share your feedback by end of this week?" Sent Friday 19 Jun 2026 — due date taken as the end of that working week.</t>
  </si>
  <si>
    <t>A-04</t>
  </si>
  <si>
    <t>Reply to Adil Eli with the current status of the S2P agent</t>
  </si>
  <si>
    <t>1:1 chat with Adil Eli</t>
  </si>
  <si>
    <t>Open</t>
  </si>
  <si>
    <t>Quote: "Hi Corey. What is the status of S2P agent?" No reply found in the chat; still listed as awaiting reply in the 6 Sep 2026 digest.</t>
  </si>
  <si>
    <t>A-05</t>
  </si>
  <si>
    <t>Restore Copilot connector ServiceNowTickets2607141032 (data source instance hibernated) in the Microsoft 365 admin center</t>
  </si>
  <si>
    <t>System notification (email)</t>
  </si>
  <si>
    <t>"Your Copilot connection ServiceNowTickets2607141032 needs immediate attention" — from Microsoft 365</t>
  </si>
  <si>
    <t>Quote: "To prevent the deletion of indexed items, resolve the issue by September 19, 2026." Reason given: "Data Source Instance is hibernated."</t>
  </si>
  <si>
    <t>A-06</t>
  </si>
  <si>
    <t>Fix Copilot connector Jira2606051042 — request access from the Jira data source owner and re-authorize the connection</t>
  </si>
  <si>
    <t>"Your Copilot connection Jira2606051042 needs immediate attention" — from Microsoft 365</t>
  </si>
  <si>
    <t>Reason given: "You don't have permission to access this data source. You can contact the owner of this data source to request permission."</t>
  </si>
  <si>
    <t>A-07</t>
  </si>
  <si>
    <t>Investigate the failed run of Power Automate flow "Cowork Plan Approval" and confirm the flow is healthy</t>
  </si>
  <si>
    <t>"1 of your flow(s) have failed" — from Microsoft Power Automate</t>
  </si>
  <si>
    <t>Verify</t>
  </si>
  <si>
    <t>Failure count 1 in the week to 31 Aug 2026. "Plan request approved" notifications were generated on 7 Sep 2026, so the flow is running — review the failed run only.</t>
  </si>
  <si>
    <t>A-08</t>
  </si>
  <si>
    <t>Fix and re-enable Power Automate flow "When agent is added or updated" (disabled after 14 days of failures)</t>
  </si>
  <si>
    <t>"Alert! We've disabled one of your flows" — from Microsoft Power Automate</t>
  </si>
  <si>
    <t>Quote: "Your flow has failed consistently for 14 days. We disabled it on 8/24/2026 7:28:33 PM."</t>
  </si>
  <si>
    <t>A-09</t>
  </si>
  <si>
    <t>Complete Planner task "Communication Error Communication" (plan: Absolute Technology R400 Infrastructure)</t>
  </si>
  <si>
    <t>"You have late tasks" — from Microsoft Planner</t>
  </si>
  <si>
    <t>Quote: "You have a late task Communication Error Communication … 8/18/2026 … 7 days late". Reminders were also received on 17 and 18 Aug 2026.</t>
  </si>
  <si>
    <t>A-10</t>
  </si>
  <si>
    <t>Jira ZAG-5: Draft compliance criteria for agent behavior (ZAVA AI Governance)</t>
  </si>
  <si>
    <t>"Corey Gray, you have work due in Jira" — from Jira</t>
  </si>
  <si>
    <t>Jira reminder lists ZAG-5 as due Jun 8. No later Jira reminder found — confirm current status in Jira.</t>
  </si>
  <si>
    <t>A-11</t>
  </si>
  <si>
    <t>Jira ZAG-4: Identify scope of governance (internal vs external) (ZAVA AI Governance)</t>
  </si>
  <si>
    <t>Jira reminder lists ZAG-4 as due Jun 6. Confirm current status in Jira.</t>
  </si>
  <si>
    <t>A-12</t>
  </si>
  <si>
    <t>Decide whether to take Jira ZAG-6 "Set Up Agent Registration &amp; Verification" (currently unassigned)</t>
  </si>
  <si>
    <t>Unassigned — Jira suggests Corey Gray</t>
  </si>
  <si>
    <t>"Corey Gray, here is your weekly update for 2 Sept" — from Jira</t>
  </si>
  <si>
    <t>Low</t>
  </si>
  <si>
    <t>Quote: "Assign 1 work item from spaces you've worked in — ZAG-6 Set Up Agent Registration &amp; Verification — Assign to me" (space: ZAVA AI Governance).</t>
  </si>
  <si>
    <t>A-13</t>
  </si>
  <si>
    <t>Cloud ERP procurement (RFP-2026-001): approve ERPMax Solutions as preferred vendor, choose the budget-mitigation option, confirm CloudFirst ERP disqualification and authorize contract negotiation</t>
  </si>
  <si>
    <t>Corey Gray (Procurement Lead); approvals from Finance Director, Legal Counsel, CISO, Executive Sponsor</t>
  </si>
  <si>
    <t>Chat with the Procurement Orchestrator agent — "Comprehensive Vendor Offer Analysis – Cloud ERP Software Procurement"</t>
  </si>
  <si>
    <t>Quote: "APPROVAL REQUIRED ☐ Approve ERPMax Solutions as preferred vendor ☐ Authorize Option D (Hybrid Approach) negotiation strategy ☐ Confirm disqualification of CloudFirst ERP ☐ Authorize contract negotiation to commence Week 2". No decision recorded in the chat.</t>
  </si>
  <si>
    <t>S-13 (Teams chat — no direct link)</t>
  </si>
  <si>
    <t>A-14</t>
  </si>
  <si>
    <t>Issue a formal clarification request to ERPMax and IntegraPro (pricing &amp; 3-year TCO; SLA ≥ 99.9% with penalties; GDPR / ISO 27001 / SOC 2 evidence; EMEA data-centre locations)</t>
  </si>
  <si>
    <t>Corey Gray (Procurement Lead)</t>
  </si>
  <si>
    <t>Chat with the Procurement Orchestrator agent — offer analysis, "Immediate Next Actions (Decision-Ready)"</t>
  </si>
  <si>
    <t>Pricing, SLA and compliance sheets were missing from all three proposals; the analysis states final award must not proceed until these gaps are closed contractually.</t>
  </si>
  <si>
    <t>A-15</t>
  </si>
  <si>
    <t>Share competitor pricing-strategy and product-feature findings with the Market Research channel</t>
  </si>
  <si>
    <t>Teams channel</t>
  </si>
  <si>
    <t>Sales and Marketing › Market Research — post by Corey Gray</t>
  </si>
  <si>
    <t>Quote: "I've been looking into our main competitors' pricing strategies and product features. I'll share my findings with you all later today." No follow-up post found in the channel.</t>
  </si>
  <si>
    <t>A-16</t>
  </si>
  <si>
    <t>Lead the user-generated content contest for the upcoming campaign (research best practices, draft a plan)</t>
  </si>
  <si>
    <t>Corey Gray (requested by Daichi Maruyama)</t>
  </si>
  <si>
    <t>Sales and Marketing › Marketing — post by Daichi Maruyama</t>
  </si>
  <si>
    <t>Quote: "Corey, can you take the lead on the user-generated content contest?" Confirm whether the initiative is still active.</t>
  </si>
  <si>
    <t>A-17</t>
  </si>
  <si>
    <t>Produce the how-to videos for the upcoming campaign</t>
  </si>
  <si>
    <t>Dakota (requested by Daichi Maruyama)</t>
  </si>
  <si>
    <t>Quote: "And Dakota, would you mind working on the how-to videos?" Same post as A-16.</t>
  </si>
  <si>
    <t>A-18</t>
  </si>
  <si>
    <t>Confirm that Azure subscription ME-M365CPI81743996-bobuhac-1 no longer uses the Azure OpenAI Assistants API; migrate any remaining workload to Microsoft Foundry Agent Service (or the Responses API for inference-only)</t>
  </si>
  <si>
    <t>Vendor notice (email)</t>
  </si>
  <si>
    <t>"Retirement notice: Transition Azure OpenAI Assistants APIs to Microsoft Foundry Agent Service by 26 August 2026" — from Microsoft Azure</t>
  </si>
  <si>
    <t>Quote: "On 26 August 2026, we'll retire the Azure OpenAI Assistants API … After that date, the Azure OpenAI Assistants API won't work." Retirement date confirmed on Microsoft Learn (RAID D-01). No evidence of a completed migration found.</t>
  </si>
  <si>
    <t>A-19</t>
  </si>
  <si>
    <t>Review processes that add email recipients to Azure Monitor action groups and ensure new recipients complete OTP verification</t>
  </si>
  <si>
    <t>"Action recommended: Review new email verification requirement for Azure Monitor action groups" — from Microsoft Azure</t>
  </si>
  <si>
    <t>Rollout "starting as early as 17 July 2026"; existing addresses are unaffected. Confirmed on Microsoft Learn (RAID D-02). No deadline stated.</t>
  </si>
  <si>
    <t>A-20</t>
  </si>
  <si>
    <t>Decide whether to reactivate the Confluence site contosolab.atlassian.net or let it lapse (data will be permanently deleted)</t>
  </si>
  <si>
    <t>"[Important Notice] Your Confluence subscription is being deactivated due to inactivity" — from Atlassian</t>
  </si>
  <si>
    <t>Quote: "… is being deactivated due to an extended period of inactivity … any data associated with this app will be permanently deleted soon." Atlassian allows about two weeks after deactivation to request restoration (RAID D-03).</t>
  </si>
  <si>
    <t>RAID Log — Risks, Assumptions, Issues and Dependencies (external dependency dates validated by web search where a public source exists)</t>
  </si>
  <si>
    <t>Type</t>
  </si>
  <si>
    <t>Description</t>
  </si>
  <si>
    <t>Impact / consequence</t>
  </si>
  <si>
    <t>Source</t>
  </si>
  <si>
    <t>Date raised</t>
  </si>
  <si>
    <t>Key date</t>
  </si>
  <si>
    <t>External validation (web)</t>
  </si>
  <si>
    <t>R-01</t>
  </si>
  <si>
    <t>Risk</t>
  </si>
  <si>
    <t>Cloud ERP procurement (RFP-2026-001): all three vendor bids exceed the €250,000 not-to-exceed budget; the preferred vendor ERPMax Solutions (score 92/100) bid €390,000 (+56%).</t>
  </si>
  <si>
    <t>Budget overrun or forced scope reduction; a re-bid would add a 3–4 month delay.</t>
  </si>
  <si>
    <t>Corey Gray (Procurement Lead) + Finance Director</t>
  </si>
  <si>
    <t>Teams chat — Procurement Orchestrator agent, "Comprehensive Vendor Offer Analysis"</t>
  </si>
  <si>
    <t>Internal — not applicable</t>
  </si>
  <si>
    <t>R-02</t>
  </si>
  <si>
    <t>Vendor delivery risk: IntegraPro Systems is acceptable only if supplier-portal delivery is contractually guaranteed with penalties; CloudFirst ERP fails mandatory real-time processing and relies on future releases beyond the implementation window.</t>
  </si>
  <si>
    <t>Delivery slippage or non-compliance with mandatory requirements if the wrong vendor is selected.</t>
  </si>
  <si>
    <t>Teams chat — Procurement Orchestrator agent, offer analysis</t>
  </si>
  <si>
    <t>R-03</t>
  </si>
  <si>
    <t>Evaluation data gaps: none of the three proposals provided a pricing breakdown, SLA metrics/penalties, compliance certifications (GDPR, ISO 27001, SOC 2), EMEA data-residency confirmation or customer references.</t>
  </si>
  <si>
    <t>Final award cannot proceed; legal and operational risk remain unquantified until clarification responses arrive.</t>
  </si>
  <si>
    <t>Teams chat — Procurement Orchestrator agent, "Data Gaps Summary"</t>
  </si>
  <si>
    <t>R-04</t>
  </si>
  <si>
    <t>If Copilot connector ServiceNowTickets2607141032 is not restored by 19 Sep 2026, its indexed items will be deleted from Microsoft 365.</t>
  </si>
  <si>
    <t>Loss of ServiceNow ticket data in Copilot / Microsoft Search; re-indexing effort.</t>
  </si>
  <si>
    <t>Email — Microsoft 365, "Your Copilot connection ServiceNowTickets2607141032 needs immediate attention"</t>
  </si>
  <si>
    <t>Date taken from the Microsoft 365 notice; web search found no public documentation of this tenant-specific retention window.</t>
  </si>
  <si>
    <t>R-05</t>
  </si>
  <si>
    <t>Confluence site contosolab.atlassian.net was deactivated for inactivity; associated Marketplace app subscriptions are also deactivated and the data will be permanently deleted.</t>
  </si>
  <si>
    <t>Permanent loss of any Confluence content and Marketplace app data.</t>
  </si>
  <si>
    <t>Email — Atlassian, "[Important Notice] Your Confluence subscription is being deactivated due to inactivity"</t>
  </si>
  <si>
    <t>Atlassian Support: after deactivation there are two weeks to contact Atlassian before data is permanently deleted — that window has most likely passed (see D-03).</t>
  </si>
  <si>
    <t>AS-01</t>
  </si>
  <si>
    <t>Assumption</t>
  </si>
  <si>
    <t>ERP scope as stated by the requester: Cloud (SaaS); Finance, HR and CRM modules; 350 users across EMEA; €250,000 total budget; go-live 24 months from contract signing; greenfield (existing ERP not migrated).</t>
  </si>
  <si>
    <t>Vendor scoring and the budget analysis rest on this scope.</t>
  </si>
  <si>
    <t>Teams chat — Corey Gray's requirements message to the Procurement Orchestrator agent</t>
  </si>
  <si>
    <t>Confirmed</t>
  </si>
  <si>
    <t>AS-02</t>
  </si>
  <si>
    <t>Scoring weights of technical 40% / commercial 25% / risk &amp; vendor stability 20% / CSR &amp; compliance 15%; ERPMax ranked first (92/100) on the Requirements sheets alone because pricing, SLA and compliance sheets were not retrievable.</t>
  </si>
  <si>
    <t>The ranking may change once pricing and SLA data are received.</t>
  </si>
  <si>
    <t>AS-03</t>
  </si>
  <si>
    <t>The Microsoft retirement notice was sent because subscription ME-M365CPI81743996-bobuhac-1 uses the Azure OpenAI Assistants API; classic agents are stated as not impacted. It is assumed a real workload depends on the API — to be confirmed.</t>
  </si>
  <si>
    <t>If no workload uses the API, action A-18 can be closed.</t>
  </si>
  <si>
    <t>Email — Microsoft Azure retirement notice (tracking ID LZ_6-Y1Z)</t>
  </si>
  <si>
    <t>Retirement date confirmed on the web (see D-01).</t>
  </si>
  <si>
    <t>AS-04</t>
  </si>
  <si>
    <t>Email recipients already configured in Azure Monitor action groups keep receiving notifications; only newly added addresses need one-time passcode (OTP) verification.</t>
  </si>
  <si>
    <t>Limits A-19 to process changes for new recipients.</t>
  </si>
  <si>
    <t>Email — Microsoft Azure, "Action recommended: Review new email verification requirement for Azure Monitor action groups"</t>
  </si>
  <si>
    <t>Confirmed — Microsoft Learn "Create and manage action groups in Azure Monitor": new email addresses receive an OTP; Microsoft Q&amp;A confirms the 17 July 2026 rollout start (see D-02).</t>
  </si>
  <si>
    <t>AS-05</t>
  </si>
  <si>
    <t>An item is treated as open when no reply or follow-up was found in Outlook or Teams (the same rule the auto-generated Daily Task Digest applies). A-01–A-04 and A-15–A-17 were traced to their original messages, but completion could not be confirmed.</t>
  </si>
  <si>
    <t>Some "Overdue" / "Verify" items may already be done offline.</t>
  </si>
  <si>
    <t>Email — "📋 Daily Task Digest – Sunday, September 6, 2026" (auto-generated)</t>
  </si>
  <si>
    <t>I-01</t>
  </si>
  <si>
    <t>Issue</t>
  </si>
  <si>
    <t>Copilot connector Jira2606051042 has been failing since 12 Aug 2026 — "You don't have permission to access this data source."</t>
  </si>
  <si>
    <t>Jira data in Copilot / Microsoft Search is stale or unavailable.</t>
  </si>
  <si>
    <t>Email — Microsoft 365, "Your Copilot connection Jira2606051042 needs immediate attention"</t>
  </si>
  <si>
    <t>I-02</t>
  </si>
  <si>
    <t>Copilot connector ServiceNowTickets2607141032 has been failing since 22 Aug 2026 — "Data Source Instance is hibernated."</t>
  </si>
  <si>
    <t>ServiceNow tickets are not refreshed in Copilot; indexed items are deleted after 19 Sep 2026 (R-04).</t>
  </si>
  <si>
    <t>See R-04 / D-04.</t>
  </si>
  <si>
    <t>I-03</t>
  </si>
  <si>
    <t>Power Automate flow "When agent is added or updated" failed consistently for 14 days and was turned off on 24 Aug 2026 at 7:28 PM.</t>
  </si>
  <si>
    <t>Agent add/update automation is not running.</t>
  </si>
  <si>
    <t>Email — Microsoft Power Automate, "Alert! We've disabled one of your flows"</t>
  </si>
  <si>
    <t>I-04</t>
  </si>
  <si>
    <t>Power Automate flow "Cowork Plan Approval" recorded one failed run in the week to 31 Aug 2026 (earlier Daily Task Digests report failures since 21 Jul 2026).</t>
  </si>
  <si>
    <t>Plan approval requests may intermittently fail to create approvals. "Plan request approved" notices on 7 Sep 2026 show the flow is running again.</t>
  </si>
  <si>
    <t>Email — Microsoft Power Automate, "1 of your flow(s) have failed"</t>
  </si>
  <si>
    <t>I-05</t>
  </si>
  <si>
    <t>The Azure OpenAI Assistants API was retired on 26 Aug 2026; no evidence of a completed migration to Foundry Agent Service was found in email or Teams.</t>
  </si>
  <si>
    <t>Any remaining Assistants API workload on the subscription stopped working after 26 Aug 2026.</t>
  </si>
  <si>
    <t>Email — Microsoft Azure retirement notice</t>
  </si>
  <si>
    <t>I-06</t>
  </si>
  <si>
    <t>Four requests from Adil Eli have no recorded reply: S2P agent status (asked 22 Apr), finalize &amp; send file (due 19 Jun), complete update &amp; confirm (due 25 Jun), review document &amp; give feedback (due end of week 19 Jun).</t>
  </si>
  <si>
    <t>Stakeholder left waiting for 2–4 months; the items appear in every Daily Task Digest since July 2026.</t>
  </si>
  <si>
    <t>Teams chat with Adil Eli; emails "Action required" and "Quick task" from Adil Eli</t>
  </si>
  <si>
    <t>I-07</t>
  </si>
  <si>
    <t>Planner task "Communication Error Communication" (plan: Absolute Technology R400 Infrastructure) was due 18 Aug 2026 and was 7 days late on 25 Aug.</t>
  </si>
  <si>
    <t>Late deliverable in the R400 Infrastructure plan.</t>
  </si>
  <si>
    <t>Email — Microsoft Planner, "You have late tasks"</t>
  </si>
  <si>
    <t>I-08</t>
  </si>
  <si>
    <t>Jira ZAG-4 (due 6 Jun 2026) and ZAG-5 (due 8 Jun 2026) in the ZAVA AI Governance space were reported overdue by Jira reminders on 8–12 Jun 2026; no later status found.</t>
  </si>
  <si>
    <t>Governance scope and compliance criteria for agent behaviour remain undefined.</t>
  </si>
  <si>
    <t>Email — Jira, "Corey Gray, you have work due in Jira"</t>
  </si>
  <si>
    <t>D-01</t>
  </si>
  <si>
    <t>Dependency</t>
  </si>
  <si>
    <t>Vendor (Microsoft): retirement of the Azure OpenAI Assistants API on 26 Aug 2026 — replacement is Microsoft Foundry Agent Service (or the Azure OpenAI Responses API for inference-only workloads).</t>
  </si>
  <si>
    <t>Drives A-18 / I-05.</t>
  </si>
  <si>
    <t>Microsoft (vendor); Corey Gray for the subscription</t>
  </si>
  <si>
    <t>Date passed</t>
  </si>
  <si>
    <t>Confirmed via web search — Microsoft Q&amp;A / Microsoft Learn: "The Assistants API is deprecated and will be retired on August 26, 2026."</t>
  </si>
  <si>
    <t>D-02</t>
  </si>
  <si>
    <t>Vendor (Microsoft): Azure Monitor action groups require OTP verification for new email recipients — progressive regional rollout starting as early as 17 Jul 2026.</t>
  </si>
  <si>
    <t>Drives A-19.</t>
  </si>
  <si>
    <t>Microsoft (vendor); Corey Gray</t>
  </si>
  <si>
    <t>Email — Microsoft Azure notice</t>
  </si>
  <si>
    <t>In effect</t>
  </si>
  <si>
    <t>Confirmed via web search — Microsoft Q&amp;A "Clarification on email OTP for action group" quotes the same 17 July 2026 start; Microsoft Learn action-groups documentation describes the OTP step.</t>
  </si>
  <si>
    <t>D-03</t>
  </si>
  <si>
    <t>Vendor (Atlassian): reactivation of a deactivated Confluence site must be requested within Atlassian's restoration window before data is permanently deleted.</t>
  </si>
  <si>
    <t>Determines whether A-20 is still actionable.</t>
  </si>
  <si>
    <t>Atlassian (vendor); Corey Gray</t>
  </si>
  <si>
    <t>Email — Atlassian deactivation notice</t>
  </si>
  <si>
    <t>Confirmed via web search — Atlassian Support "Reactivate a subscription": after deactivation there are two weeks to contact Atlassian before data is permanently deleted. The notice did not state the exact deletion date for contosolab.atlassian.net.</t>
  </si>
  <si>
    <t>D-04</t>
  </si>
  <si>
    <t>Vendor (Microsoft 365): indexed items for Copilot connector ServiceNowTickets2607141032 are retained only if the connection is fixed by 19 Sep 2026.</t>
  </si>
  <si>
    <t>Drives A-05 / R-04.</t>
  </si>
  <si>
    <t>Microsoft 365 (platform); Corey Gray</t>
  </si>
  <si>
    <t>Email — Microsoft 365 notice</t>
  </si>
  <si>
    <t>Not independently verifiable — tenant-specific date from the Microsoft 365 notice; web search found no public documentation of this retention window.</t>
  </si>
  <si>
    <t>D-05</t>
  </si>
  <si>
    <t>Vendors ERPMax Solutions and IntegraPro Systems: responses to the clarification request (pricing &amp; 3-year TCO, SLA ≥ 99.9% with penalties, GDPR / ISO 27001 / SOC 2 evidence, EMEA data-centre locations).</t>
  </si>
  <si>
    <t>The final ERP award and negotiation (A-13 / A-14) cannot proceed without them.</t>
  </si>
  <si>
    <t>Not applicable — private vendor commitments; no public dates to validate.</t>
  </si>
  <si>
    <t>D-06</t>
  </si>
  <si>
    <t>Internal approvals for the ERP award from the Finance Director, Legal Counsel, CISO and Executive Sponsor (preferred vendor, budget-mitigation option, CloudFirst disqualification, start of contract negotiation).</t>
  </si>
  <si>
    <t>Blocks A-13.</t>
  </si>
  <si>
    <t>Teams chat — Procurement Orchestrator agent, "Approval Required From"</t>
  </si>
  <si>
    <t>D-07</t>
  </si>
  <si>
    <t>The owner of the Jira data source must grant permission before Copilot connector Jira2606051042 can be re-authorized.</t>
  </si>
  <si>
    <t>Blocks A-06 / I-01.</t>
  </si>
  <si>
    <t>Email — Microsoft 365, Jira2606051042 notice</t>
  </si>
  <si>
    <t>Sources — every email, Teams message and web page used in this tracker (Microsoft 365 Work IQ = primary; web = external date validation only)</t>
  </si>
  <si>
    <t>Title / subject</t>
  </si>
  <si>
    <t>From / author</t>
  </si>
  <si>
    <t>Date (sent / accessed)</t>
  </si>
  <si>
    <t>URL</t>
  </si>
  <si>
    <t>Supports (tracker IDs)</t>
  </si>
  <si>
    <t>S-01</t>
  </si>
  <si>
    <t>Action required</t>
  </si>
  <si>
    <t>Adil Eli</t>
  </si>
  <si>
    <t>https://outlook.office365.com/owa/?ItemID=AAMkADYzNTJjZDk2LWZjYTAtNDNkYi04ZDJjLWZiYjkyMzM0ZWE0NABGAAAAAAAUNtCSsQKLQI%2BnTd9py9%2B2BwC6dsD2wu9%2BTbtHZiWYBjx6AAAAAAEMAAC6dsD2wu9%2BTbtHZiWYBjx6AAGs3hl4AAA%3D&amp;exvsurl=1&amp;viewmodel=ReadMessageItem</t>
  </si>
  <si>
    <t>A-01, I-06</t>
  </si>
  <si>
    <t>S-02</t>
  </si>
  <si>
    <t>1:1 chat message — "Can you finalize the file and send it over by end of day today?"</t>
  </si>
  <si>
    <t>https://teams.microsoft.com/l/message/19%3a37e063f5-2d74-4501-a798-155e8a5379dd_8cb35102-f444-4b88-bc6e-4002674b9c09%40unq.gbl.spaces/1781861814199?context=%7B%22contextType%22:%22chat%22%7D</t>
  </si>
  <si>
    <t>A-02, I-06</t>
  </si>
  <si>
    <t>S-03</t>
  </si>
  <si>
    <t>Quick task (with attachment)</t>
  </si>
  <si>
    <t>https://outlook.office365.com/owa/?ItemID=AAMkADYzNTJjZDk2LWZjYTAtNDNkYi04ZDJjLWZiYjkyMzM0ZWE0NABGAAAAAAAUNtCSsQKLQI%2BnTd9py9%2B2BwC6dsD2wu9%2BTbtHZiWYBjx6AAAAAAEMAAC6dsD2wu9%2BTbtHZiWYBjx6AAGs3hl3AAA%3D&amp;exvsurl=1&amp;viewmodel=ReadMessageItem</t>
  </si>
  <si>
    <t>A-03, I-06</t>
  </si>
  <si>
    <t>S-04</t>
  </si>
  <si>
    <t>1:1 chat message — "What is the status of S2P agent?"</t>
  </si>
  <si>
    <t>https://teams.microsoft.com/l/message/19%3a37e063f5-2d74-4501-a798-155e8a5379dd_8cb35102-f444-4b88-bc6e-4002674b9c09%40unq.gbl.spaces/1776845908239?context=%7B%22contextType%22:%22chat%22%7D</t>
  </si>
  <si>
    <t>A-04, I-06</t>
  </si>
  <si>
    <t>S-05</t>
  </si>
  <si>
    <t>Adil Eli mentioned you in your chat (Teams missed-activity email)</t>
  </si>
  <si>
    <t>Adil Eli (via Teams)</t>
  </si>
  <si>
    <t>https://outlook.office365.com/owa/?ItemID=AAMkADYzNTJjZDk2LWZjYTAtNDNkYi04ZDJjLWZiYjkyMzM0ZWE0NABGAAAAAAAUNtCSsQKLQI%2BnTd9py9%2B2BwC6dsD2wu9%2BTbtHZiWYBjx6AAAAAAEMAAC6dsD2wu9%2BTbtHZiWYBjx6AAGs3hl5AAA%3D&amp;exvsurl=1&amp;viewmodel=ReadMessageItem</t>
  </si>
  <si>
    <t>S-06</t>
  </si>
  <si>
    <t>Email (system notification)</t>
  </si>
  <si>
    <t>Your Copilot connection ServiceNowTickets2607141032 needs immediate attention</t>
  </si>
  <si>
    <t>Microsoft 365</t>
  </si>
  <si>
    <t>https://outlook.office365.com/owa/?ItemID=AAMkADYzNTJjZDk2LWZjYTAtNDNkYi04ZDJjLWZiYjkyMzM0ZWE0NABGAAAAAAAUNtCSsQKLQI%2BnTd9py9%2B2BwC6dsD2wu9%2BTbtHZiWYBjx6AAAAAAEMAAC6dsD2wu9%2BTbtHZiWYBjx6AAJOvq%2FkAAA%3D&amp;exvsurl=1&amp;viewmodel=ReadMessageItem</t>
  </si>
  <si>
    <t>A-05, R-04, I-02, D-04</t>
  </si>
  <si>
    <t>S-07</t>
  </si>
  <si>
    <t>Your Copilot connection Jira2606051042 needs immediate attention</t>
  </si>
  <si>
    <t>https://outlook.office365.com/owa/?ItemID=AAMkADYzNTJjZDk2LWZjYTAtNDNkYi04ZDJjLWZiYjkyMzM0ZWE0NABGAAAAAAAUNtCSsQKLQI%2BnTd9py9%2B2BwC6dsD2wu9%2BTbtHZiWYBjx6AAAAAAEMAAC6dsD2wu9%2BTbtHZiWYBjx6AAI1suIhAAA%3D&amp;exvsurl=1&amp;viewmodel=ReadMessageItem</t>
  </si>
  <si>
    <t>A-06, I-01, D-07</t>
  </si>
  <si>
    <t>S-08</t>
  </si>
  <si>
    <t>1 of your flow(s) have failed</t>
  </si>
  <si>
    <t>Microsoft Power Automate</t>
  </si>
  <si>
    <t>https://outlook.office365.com/owa/?ItemID=AAMkADYzNTJjZDk2LWZjYTAtNDNkYi04ZDJjLWZiYjkyMzM0ZWE0NABGAAAAAAAUNtCSsQKLQI%2BnTd9py9%2B2BwC6dsD2wu9%2BTbtHZiWYBjx6AAAAAAEMAAC6dsD2wu9%2BTbtHZiWYBjx6AAJmTBSYAAA%3D&amp;exvsurl=1&amp;viewmodel=ReadMessageItem</t>
  </si>
  <si>
    <t>A-07, I-04</t>
  </si>
  <si>
    <t>S-09</t>
  </si>
  <si>
    <t>Alert! We've disabled one of your flows</t>
  </si>
  <si>
    <t>https://outlook.office365.com/owa/?ItemID=AAMkADYzNTJjZDk2LWZjYTAtNDNkYi04ZDJjLWZiYjkyMzM0ZWE0NABGAAAAAAAUNtCSsQKLQI%2BnTd9py9%2B2BwC6dsD2wu9%2BTbtHZiWYBjx6AAAAAAEMAAC6dsD2wu9%2BTbtHZiWYBjx6AAJWenKHAAA%3D&amp;exvsurl=1&amp;viewmodel=ReadMessageItem</t>
  </si>
  <si>
    <t>A-08, I-03</t>
  </si>
  <si>
    <t>S-10</t>
  </si>
  <si>
    <t>You have late tasks</t>
  </si>
  <si>
    <t>Microsoft Planner (on behalf of your organization)</t>
  </si>
  <si>
    <t>https://outlook.office365.com/owa/?ItemID=AAMkADYzNTJjZDk2LWZjYTAtNDNkYi04ZDJjLWZiYjkyMzM0ZWE0NABGAAAAAAAUNtCSsQKLQI%2BnTd9py9%2B2BwC6dsD2wu9%2BTbtHZiWYBjx6AAAAAAEMAAC6dsD2wu9%2BTbtHZiWYBjx6AAJWenKIAAA%3D&amp;exvsurl=1&amp;viewmodel=ReadMessageItem</t>
  </si>
  <si>
    <t>A-09, I-07</t>
  </si>
  <si>
    <t>S-11</t>
  </si>
  <si>
    <t>Corey Gray, you have work due in Jira</t>
  </si>
  <si>
    <t>Jira</t>
  </si>
  <si>
    <t>https://outlook.office365.com/owa/?ItemID=AAMkADYzNTJjZDk2LWZjYTAtNDNkYi04ZDJjLWZiYjkyMzM0ZWE0NABGAAAAAAAUNtCSsQKLQI%2BnTd9py9%2B2BwC6dsD2wu9%2BTbtHZiWYBjx6AAAAAAEMAAC6dsD2wu9%2BTbtHZiWYBjx6AAGeGG0oAAA%3D&amp;exvsurl=1&amp;viewmodel=ReadMessageItem</t>
  </si>
  <si>
    <t>A-10, A-11, I-08</t>
  </si>
  <si>
    <t>S-12</t>
  </si>
  <si>
    <t>Corey Gray, here is your weekly update for 2 Sept</t>
  </si>
  <si>
    <t>https://outlook.office365.com/owa/?ItemID=AAMkADYzNTJjZDk2LWZjYTAtNDNkYi04ZDJjLWZiYjkyMzM0ZWE0NABGAAAAAAAUNtCSsQKLQI%2BnTd9py9%2B2BwC6dsD2wu9%2BTbtHZiWYBjx6AAAAAAEMAAC6dsD2wu9%2BTbtHZiWYBjx6AAJmTBSbAAA%3D&amp;exvsurl=1&amp;viewmodel=ReadMessageItem</t>
  </si>
  <si>
    <t>S-13</t>
  </si>
  <si>
    <t>Chat with the Procurement Orchestrator agent — "Comprehensive Vendor Offer Analysis – Cloud ERP Software Procurement" (RFP-2026-001)</t>
  </si>
  <si>
    <t>Procurement Orchestrator agent / Corey Gray</t>
  </si>
  <si>
    <t>—</t>
  </si>
  <si>
    <t>No direct link available</t>
  </si>
  <si>
    <t>A-13, A-14, R-01, R-02, R-03, AS-01, AS-02, D-05, D-06</t>
  </si>
  <si>
    <t>S-14</t>
  </si>
  <si>
    <t>Sales and Marketing › Market Research — competitor research post</t>
  </si>
  <si>
    <t>https://teams.microsoft.com/l/message/19%3a12143dd01d644d7b8dfd955241689f5a%40thread.tacv2/1768314314320</t>
  </si>
  <si>
    <t>S-15</t>
  </si>
  <si>
    <t>Sales and Marketing › Marketing — campaign task assignment post</t>
  </si>
  <si>
    <t>Daichi Maruyama</t>
  </si>
  <si>
    <t>https://teams.microsoft.com/l/message/19%3aa6b62cf177c748d2b5459391d7e1188e%40thread.tacv2/1768314223169</t>
  </si>
  <si>
    <t>A-16, A-17</t>
  </si>
  <si>
    <t>S-16</t>
  </si>
  <si>
    <t>Email (vendor notice)</t>
  </si>
  <si>
    <t>Retirement notice: Transition Azure OpenAI Assistants APIs to Microsoft Foundry Agent Service by 26 August 2026 (tracking ID LZ_6-Y1Z)</t>
  </si>
  <si>
    <t>Microsoft Azure</t>
  </si>
  <si>
    <t>https://outlook.office365.com/owa/?ItemID=AAMkADYzNTJjZDk2LWZjYTAtNDNkYi04ZDJjLWZiYjkyMzM0ZWE0NABGAAAAAAAUNtCSsQKLQI%2BnTd9py9%2B2BwC6dsD2wu9%2BTbtHZiWYBjx6AAAAAAEMAAC6dsD2wu9%2BTbtHZiWYBjx6AAJIckjVAAA%3D&amp;exvsurl=1&amp;viewmodel=ReadMessageItem</t>
  </si>
  <si>
    <t>A-18, AS-03, I-05, D-01</t>
  </si>
  <si>
    <t>S-17</t>
  </si>
  <si>
    <t>Action recommended: Review new email verification requirement for Azure Monitor action groups</t>
  </si>
  <si>
    <t>https://outlook.office365.com/owa/?ItemID=AAMkADYzNTJjZDk2LWZjYTAtNDNkYi04ZDJjLWZiYjkyMzM0ZWE0NABGAAAAAAAUNtCSsQKLQI%2BnTd9py9%2B2BwC6dsD2wu9%2BTbtHZiWYBjx6AAAAAAEMAAC6dsD2wu9%2BTbtHZiWYBjx6AAHwDFSDAAA%3D&amp;exvsurl=1&amp;viewmodel=ReadMessageItem</t>
  </si>
  <si>
    <t>A-19, AS-04, D-02</t>
  </si>
  <si>
    <t>S-18</t>
  </si>
  <si>
    <t>[Important Notice] Your Confluence subscription is being deactivated due to inactivity</t>
  </si>
  <si>
    <t>Atlassian</t>
  </si>
  <si>
    <t>https://outlook.office365.com/owa/?ItemID=AAMkADYzNTJjZDk2LWZjYTAtNDNkYi04ZDJjLWZiYjkyMzM0ZWE0NABGAAAAAAAUNtCSsQKLQI%2BnTd9py9%2B2BwC6dsD2wu9%2BTbtHZiWYBjx6AAAAAAEMAAC6dsD2wu9%2BTbtHZiWYBjx6AAH7FsZ1AAA%3D&amp;exvsurl=1&amp;viewmodel=ReadMessageItem</t>
  </si>
  <si>
    <t>A-20, R-05, D-03</t>
  </si>
  <si>
    <t>S-19</t>
  </si>
  <si>
    <t>Email (auto-generated digest)</t>
  </si>
  <si>
    <t>📋 Daily Task Digest – Sunday, September 6, 2026 (used to cross-check open status only)</t>
  </si>
  <si>
    <t>Corey Gray (AI Productivity Assistant)</t>
  </si>
  <si>
    <t>https://outlook.office365.com/owa/?ItemID=AAMkADYzNTJjZDk2LWZjYTAtNDNkYi04ZDJjLWZiYjkyMzM0ZWE0NABGAAAAAAAUNtCSsQKLQI%2BnTd9py9%2B2BwC6dsD2wu9%2BTbtHZiWYBjx6AAAAAAEMAAC6dsD2wu9%2BTbtHZiWYBjx6AAJrU5xBAAA%3D&amp;exvsurl=1&amp;viewmodel=ReadMessageItem</t>
  </si>
  <si>
    <t>AS-05; cross-check for A-01–A-12, A-15–A-20</t>
  </si>
  <si>
    <t>S-20</t>
  </si>
  <si>
    <t>Plan request approved — evidence that the Cowork Plan Approval flow is running</t>
  </si>
  <si>
    <t>Corey Gray (Power Automate flow)</t>
  </si>
  <si>
    <t>https://outlook.office365.com/owa/?ItemID=AAMkADYzNTJjZDk2LWZjYTAtNDNkYi04ZDJjLWZiYjkyMzM0ZWE0NABGAAAAAAAUNtCSsQKLQI%2BnTd9py9%2B2BwC6dsD2wu9%2BTbtHZiWYBjx6AAAAAAEMAAC6dsD2wu9%2BTbtHZiWYBjx6AAJsWVFvAAA%3D&amp;exvsurl=1&amp;viewmodel=ReadMessageItem</t>
  </si>
  <si>
    <t>S-21</t>
  </si>
  <si>
    <t>Web (Microsoft Q&amp;A)</t>
  </si>
  <si>
    <t>Will Azure OpenAI Assistants API specifically be deprecated on August 26th?</t>
  </si>
  <si>
    <t>learn.microsoft.com</t>
  </si>
  <si>
    <t>https://learn.microsoft.com/en-us/answers/questions/5790094/will-azure-openai-assistants-api-specifically-be-d</t>
  </si>
  <si>
    <t>D-01, I-05, A-18 (date validation)</t>
  </si>
  <si>
    <t>S-22</t>
  </si>
  <si>
    <t>Clarification on email OTP for action group</t>
  </si>
  <si>
    <t>https://learn.microsoft.com/en-us/answers/questions/5954666/clarification-on-email-otp-for-action-group</t>
  </si>
  <si>
    <t>D-02, AS-04, A-19 (date validation)</t>
  </si>
  <si>
    <t>S-23</t>
  </si>
  <si>
    <t>Web (Microsoft Learn)</t>
  </si>
  <si>
    <t>Create and manage action groups in Azure Monitor</t>
  </si>
  <si>
    <t>https://learn.microsoft.com/en-us/azure/azure-monitor/alerts/action-groups</t>
  </si>
  <si>
    <t>D-02, AS-04 (policy validation)</t>
  </si>
  <si>
    <t>S-24</t>
  </si>
  <si>
    <t>Web (Atlassian Support)</t>
  </si>
  <si>
    <t>Reactivate a subscription</t>
  </si>
  <si>
    <t>support.atlassian.com</t>
  </si>
  <si>
    <t>https://support.atlassian.com/subscriptions-and-billing/docs/reactivate-a-subscription/</t>
  </si>
  <si>
    <t>D-03, R-05, A-20 (policy validation)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</si>
</sst>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1F2937"/>
      <name val="Calibri"/>
    </font>
    <font>
      <b/>
      <sz val="14"/>
      <color rgb="FF1F2937"/>
      <name val="Calibri"/>
    </font>
    <font>
      <b/>
      <sz val="11"/>
      <color rgb="FFFFFFFF"/>
      <name val="Calibri"/>
    </font>
    <font>
      <sz val="11"/>
      <color rgb="FF0000FF"/>
      <name val="Calibri"/>
    </font>
    <font>
      <b/>
      <sz val="11"/>
      <color rgb="FF2563EB"/>
      <name val="Calibri"/>
    </font>
    <font>
      <u/>
      <sz val="11"/>
      <color rgb="FF2563EB"/>
      <name val="Calibri"/>
    </font>
    <font>
      <sz val="11"/>
      <color rgb="FF2563EB"/>
      <name val="Calibri"/>
    </font>
    <font>
      <sz val="9"/>
      <color rgb="FF4B5563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4151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FF9C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3" borderId="0" xfId="0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164" fontId="7" fillId="4" borderId="0" xfId="0" applyNumberFormat="1" applyFont="1" applyFill="1" applyAlignment="1">
      <alignment horizontal="left" vertical="top" wrapText="1"/>
    </xf>
    <xf numFmtId="3" fontId="8" fillId="0" borderId="0" xfId="0" applyNumberFormat="1" applyFont="1" applyAlignment="1">
      <alignment horizontal="left" vertical="top" wrapText="1"/>
    </xf>
    <xf numFmtId="3" fontId="8" fillId="3" borderId="0" xfId="0" applyNumberFormat="1" applyFont="1" applyFill="1" applyAlignment="1">
      <alignment horizontal="left" vertical="top" wrapText="1"/>
    </xf>
    <xf numFmtId="164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vertical="top" wrapText="1"/>
    </xf>
    <xf numFmtId="3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49">
    <dxf>
      <font>
        <name val="Calibri"/>
      </font>
      <alignment vertical="top" wrapText="1"/>
    </dxf>
    <dxf>
      <font>
        <sz val="9"/>
        <color rgb="FF4B5563"/>
        <name val="Calibri"/>
      </font>
      <alignment vertical="top" wrapText="1"/>
    </dxf>
    <dxf>
      <font>
        <color rgb="FF2563EB"/>
        <name val="Calibri"/>
      </font>
      <alignment horizontal="center" vertical="top"/>
    </dxf>
    <dxf>
      <font>
        <name val="Calibri"/>
      </font>
      <numFmt numFmtId="164" formatCode="yyyy\-mm\-dd"/>
      <alignment horizontal="center" vertical="top"/>
    </dxf>
    <dxf>
      <font>
        <name val="Calibri"/>
      </font>
      <alignment vertical="top" wrapText="1"/>
    </dxf>
    <dxf>
      <font>
        <name val="Calibri"/>
      </font>
      <alignment vertical="top" wrapText="1"/>
    </dxf>
    <dxf>
      <font>
        <name val="Calibri"/>
      </font>
      <alignment vertical="top"/>
    </dxf>
    <dxf>
      <font>
        <b/>
        <name val="Calibri"/>
      </font>
      <alignment horizontal="center" vertical="top"/>
    </dxf>
    <dxf>
      <font>
        <name val="Calibri"/>
      </font>
      <alignment vertical="top"/>
    </dxf>
    <dxf>
      <font>
        <name val="Calibri"/>
      </font>
      <alignment vertical="top"/>
    </dxf>
    <dxf>
      <font>
        <color rgb="FF2563EB"/>
        <name val="Calibri"/>
      </font>
      <alignment horizontal="center" vertical="top"/>
    </dxf>
    <dxf>
      <font>
        <name val="Calibri"/>
      </font>
      <alignment vertical="top" wrapText="1"/>
    </dxf>
    <dxf>
      <font>
        <name val="Calibri"/>
      </font>
      <alignment horizontal="center" vertical="top"/>
    </dxf>
    <dxf>
      <font>
        <name val="Calibri"/>
      </font>
      <numFmt numFmtId="164" formatCode="yyyy\-mm\-dd"/>
      <alignment horizontal="center" vertical="top"/>
    </dxf>
    <dxf>
      <font>
        <name val="Calibri"/>
      </font>
      <numFmt numFmtId="164" formatCode="yyyy\-mm\-dd"/>
      <alignment horizontal="center" vertical="top"/>
    </dxf>
    <dxf>
      <font>
        <name val="Calibri"/>
      </font>
      <alignment vertical="top" wrapText="1"/>
    </dxf>
    <dxf>
      <font>
        <name val="Calibri"/>
      </font>
      <alignment vertical="top" wrapText="1"/>
    </dxf>
    <dxf>
      <font>
        <name val="Calibri"/>
      </font>
      <alignment vertical="top" wrapText="1"/>
    </dxf>
    <dxf>
      <font>
        <name val="Calibri"/>
      </font>
      <alignment vertical="top" wrapText="1"/>
    </dxf>
    <dxf>
      <font>
        <b/>
        <name val="Calibri"/>
      </font>
      <alignment horizontal="center" vertical="top"/>
    </dxf>
    <dxf>
      <font>
        <b/>
        <name val="Calibri"/>
      </font>
      <alignment horizontal="center" vertical="top"/>
    </dxf>
    <dxf>
      <font>
        <name val="Calibri"/>
      </font>
      <alignment vertical="top"/>
    </dxf>
    <dxf>
      <font>
        <name val="Calibri"/>
      </font>
      <alignment vertical="top"/>
    </dxf>
    <dxf>
      <font>
        <color rgb="FF166534"/>
      </font>
      <fill>
        <patternFill patternType="solid">
          <fgColor indexed="64"/>
          <bgColor rgb="FFDCFCE7"/>
        </patternFill>
      </fill>
    </dxf>
    <dxf>
      <font>
        <color rgb="FF92400E"/>
      </font>
      <fill>
        <patternFill patternType="solid">
          <fgColor indexed="64"/>
          <bgColor rgb="FFFEF3C7"/>
        </patternFill>
      </fill>
    </dxf>
    <dxf>
      <font>
        <b/>
        <i val="0"/>
        <color rgb="FF9B1C1C"/>
      </font>
      <fill>
        <patternFill patternType="solid">
          <fgColor indexed="64"/>
          <bgColor rgb="FFFDE2E2"/>
        </patternFill>
      </fill>
    </dxf>
    <dxf>
      <font>
        <color rgb="FF166534"/>
      </font>
      <fill>
        <patternFill patternType="solid">
          <fgColor indexed="64"/>
          <bgColor rgb="FFDCFCE7"/>
        </patternFill>
      </fill>
    </dxf>
    <dxf>
      <font>
        <color rgb="FF92400E"/>
      </font>
      <fill>
        <patternFill patternType="solid">
          <fgColor indexed="64"/>
          <bgColor rgb="FFFEF3C7"/>
        </patternFill>
      </fill>
    </dxf>
    <dxf>
      <font>
        <color rgb="FF1E3A8A"/>
      </font>
      <fill>
        <patternFill patternType="solid">
          <fgColor indexed="64"/>
          <bgColor rgb="FFDBEAFE"/>
        </patternFill>
      </fill>
    </dxf>
    <dxf>
      <font>
        <color rgb="FF9B1C1C"/>
      </font>
      <fill>
        <patternFill patternType="solid">
          <fgColor indexed="64"/>
          <bgColor rgb="FFFDE2E2"/>
        </patternFill>
      </fill>
    </dxf>
    <dxf>
      <font>
        <name val="Calibri"/>
      </font>
      <numFmt numFmtId="3" formatCode="#,##0"/>
      <alignment horizontal="center" vertical="top"/>
    </dxf>
    <dxf>
      <font>
        <color rgb="FF2563EB"/>
        <name val="Calibri"/>
      </font>
      <alignment horizontal="center" vertical="top"/>
    </dxf>
    <dxf>
      <font>
        <name val="Calibri"/>
      </font>
      <alignment vertical="top" wrapText="1"/>
    </dxf>
    <dxf>
      <font>
        <name val="Calibri"/>
      </font>
      <alignment horizontal="center" vertical="top"/>
    </dxf>
    <dxf>
      <font>
        <name val="Calibri"/>
      </font>
      <alignment horizontal="center" vertical="top"/>
    </dxf>
    <dxf>
      <font>
        <name val="Calibri"/>
      </font>
      <numFmt numFmtId="164" formatCode="yyyy\-mm\-dd"/>
      <alignment horizontal="center" vertical="top"/>
    </dxf>
    <dxf>
      <font>
        <name val="Calibri"/>
      </font>
      <numFmt numFmtId="164" formatCode="yyyy\-mm\-dd"/>
      <alignment horizontal="center" vertical="top"/>
    </dxf>
    <dxf>
      <font>
        <name val="Calibri"/>
      </font>
      <alignment vertical="top" wrapText="1"/>
    </dxf>
    <dxf>
      <font>
        <name val="Calibri"/>
      </font>
      <alignment vertical="top" wrapText="1"/>
    </dxf>
    <dxf>
      <font>
        <name val="Calibri"/>
      </font>
      <alignment vertical="top" wrapText="1"/>
    </dxf>
    <dxf>
      <font>
        <name val="Calibri"/>
      </font>
      <alignment vertical="top" wrapText="1"/>
    </dxf>
    <dxf>
      <font>
        <b/>
        <name val="Calibri"/>
      </font>
      <alignment horizontal="center" vertical="top"/>
    </dxf>
    <dxf>
      <font>
        <name val="Calibri"/>
      </font>
      <alignment vertical="top"/>
    </dxf>
    <dxf>
      <font>
        <name val="Calibri"/>
      </font>
      <alignment vertical="top"/>
    </dxf>
    <dxf>
      <font>
        <b/>
        <i val="0"/>
        <color rgb="FFB91C1C"/>
      </font>
    </dxf>
    <dxf>
      <font>
        <color rgb="FF166534"/>
      </font>
      <fill>
        <patternFill patternType="solid">
          <fgColor indexed="64"/>
          <bgColor rgb="FFDCFCE7"/>
        </patternFill>
      </fill>
    </dxf>
    <dxf>
      <font>
        <color rgb="FF1E3A8A"/>
      </font>
      <fill>
        <patternFill patternType="solid">
          <fgColor indexed="64"/>
          <bgColor rgb="FFDBEAFE"/>
        </patternFill>
      </fill>
    </dxf>
    <dxf>
      <font>
        <color rgb="FF92400E"/>
      </font>
      <fill>
        <patternFill patternType="solid">
          <fgColor indexed="64"/>
          <bgColor rgb="FFFEF3C7"/>
        </patternFill>
      </fill>
    </dxf>
    <dxf>
      <font>
        <b/>
        <i val="0"/>
        <color rgb="FF9B1C1C"/>
      </font>
      <fill>
        <patternFill patternType="solid">
          <fgColor indexed="64"/>
          <bgColor rgb="FFFD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E91138-3CA8-4C00-947E-05BD851C6FB5}" name="Tbl_Actions" displayName="Tbl_Actions" ref="A2:L22" totalsRowShown="0" headerRowDxfId="43" dataDxfId="42">
  <autoFilter ref="A2:L22" xr:uid="{BAE91138-3CA8-4C00-947E-05BD851C6FB5}"/>
  <tableColumns count="12">
    <tableColumn id="1" xr3:uid="{E7DFC73B-41BF-4B03-B7A1-4F2E0422E302}" name="ID" dataDxfId="41"/>
    <tableColumn id="2" xr3:uid="{04673CEB-B12D-4281-BA25-CBCD2AC266D1}" name="Action" dataDxfId="40"/>
    <tableColumn id="3" xr3:uid="{8C79C413-E02D-42D1-A078-E46E4C4CD441}" name="Owner" dataDxfId="39"/>
    <tableColumn id="4" xr3:uid="{A5E490A5-A3A5-47B8-81F2-818FEFC4CB8D}" name="Source type" dataDxfId="38"/>
    <tableColumn id="5" xr3:uid="{A9B63088-1B96-46F5-931B-0223EC10C740}" name="Source (subject / channel, sender)" dataDxfId="37"/>
    <tableColumn id="6" xr3:uid="{57CEE1CA-DDBF-406F-B8D5-928C6CB24606}" name="Source date" dataDxfId="36"/>
    <tableColumn id="7" xr3:uid="{EB9C56EA-D0C5-4B91-81F5-D43580B75AB2}" name="Due date" dataDxfId="35"/>
    <tableColumn id="8" xr3:uid="{775AFBAC-2E26-41B9-BC18-56AF50C48911}" name="Status" dataDxfId="34"/>
    <tableColumn id="9" xr3:uid="{57F70879-2CD1-444A-B1F7-C356E1229520}" name="Priority" dataDxfId="33"/>
    <tableColumn id="10" xr3:uid="{E8DDE543-5528-4F09-9C8E-FE28EEFFA55A}" name="Evidence / notes" dataDxfId="32"/>
    <tableColumn id="11" xr3:uid="{940F4087-4AD3-48C3-8C05-FB7B3630EC81}" name="Link" dataDxfId="31" dataCellStyle="Hyperlink"/>
    <tableColumn id="12" xr3:uid="{188CF217-7202-4438-978A-CB14230107D0}" name="Days past due" dataDxfId="30">
      <calculatedColumnFormula>IF(AND(ISNUMBER($G3),$H3&lt;&gt;"Done"),MAX(0,README!$B$6-$G3),"")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C515A8-4BD0-4D01-9350-B7A0075ADE0F}" name="Tbl_RAID" displayName="Tbl_RAID" ref="A2:K27" totalsRowShown="0" headerRowDxfId="22" dataDxfId="21">
  <autoFilter ref="A2:K27" xr:uid="{56C515A8-4BD0-4D01-9350-B7A0075ADE0F}"/>
  <tableColumns count="11">
    <tableColumn id="1" xr3:uid="{2CBAD190-1D0D-4844-AF16-FAE163B02687}" name="ID" dataDxfId="20"/>
    <tableColumn id="2" xr3:uid="{EFEE7057-9801-459A-B9B1-C972AA111FCF}" name="Type" dataDxfId="19"/>
    <tableColumn id="3" xr3:uid="{557CF7DE-BAD0-4972-B589-1EDBFD8FA97C}" name="Description" dataDxfId="18"/>
    <tableColumn id="4" xr3:uid="{1A5DEBEF-B78A-4C36-B71E-246B8376CF8C}" name="Impact / consequence" dataDxfId="17"/>
    <tableColumn id="5" xr3:uid="{100A3D7F-85F6-4DA9-BD88-AB396044F5B9}" name="Owner" dataDxfId="16"/>
    <tableColumn id="6" xr3:uid="{5D0A2C81-6B4F-4990-A00C-11AB0935F347}" name="Source" dataDxfId="15"/>
    <tableColumn id="7" xr3:uid="{7EF1CAB7-0C88-41C5-B771-8D4B1A3BDF43}" name="Date raised" dataDxfId="14"/>
    <tableColumn id="8" xr3:uid="{38006200-3A17-4DA9-AC55-24DD0194FBA0}" name="Key date" dataDxfId="13"/>
    <tableColumn id="9" xr3:uid="{B99365C1-F85A-4037-8DC5-10E6338AB123}" name="Status" dataDxfId="12"/>
    <tableColumn id="10" xr3:uid="{4A19C2CC-5E21-4BC9-A0D8-6577B3FF4E48}" name="External validation (web)" dataDxfId="11"/>
    <tableColumn id="11" xr3:uid="{96C49ABF-C430-4C50-B6F8-708E5CA70FC3}" name="Link" dataDxfId="10" dataCellStyle="Hyperlink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88289A-1253-44BA-84AF-5B82DE4BFBFF}" name="Tbl_Sources" displayName="Tbl_Sources" ref="A2:H26" totalsRowShown="0" headerRowDxfId="9" dataDxfId="8">
  <autoFilter ref="A2:H26" xr:uid="{7488289A-1253-44BA-84AF-5B82DE4BFBFF}"/>
  <tableColumns count="8">
    <tableColumn id="1" xr3:uid="{316E10F1-AA51-41CB-A307-B92D2CF0ACC7}" name="ID" dataDxfId="7"/>
    <tableColumn id="2" xr3:uid="{FCEF6AA7-D993-4B24-9997-7C720962FC5D}" name="Source type" dataDxfId="6"/>
    <tableColumn id="3" xr3:uid="{9241087E-F589-4F3F-9E0A-F0BD9EB1F1F5}" name="Title / subject" dataDxfId="5"/>
    <tableColumn id="4" xr3:uid="{6A6DD2E4-0699-4750-9F87-7247074D4C8A}" name="From / author" dataDxfId="4"/>
    <tableColumn id="5" xr3:uid="{F9BCA086-7E4C-4529-A570-2E83ACF3FF2F}" name="Date (sent / accessed)" dataDxfId="3"/>
    <tableColumn id="6" xr3:uid="{8BDE1FF0-D675-4BFA-BE1A-471CAB343A1F}" name="Link" dataDxfId="2" dataCellStyle="Hyperlink">
      <calculatedColumnFormula>HYPERLINK($G3,"Open")</calculatedColumnFormula>
    </tableColumn>
    <tableColumn id="7" xr3:uid="{04822A78-2821-4C5D-B323-E22EF71713E7}" name="URL" dataDxfId="1"/>
    <tableColumn id="8" xr3:uid="{6AE00B7F-FE2E-42F1-BE0A-72936F386D8D}" name="Supports (tracker IDs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44.7109375" customWidth="1"/>
    <col min="2" max="2" width="120.7109375" customWidth="1"/>
  </cols>
  <sheetData>
    <row r="1" spans="1:2">
      <c r="A1" s="2" t="s">
        <v>0</v>
      </c>
      <c r="B1" s="2"/>
    </row>
    <row r="2" spans="1:2">
      <c r="A2" s="3" t="s">
        <v>1</v>
      </c>
      <c r="B2" s="3" t="s">
        <v>2</v>
      </c>
    </row>
    <row r="3" spans="1:2">
      <c r="A3" s="4" t="s">
        <v>3</v>
      </c>
      <c r="B3" s="5" t="s">
        <v>4</v>
      </c>
    </row>
    <row r="4" spans="1:2">
      <c r="A4" s="6" t="s">
        <v>5</v>
      </c>
      <c r="B4" s="7" t="s">
        <v>6</v>
      </c>
    </row>
    <row r="5" spans="1:2">
      <c r="A5" s="4" t="s">
        <v>7</v>
      </c>
      <c r="B5" s="5" t="s">
        <v>8</v>
      </c>
    </row>
    <row r="6" spans="1:2">
      <c r="A6" s="6" t="s">
        <v>9</v>
      </c>
      <c r="B6" s="8">
        <v>46272</v>
      </c>
    </row>
    <row r="7" spans="1:2">
      <c r="A7" s="4" t="s">
        <v>10</v>
      </c>
      <c r="B7" s="9">
        <f>COUNTIF(Tbl_Actions[Status],"&lt;&gt;Done")</f>
        <v>20</v>
      </c>
    </row>
    <row r="8" spans="1:2">
      <c r="A8" s="6" t="s">
        <v>11</v>
      </c>
      <c r="B8" s="10">
        <f>COUNTIF(Tbl_Actions[Status],"Overdue")</f>
        <v>7</v>
      </c>
    </row>
    <row r="9" spans="1:2">
      <c r="A9" s="4" t="s">
        <v>12</v>
      </c>
      <c r="B9" s="9">
        <f>COUNTIF(Tbl_Actions[Status],"Verify")</f>
        <v>5</v>
      </c>
    </row>
    <row r="10" spans="1:2">
      <c r="A10" s="6" t="s">
        <v>13</v>
      </c>
      <c r="B10" s="10">
        <f>COUNTIF(Tbl_Actions[Priority],"High")</f>
        <v>7</v>
      </c>
    </row>
    <row r="11" spans="1:2">
      <c r="A11" s="4" t="s">
        <v>14</v>
      </c>
      <c r="B11" s="9">
        <f>COUNTIF(Tbl_RAID[Type],"Risk")</f>
        <v>5</v>
      </c>
    </row>
    <row r="12" spans="1:2">
      <c r="A12" s="6" t="s">
        <v>15</v>
      </c>
      <c r="B12" s="10">
        <f>COUNTIF(Tbl_RAID[Type],"Assumption")</f>
        <v>5</v>
      </c>
    </row>
    <row r="13" spans="1:2">
      <c r="A13" s="4" t="s">
        <v>16</v>
      </c>
      <c r="B13" s="9">
        <f>COUNTIF(Tbl_RAID[Type],"Issue")</f>
        <v>8</v>
      </c>
    </row>
    <row r="14" spans="1:2">
      <c r="A14" s="6" t="s">
        <v>17</v>
      </c>
      <c r="B14" s="10">
        <f>COUNTIF(Tbl_RAID[Type],"Dependency")</f>
        <v>7</v>
      </c>
    </row>
    <row r="15" spans="1:2">
      <c r="A15" s="4" t="s">
        <v>18</v>
      </c>
      <c r="B15" s="5" t="s">
        <v>19</v>
      </c>
    </row>
    <row r="16" spans="1:2">
      <c r="A16" s="6" t="s">
        <v>20</v>
      </c>
      <c r="B16" s="7" t="s">
        <v>21</v>
      </c>
    </row>
    <row r="17" spans="1:2">
      <c r="A17" s="4" t="s">
        <v>22</v>
      </c>
      <c r="B17" s="5" t="s">
        <v>23</v>
      </c>
    </row>
    <row r="18" spans="1:2">
      <c r="A18" s="6" t="s">
        <v>24</v>
      </c>
      <c r="B18" s="7" t="s">
        <v>25</v>
      </c>
    </row>
    <row r="19" spans="1:2">
      <c r="A19" s="4" t="s">
        <v>26</v>
      </c>
      <c r="B19" s="5" t="s">
        <v>27</v>
      </c>
    </row>
    <row r="20" spans="1:2">
      <c r="A20" s="6" t="s">
        <v>28</v>
      </c>
      <c r="B20" s="7" t="s">
        <v>29</v>
      </c>
    </row>
    <row r="21" spans="1:2">
      <c r="A21" s="4" t="s">
        <v>30</v>
      </c>
      <c r="B21" s="5" t="s">
        <v>31</v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0348B-A1D6-4DAE-B7C0-DAA49067F8A7}">
  <dimension ref="A1:L22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8.7109375" customWidth="1"/>
    <col min="2" max="2" width="56.7109375" customWidth="1"/>
    <col min="3" max="3" width="30.7109375" customWidth="1"/>
    <col min="4" max="4" width="22.7109375" customWidth="1"/>
    <col min="5" max="5" width="46.7109375" customWidth="1"/>
    <col min="6" max="7" width="12.7109375" customWidth="1"/>
    <col min="8" max="8" width="11.7109375" customWidth="1"/>
    <col min="9" max="9" width="10.7109375" customWidth="1"/>
    <col min="10" max="10" width="68.7109375" customWidth="1"/>
    <col min="11" max="11" width="20.7109375" customWidth="1"/>
    <col min="12" max="12" width="11.7109375" customWidth="1"/>
  </cols>
  <sheetData>
    <row r="1" spans="1:12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1" t="s">
        <v>33</v>
      </c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42</v>
      </c>
      <c r="K2" s="1" t="s">
        <v>43</v>
      </c>
      <c r="L2" s="1" t="s">
        <v>44</v>
      </c>
    </row>
    <row r="3" spans="1:12">
      <c r="A3" s="12" t="s">
        <v>45</v>
      </c>
      <c r="B3" s="5" t="s">
        <v>46</v>
      </c>
      <c r="C3" s="5" t="s">
        <v>47</v>
      </c>
      <c r="D3" s="5" t="s">
        <v>48</v>
      </c>
      <c r="E3" s="5" t="s">
        <v>49</v>
      </c>
      <c r="F3" s="11">
        <v>46192</v>
      </c>
      <c r="G3" s="11">
        <v>46198</v>
      </c>
      <c r="H3" s="17" t="s">
        <v>50</v>
      </c>
      <c r="I3" s="17" t="s">
        <v>51</v>
      </c>
      <c r="J3" s="5" t="s">
        <v>52</v>
      </c>
      <c r="K3" s="13" t="str">
        <f>HYPERLINK(Sources!$G$3,"Open S-01")</f>
        <v>Open S-01</v>
      </c>
      <c r="L3" s="16">
        <f>IF(AND(ISNUMBER($G3),$H3&lt;&gt;"Done"),MAX(0,README!$B$6-$G3),"")</f>
        <v>74</v>
      </c>
    </row>
    <row r="4" spans="1:12">
      <c r="A4" s="12" t="s">
        <v>53</v>
      </c>
      <c r="B4" s="5" t="s">
        <v>54</v>
      </c>
      <c r="C4" s="5" t="s">
        <v>47</v>
      </c>
      <c r="D4" s="5" t="s">
        <v>55</v>
      </c>
      <c r="E4" s="5" t="s">
        <v>56</v>
      </c>
      <c r="F4" s="11">
        <v>46192</v>
      </c>
      <c r="G4" s="11">
        <v>46192</v>
      </c>
      <c r="H4" s="17" t="s">
        <v>50</v>
      </c>
      <c r="I4" s="17" t="s">
        <v>51</v>
      </c>
      <c r="J4" s="5" t="s">
        <v>57</v>
      </c>
      <c r="K4" s="13" t="str">
        <f>HYPERLINK(Sources!$G$4,"Open S-02")</f>
        <v>Open S-02</v>
      </c>
      <c r="L4" s="16">
        <f>IF(AND(ISNUMBER($G4),$H4&lt;&gt;"Done"),MAX(0,README!$B$6-$G4),"")</f>
        <v>80</v>
      </c>
    </row>
    <row r="5" spans="1:12">
      <c r="A5" s="12" t="s">
        <v>58</v>
      </c>
      <c r="B5" s="5" t="s">
        <v>59</v>
      </c>
      <c r="C5" s="5" t="s">
        <v>47</v>
      </c>
      <c r="D5" s="5" t="s">
        <v>48</v>
      </c>
      <c r="E5" s="5" t="s">
        <v>60</v>
      </c>
      <c r="F5" s="11">
        <v>46192</v>
      </c>
      <c r="G5" s="11">
        <v>46192</v>
      </c>
      <c r="H5" s="17" t="s">
        <v>50</v>
      </c>
      <c r="I5" s="17" t="s">
        <v>61</v>
      </c>
      <c r="J5" s="5" t="s">
        <v>62</v>
      </c>
      <c r="K5" s="13" t="str">
        <f>HYPERLINK(Sources!$G$5,"Open S-03")</f>
        <v>Open S-03</v>
      </c>
      <c r="L5" s="16">
        <f>IF(AND(ISNUMBER($G5),$H5&lt;&gt;"Done"),MAX(0,README!$B$6-$G5),"")</f>
        <v>80</v>
      </c>
    </row>
    <row r="6" spans="1:12">
      <c r="A6" s="12" t="s">
        <v>63</v>
      </c>
      <c r="B6" s="5" t="s">
        <v>64</v>
      </c>
      <c r="C6" s="5" t="s">
        <v>47</v>
      </c>
      <c r="D6" s="5" t="s">
        <v>55</v>
      </c>
      <c r="E6" s="5" t="s">
        <v>65</v>
      </c>
      <c r="F6" s="11">
        <v>46134</v>
      </c>
      <c r="G6" s="11"/>
      <c r="H6" s="17" t="s">
        <v>66</v>
      </c>
      <c r="I6" s="17" t="s">
        <v>61</v>
      </c>
      <c r="J6" s="5" t="s">
        <v>67</v>
      </c>
      <c r="K6" s="13" t="str">
        <f>HYPERLINK(Sources!$G$6,"Open S-04")</f>
        <v>Open S-04</v>
      </c>
      <c r="L6" s="16" t="str">
        <f>IF(AND(ISNUMBER($G6),$H6&lt;&gt;"Done"),MAX(0,README!$B$6-$G6),"")</f>
        <v/>
      </c>
    </row>
    <row r="7" spans="1:12">
      <c r="A7" s="12" t="s">
        <v>68</v>
      </c>
      <c r="B7" s="5" t="s">
        <v>69</v>
      </c>
      <c r="C7" s="5" t="s">
        <v>47</v>
      </c>
      <c r="D7" s="5" t="s">
        <v>70</v>
      </c>
      <c r="E7" s="5" t="s">
        <v>71</v>
      </c>
      <c r="F7" s="11">
        <v>46256</v>
      </c>
      <c r="G7" s="11">
        <v>46284</v>
      </c>
      <c r="H7" s="17" t="s">
        <v>66</v>
      </c>
      <c r="I7" s="17" t="s">
        <v>51</v>
      </c>
      <c r="J7" s="5" t="s">
        <v>72</v>
      </c>
      <c r="K7" s="13" t="str">
        <f>HYPERLINK(Sources!$G$8,"Open S-06")</f>
        <v>Open S-06</v>
      </c>
      <c r="L7" s="16">
        <f>IF(AND(ISNUMBER($G7),$H7&lt;&gt;"Done"),MAX(0,README!$B$6-$G7),"")</f>
        <v>0</v>
      </c>
    </row>
    <row r="8" spans="1:12">
      <c r="A8" s="12" t="s">
        <v>73</v>
      </c>
      <c r="B8" s="5" t="s">
        <v>74</v>
      </c>
      <c r="C8" s="5" t="s">
        <v>47</v>
      </c>
      <c r="D8" s="5" t="s">
        <v>70</v>
      </c>
      <c r="E8" s="5" t="s">
        <v>75</v>
      </c>
      <c r="F8" s="11">
        <v>46246</v>
      </c>
      <c r="G8" s="11"/>
      <c r="H8" s="17" t="s">
        <v>66</v>
      </c>
      <c r="I8" s="17" t="s">
        <v>51</v>
      </c>
      <c r="J8" s="5" t="s">
        <v>76</v>
      </c>
      <c r="K8" s="13" t="str">
        <f>HYPERLINK(Sources!$G$9,"Open S-07")</f>
        <v>Open S-07</v>
      </c>
      <c r="L8" s="16" t="str">
        <f>IF(AND(ISNUMBER($G8),$H8&lt;&gt;"Done"),MAX(0,README!$B$6-$G8),"")</f>
        <v/>
      </c>
    </row>
    <row r="9" spans="1:12">
      <c r="A9" s="12" t="s">
        <v>77</v>
      </c>
      <c r="B9" s="5" t="s">
        <v>78</v>
      </c>
      <c r="C9" s="5" t="s">
        <v>47</v>
      </c>
      <c r="D9" s="5" t="s">
        <v>70</v>
      </c>
      <c r="E9" s="5" t="s">
        <v>79</v>
      </c>
      <c r="F9" s="11">
        <v>46265</v>
      </c>
      <c r="G9" s="11"/>
      <c r="H9" s="17" t="s">
        <v>80</v>
      </c>
      <c r="I9" s="17" t="s">
        <v>61</v>
      </c>
      <c r="J9" s="5" t="s">
        <v>81</v>
      </c>
      <c r="K9" s="13" t="str">
        <f>HYPERLINK(Sources!$G$10,"Open S-08")</f>
        <v>Open S-08</v>
      </c>
      <c r="L9" s="16" t="str">
        <f>IF(AND(ISNUMBER($G9),$H9&lt;&gt;"Done"),MAX(0,README!$B$6-$G9),"")</f>
        <v/>
      </c>
    </row>
    <row r="10" spans="1:12">
      <c r="A10" s="12" t="s">
        <v>82</v>
      </c>
      <c r="B10" s="5" t="s">
        <v>83</v>
      </c>
      <c r="C10" s="5" t="s">
        <v>47</v>
      </c>
      <c r="D10" s="5" t="s">
        <v>70</v>
      </c>
      <c r="E10" s="5" t="s">
        <v>84</v>
      </c>
      <c r="F10" s="11">
        <v>46258</v>
      </c>
      <c r="G10" s="11"/>
      <c r="H10" s="17" t="s">
        <v>66</v>
      </c>
      <c r="I10" s="17" t="s">
        <v>61</v>
      </c>
      <c r="J10" s="5" t="s">
        <v>85</v>
      </c>
      <c r="K10" s="13" t="str">
        <f>HYPERLINK(Sources!$G$11,"Open S-09")</f>
        <v>Open S-09</v>
      </c>
      <c r="L10" s="16" t="str">
        <f>IF(AND(ISNUMBER($G10),$H10&lt;&gt;"Done"),MAX(0,README!$B$6-$G10),"")</f>
        <v/>
      </c>
    </row>
    <row r="11" spans="1:12">
      <c r="A11" s="12" t="s">
        <v>86</v>
      </c>
      <c r="B11" s="5" t="s">
        <v>87</v>
      </c>
      <c r="C11" s="5" t="s">
        <v>47</v>
      </c>
      <c r="D11" s="5" t="s">
        <v>70</v>
      </c>
      <c r="E11" s="5" t="s">
        <v>88</v>
      </c>
      <c r="F11" s="11">
        <v>46259</v>
      </c>
      <c r="G11" s="11">
        <v>46252</v>
      </c>
      <c r="H11" s="17" t="s">
        <v>50</v>
      </c>
      <c r="I11" s="17" t="s">
        <v>61</v>
      </c>
      <c r="J11" s="5" t="s">
        <v>89</v>
      </c>
      <c r="K11" s="13" t="str">
        <f>HYPERLINK(Sources!$G$12,"Open S-10")</f>
        <v>Open S-10</v>
      </c>
      <c r="L11" s="16">
        <f>IF(AND(ISNUMBER($G11),$H11&lt;&gt;"Done"),MAX(0,README!$B$6-$G11),"")</f>
        <v>20</v>
      </c>
    </row>
    <row r="12" spans="1:12">
      <c r="A12" s="12" t="s">
        <v>90</v>
      </c>
      <c r="B12" s="5" t="s">
        <v>91</v>
      </c>
      <c r="C12" s="5" t="s">
        <v>47</v>
      </c>
      <c r="D12" s="5" t="s">
        <v>70</v>
      </c>
      <c r="E12" s="5" t="s">
        <v>92</v>
      </c>
      <c r="F12" s="11">
        <v>46185</v>
      </c>
      <c r="G12" s="11">
        <v>46181</v>
      </c>
      <c r="H12" s="17" t="s">
        <v>50</v>
      </c>
      <c r="I12" s="17" t="s">
        <v>61</v>
      </c>
      <c r="J12" s="5" t="s">
        <v>93</v>
      </c>
      <c r="K12" s="13" t="str">
        <f>HYPERLINK(Sources!$G$13,"Open S-11")</f>
        <v>Open S-11</v>
      </c>
      <c r="L12" s="16">
        <f>IF(AND(ISNUMBER($G12),$H12&lt;&gt;"Done"),MAX(0,README!$B$6-$G12),"")</f>
        <v>91</v>
      </c>
    </row>
    <row r="13" spans="1:12">
      <c r="A13" s="12" t="s">
        <v>94</v>
      </c>
      <c r="B13" s="5" t="s">
        <v>95</v>
      </c>
      <c r="C13" s="5" t="s">
        <v>47</v>
      </c>
      <c r="D13" s="5" t="s">
        <v>70</v>
      </c>
      <c r="E13" s="5" t="s">
        <v>92</v>
      </c>
      <c r="F13" s="11">
        <v>46185</v>
      </c>
      <c r="G13" s="11">
        <v>46179</v>
      </c>
      <c r="H13" s="17" t="s">
        <v>50</v>
      </c>
      <c r="I13" s="17" t="s">
        <v>61</v>
      </c>
      <c r="J13" s="5" t="s">
        <v>96</v>
      </c>
      <c r="K13" s="13" t="str">
        <f>HYPERLINK(Sources!$G$13,"Open S-11")</f>
        <v>Open S-11</v>
      </c>
      <c r="L13" s="16">
        <f>IF(AND(ISNUMBER($G13),$H13&lt;&gt;"Done"),MAX(0,README!$B$6-$G13),"")</f>
        <v>93</v>
      </c>
    </row>
    <row r="14" spans="1:12">
      <c r="A14" s="12" t="s">
        <v>97</v>
      </c>
      <c r="B14" s="5" t="s">
        <v>98</v>
      </c>
      <c r="C14" s="5" t="s">
        <v>99</v>
      </c>
      <c r="D14" s="5" t="s">
        <v>70</v>
      </c>
      <c r="E14" s="5" t="s">
        <v>100</v>
      </c>
      <c r="F14" s="11">
        <v>46267</v>
      </c>
      <c r="G14" s="11"/>
      <c r="H14" s="17" t="s">
        <v>66</v>
      </c>
      <c r="I14" s="17" t="s">
        <v>101</v>
      </c>
      <c r="J14" s="5" t="s">
        <v>102</v>
      </c>
      <c r="K14" s="13" t="str">
        <f>HYPERLINK(Sources!$G$14,"Open S-12")</f>
        <v>Open S-12</v>
      </c>
      <c r="L14" s="16" t="str">
        <f>IF(AND(ISNUMBER($G14),$H14&lt;&gt;"Done"),MAX(0,README!$B$6-$G14),"")</f>
        <v/>
      </c>
    </row>
    <row r="15" spans="1:12">
      <c r="A15" s="12" t="s">
        <v>103</v>
      </c>
      <c r="B15" s="5" t="s">
        <v>104</v>
      </c>
      <c r="C15" s="5" t="s">
        <v>105</v>
      </c>
      <c r="D15" s="5" t="s">
        <v>55</v>
      </c>
      <c r="E15" s="5" t="s">
        <v>106</v>
      </c>
      <c r="F15" s="11">
        <v>46079</v>
      </c>
      <c r="G15" s="11"/>
      <c r="H15" s="17" t="s">
        <v>66</v>
      </c>
      <c r="I15" s="17" t="s">
        <v>51</v>
      </c>
      <c r="J15" s="5" t="s">
        <v>107</v>
      </c>
      <c r="K15" s="14" t="s">
        <v>108</v>
      </c>
      <c r="L15" s="16" t="str">
        <f>IF(AND(ISNUMBER($G15),$H15&lt;&gt;"Done"),MAX(0,README!$B$6-$G15),"")</f>
        <v/>
      </c>
    </row>
    <row r="16" spans="1:12">
      <c r="A16" s="12" t="s">
        <v>109</v>
      </c>
      <c r="B16" s="5" t="s">
        <v>110</v>
      </c>
      <c r="C16" s="5" t="s">
        <v>111</v>
      </c>
      <c r="D16" s="5" t="s">
        <v>55</v>
      </c>
      <c r="E16" s="5" t="s">
        <v>112</v>
      </c>
      <c r="F16" s="11">
        <v>46079</v>
      </c>
      <c r="G16" s="11"/>
      <c r="H16" s="17" t="s">
        <v>66</v>
      </c>
      <c r="I16" s="17" t="s">
        <v>51</v>
      </c>
      <c r="J16" s="5" t="s">
        <v>113</v>
      </c>
      <c r="K16" s="14" t="s">
        <v>108</v>
      </c>
      <c r="L16" s="16" t="str">
        <f>IF(AND(ISNUMBER($G16),$H16&lt;&gt;"Done"),MAX(0,README!$B$6-$G16),"")</f>
        <v/>
      </c>
    </row>
    <row r="17" spans="1:12">
      <c r="A17" s="12" t="s">
        <v>114</v>
      </c>
      <c r="B17" s="5" t="s">
        <v>115</v>
      </c>
      <c r="C17" s="5" t="s">
        <v>47</v>
      </c>
      <c r="D17" s="5" t="s">
        <v>116</v>
      </c>
      <c r="E17" s="5" t="s">
        <v>117</v>
      </c>
      <c r="F17" s="11">
        <v>46035</v>
      </c>
      <c r="G17" s="11">
        <v>46035</v>
      </c>
      <c r="H17" s="17" t="s">
        <v>80</v>
      </c>
      <c r="I17" s="17" t="s">
        <v>101</v>
      </c>
      <c r="J17" s="5" t="s">
        <v>118</v>
      </c>
      <c r="K17" s="13" t="str">
        <f>HYPERLINK(Sources!$G$16,"Open S-14")</f>
        <v>Open S-14</v>
      </c>
      <c r="L17" s="16">
        <f>IF(AND(ISNUMBER($G17),$H17&lt;&gt;"Done"),MAX(0,README!$B$6-$G17),"")</f>
        <v>237</v>
      </c>
    </row>
    <row r="18" spans="1:12">
      <c r="A18" s="12" t="s">
        <v>119</v>
      </c>
      <c r="B18" s="5" t="s">
        <v>120</v>
      </c>
      <c r="C18" s="5" t="s">
        <v>121</v>
      </c>
      <c r="D18" s="5" t="s">
        <v>116</v>
      </c>
      <c r="E18" s="5" t="s">
        <v>122</v>
      </c>
      <c r="F18" s="11">
        <v>46035</v>
      </c>
      <c r="G18" s="11"/>
      <c r="H18" s="17" t="s">
        <v>80</v>
      </c>
      <c r="I18" s="17" t="s">
        <v>101</v>
      </c>
      <c r="J18" s="5" t="s">
        <v>123</v>
      </c>
      <c r="K18" s="13" t="str">
        <f>HYPERLINK(Sources!$G$17,"Open S-15")</f>
        <v>Open S-15</v>
      </c>
      <c r="L18" s="16" t="str">
        <f>IF(AND(ISNUMBER($G18),$H18&lt;&gt;"Done"),MAX(0,README!$B$6-$G18),"")</f>
        <v/>
      </c>
    </row>
    <row r="19" spans="1:12">
      <c r="A19" s="12" t="s">
        <v>124</v>
      </c>
      <c r="B19" s="5" t="s">
        <v>125</v>
      </c>
      <c r="C19" s="5" t="s">
        <v>126</v>
      </c>
      <c r="D19" s="5" t="s">
        <v>116</v>
      </c>
      <c r="E19" s="5" t="s">
        <v>122</v>
      </c>
      <c r="F19" s="11">
        <v>46035</v>
      </c>
      <c r="G19" s="11"/>
      <c r="H19" s="17" t="s">
        <v>80</v>
      </c>
      <c r="I19" s="17" t="s">
        <v>101</v>
      </c>
      <c r="J19" s="5" t="s">
        <v>127</v>
      </c>
      <c r="K19" s="13" t="str">
        <f>HYPERLINK(Sources!$G$17,"Open S-15")</f>
        <v>Open S-15</v>
      </c>
      <c r="L19" s="16" t="str">
        <f>IF(AND(ISNUMBER($G19),$H19&lt;&gt;"Done"),MAX(0,README!$B$6-$G19),"")</f>
        <v/>
      </c>
    </row>
    <row r="20" spans="1:12">
      <c r="A20" s="12" t="s">
        <v>128</v>
      </c>
      <c r="B20" s="5" t="s">
        <v>129</v>
      </c>
      <c r="C20" s="5" t="s">
        <v>47</v>
      </c>
      <c r="D20" s="5" t="s">
        <v>130</v>
      </c>
      <c r="E20" s="5" t="s">
        <v>131</v>
      </c>
      <c r="F20" s="11">
        <v>46252</v>
      </c>
      <c r="G20" s="11">
        <v>46260</v>
      </c>
      <c r="H20" s="17" t="s">
        <v>50</v>
      </c>
      <c r="I20" s="17" t="s">
        <v>51</v>
      </c>
      <c r="J20" s="5" t="s">
        <v>132</v>
      </c>
      <c r="K20" s="13" t="str">
        <f>HYPERLINK(Sources!$G$18,"Open S-16")</f>
        <v>Open S-16</v>
      </c>
      <c r="L20" s="16">
        <f>IF(AND(ISNUMBER($G20),$H20&lt;&gt;"Done"),MAX(0,README!$B$6-$G20),"")</f>
        <v>12</v>
      </c>
    </row>
    <row r="21" spans="1:12">
      <c r="A21" s="12" t="s">
        <v>133</v>
      </c>
      <c r="B21" s="5" t="s">
        <v>134</v>
      </c>
      <c r="C21" s="5" t="s">
        <v>47</v>
      </c>
      <c r="D21" s="5" t="s">
        <v>130</v>
      </c>
      <c r="E21" s="5" t="s">
        <v>135</v>
      </c>
      <c r="F21" s="11">
        <v>46221</v>
      </c>
      <c r="G21" s="11"/>
      <c r="H21" s="17" t="s">
        <v>66</v>
      </c>
      <c r="I21" s="17" t="s">
        <v>101</v>
      </c>
      <c r="J21" s="5" t="s">
        <v>136</v>
      </c>
      <c r="K21" s="13" t="str">
        <f>HYPERLINK(Sources!$G$19,"Open S-17")</f>
        <v>Open S-17</v>
      </c>
      <c r="L21" s="16" t="str">
        <f>IF(AND(ISNUMBER($G21),$H21&lt;&gt;"Done"),MAX(0,README!$B$6-$G21),"")</f>
        <v/>
      </c>
    </row>
    <row r="22" spans="1:12">
      <c r="A22" s="12" t="s">
        <v>137</v>
      </c>
      <c r="B22" s="5" t="s">
        <v>138</v>
      </c>
      <c r="C22" s="5" t="s">
        <v>47</v>
      </c>
      <c r="D22" s="5" t="s">
        <v>130</v>
      </c>
      <c r="E22" s="5" t="s">
        <v>139</v>
      </c>
      <c r="F22" s="11">
        <v>46226</v>
      </c>
      <c r="G22" s="11"/>
      <c r="H22" s="17" t="s">
        <v>80</v>
      </c>
      <c r="I22" s="17" t="s">
        <v>101</v>
      </c>
      <c r="J22" s="5" t="s">
        <v>140</v>
      </c>
      <c r="K22" s="13" t="str">
        <f>HYPERLINK(Sources!$G$20,"Open S-18")</f>
        <v>Open S-18</v>
      </c>
      <c r="L22" s="16" t="str">
        <f>IF(AND(ISNUMBER($G22),$H22&lt;&gt;"Done"),MAX(0,README!$B$6-$G22),"")</f>
        <v/>
      </c>
    </row>
  </sheetData>
  <mergeCells count="1">
    <mergeCell ref="A1:L1"/>
  </mergeCells>
  <conditionalFormatting sqref="H3:H22">
    <cfRule type="containsText" dxfId="48" priority="1" operator="containsText" text="Overdue">
      <formula>NOT(ISERROR(SEARCH("Overdue",H3)))</formula>
    </cfRule>
  </conditionalFormatting>
  <conditionalFormatting sqref="H3:H22">
    <cfRule type="containsText" dxfId="47" priority="2" operator="containsText" text="Verify">
      <formula>NOT(ISERROR(SEARCH("Verify",H3)))</formula>
    </cfRule>
  </conditionalFormatting>
  <conditionalFormatting sqref="H3:H22">
    <cfRule type="containsText" dxfId="46" priority="3" operator="containsText" text="Open">
      <formula>NOT(ISERROR(SEARCH("Open",H3)))</formula>
    </cfRule>
  </conditionalFormatting>
  <conditionalFormatting sqref="H3:H22">
    <cfRule type="containsText" dxfId="45" priority="4" operator="containsText" text="Done">
      <formula>NOT(ISERROR(SEARCH("Done",H3)))</formula>
    </cfRule>
  </conditionalFormatting>
  <conditionalFormatting sqref="I3:I22">
    <cfRule type="containsText" dxfId="44" priority="5" operator="containsText" text="High">
      <formula>NOT(ISERROR(SEARCH("High",I3)))</formula>
    </cfRule>
  </conditionalFormatting>
  <dataValidations count="2">
    <dataValidation type="list" allowBlank="1" showInputMessage="1" showErrorMessage="1" promptTitle="Status" prompt="Open, Overdue, Verify, Blocked or Done" sqref="H3:H22" xr:uid="{70293BB5-F623-4D53-A8C0-0EDAA806F479}">
      <formula1>"""Open,Overdue,Verify,Blocked,Done"""</formula1>
    </dataValidation>
    <dataValidation type="list" allowBlank="1" showInputMessage="1" showErrorMessage="1" sqref="I3:I22" xr:uid="{060D6E8B-DE2B-4ACC-950A-009E023E0F7F}">
      <formula1>"""High,Medium,Low"""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CDCBB-7423-4CCA-B1DB-DFDC0EAFCED5}">
  <dimension ref="A1:K27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8.7109375" customWidth="1"/>
    <col min="2" max="2" width="13.7109375" customWidth="1"/>
    <col min="3" max="3" width="62.7109375" customWidth="1"/>
    <col min="4" max="4" width="42.7109375" customWidth="1"/>
    <col min="5" max="5" width="30.7109375" customWidth="1"/>
    <col min="6" max="6" width="44.7109375" customWidth="1"/>
    <col min="7" max="9" width="12.7109375" customWidth="1"/>
    <col min="10" max="10" width="52.7109375" customWidth="1"/>
    <col min="11" max="11" width="20.7109375" customWidth="1"/>
  </cols>
  <sheetData>
    <row r="1" spans="1:11">
      <c r="A1" s="2" t="s">
        <v>141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33</v>
      </c>
      <c r="B2" s="1" t="s">
        <v>142</v>
      </c>
      <c r="C2" s="1" t="s">
        <v>143</v>
      </c>
      <c r="D2" s="1" t="s">
        <v>144</v>
      </c>
      <c r="E2" s="1" t="s">
        <v>35</v>
      </c>
      <c r="F2" s="1" t="s">
        <v>145</v>
      </c>
      <c r="G2" s="1" t="s">
        <v>146</v>
      </c>
      <c r="H2" s="1" t="s">
        <v>147</v>
      </c>
      <c r="I2" s="1" t="s">
        <v>40</v>
      </c>
      <c r="J2" s="1" t="s">
        <v>148</v>
      </c>
      <c r="K2" s="1" t="s">
        <v>43</v>
      </c>
    </row>
    <row r="3" spans="1:11">
      <c r="A3" s="12" t="s">
        <v>149</v>
      </c>
      <c r="B3" s="12" t="s">
        <v>150</v>
      </c>
      <c r="C3" s="5" t="s">
        <v>151</v>
      </c>
      <c r="D3" s="5" t="s">
        <v>152</v>
      </c>
      <c r="E3" s="5" t="s">
        <v>153</v>
      </c>
      <c r="F3" s="5" t="s">
        <v>154</v>
      </c>
      <c r="G3" s="11">
        <v>46079</v>
      </c>
      <c r="H3" s="11"/>
      <c r="I3" s="17" t="s">
        <v>66</v>
      </c>
      <c r="J3" s="5" t="s">
        <v>155</v>
      </c>
      <c r="K3" s="14" t="s">
        <v>108</v>
      </c>
    </row>
    <row r="4" spans="1:11">
      <c r="A4" s="12" t="s">
        <v>156</v>
      </c>
      <c r="B4" s="12" t="s">
        <v>150</v>
      </c>
      <c r="C4" s="5" t="s">
        <v>157</v>
      </c>
      <c r="D4" s="5" t="s">
        <v>158</v>
      </c>
      <c r="E4" s="5" t="s">
        <v>111</v>
      </c>
      <c r="F4" s="5" t="s">
        <v>159</v>
      </c>
      <c r="G4" s="11">
        <v>46079</v>
      </c>
      <c r="H4" s="11"/>
      <c r="I4" s="17" t="s">
        <v>66</v>
      </c>
      <c r="J4" s="5" t="s">
        <v>155</v>
      </c>
      <c r="K4" s="14" t="s">
        <v>108</v>
      </c>
    </row>
    <row r="5" spans="1:11">
      <c r="A5" s="12" t="s">
        <v>160</v>
      </c>
      <c r="B5" s="12" t="s">
        <v>150</v>
      </c>
      <c r="C5" s="5" t="s">
        <v>161</v>
      </c>
      <c r="D5" s="5" t="s">
        <v>162</v>
      </c>
      <c r="E5" s="5" t="s">
        <v>111</v>
      </c>
      <c r="F5" s="5" t="s">
        <v>163</v>
      </c>
      <c r="G5" s="11">
        <v>46079</v>
      </c>
      <c r="H5" s="11"/>
      <c r="I5" s="17" t="s">
        <v>66</v>
      </c>
      <c r="J5" s="5" t="s">
        <v>155</v>
      </c>
      <c r="K5" s="14" t="s">
        <v>108</v>
      </c>
    </row>
    <row r="6" spans="1:11">
      <c r="A6" s="12" t="s">
        <v>164</v>
      </c>
      <c r="B6" s="12" t="s">
        <v>150</v>
      </c>
      <c r="C6" s="5" t="s">
        <v>165</v>
      </c>
      <c r="D6" s="5" t="s">
        <v>166</v>
      </c>
      <c r="E6" s="5" t="s">
        <v>47</v>
      </c>
      <c r="F6" s="5" t="s">
        <v>167</v>
      </c>
      <c r="G6" s="11">
        <v>46256</v>
      </c>
      <c r="H6" s="11">
        <v>46284</v>
      </c>
      <c r="I6" s="17" t="s">
        <v>66</v>
      </c>
      <c r="J6" s="5" t="s">
        <v>168</v>
      </c>
      <c r="K6" s="13" t="str">
        <f>HYPERLINK(Sources!$G$8,"Open S-06")</f>
        <v>Open S-06</v>
      </c>
    </row>
    <row r="7" spans="1:11">
      <c r="A7" s="12" t="s">
        <v>169</v>
      </c>
      <c r="B7" s="12" t="s">
        <v>150</v>
      </c>
      <c r="C7" s="5" t="s">
        <v>170</v>
      </c>
      <c r="D7" s="5" t="s">
        <v>171</v>
      </c>
      <c r="E7" s="5" t="s">
        <v>47</v>
      </c>
      <c r="F7" s="5" t="s">
        <v>172</v>
      </c>
      <c r="G7" s="11">
        <v>46226</v>
      </c>
      <c r="H7" s="11"/>
      <c r="I7" s="17" t="s">
        <v>80</v>
      </c>
      <c r="J7" s="5" t="s">
        <v>173</v>
      </c>
      <c r="K7" s="13" t="str">
        <f>HYPERLINK(Sources!$G$20,"Open S-18")</f>
        <v>Open S-18</v>
      </c>
    </row>
    <row r="8" spans="1:11">
      <c r="A8" s="12" t="s">
        <v>174</v>
      </c>
      <c r="B8" s="12" t="s">
        <v>175</v>
      </c>
      <c r="C8" s="5" t="s">
        <v>176</v>
      </c>
      <c r="D8" s="5" t="s">
        <v>177</v>
      </c>
      <c r="E8" s="5" t="s">
        <v>47</v>
      </c>
      <c r="F8" s="5" t="s">
        <v>178</v>
      </c>
      <c r="G8" s="11">
        <v>46079</v>
      </c>
      <c r="H8" s="11"/>
      <c r="I8" s="17" t="s">
        <v>179</v>
      </c>
      <c r="J8" s="5" t="s">
        <v>155</v>
      </c>
      <c r="K8" s="14" t="s">
        <v>108</v>
      </c>
    </row>
    <row r="9" spans="1:11">
      <c r="A9" s="12" t="s">
        <v>180</v>
      </c>
      <c r="B9" s="12" t="s">
        <v>175</v>
      </c>
      <c r="C9" s="5" t="s">
        <v>181</v>
      </c>
      <c r="D9" s="5" t="s">
        <v>182</v>
      </c>
      <c r="E9" s="5" t="s">
        <v>111</v>
      </c>
      <c r="F9" s="5" t="s">
        <v>159</v>
      </c>
      <c r="G9" s="11">
        <v>46079</v>
      </c>
      <c r="H9" s="11"/>
      <c r="I9" s="17" t="s">
        <v>66</v>
      </c>
      <c r="J9" s="5" t="s">
        <v>155</v>
      </c>
      <c r="K9" s="14" t="s">
        <v>108</v>
      </c>
    </row>
    <row r="10" spans="1:11">
      <c r="A10" s="12" t="s">
        <v>183</v>
      </c>
      <c r="B10" s="12" t="s">
        <v>175</v>
      </c>
      <c r="C10" s="5" t="s">
        <v>184</v>
      </c>
      <c r="D10" s="5" t="s">
        <v>185</v>
      </c>
      <c r="E10" s="5" t="s">
        <v>47</v>
      </c>
      <c r="F10" s="5" t="s">
        <v>186</v>
      </c>
      <c r="G10" s="11">
        <v>46252</v>
      </c>
      <c r="H10" s="11">
        <v>46260</v>
      </c>
      <c r="I10" s="17" t="s">
        <v>80</v>
      </c>
      <c r="J10" s="5" t="s">
        <v>187</v>
      </c>
      <c r="K10" s="13" t="str">
        <f>HYPERLINK(Sources!$G$18,"Open S-16")</f>
        <v>Open S-16</v>
      </c>
    </row>
    <row r="11" spans="1:11">
      <c r="A11" s="12" t="s">
        <v>188</v>
      </c>
      <c r="B11" s="12" t="s">
        <v>175</v>
      </c>
      <c r="C11" s="5" t="s">
        <v>189</v>
      </c>
      <c r="D11" s="5" t="s">
        <v>190</v>
      </c>
      <c r="E11" s="5" t="s">
        <v>47</v>
      </c>
      <c r="F11" s="5" t="s">
        <v>191</v>
      </c>
      <c r="G11" s="11">
        <v>46221</v>
      </c>
      <c r="H11" s="11">
        <v>46220</v>
      </c>
      <c r="I11" s="17" t="s">
        <v>179</v>
      </c>
      <c r="J11" s="5" t="s">
        <v>192</v>
      </c>
      <c r="K11" s="13" t="str">
        <f>HYPERLINK(Sources!$G$19,"Open S-17")</f>
        <v>Open S-17</v>
      </c>
    </row>
    <row r="12" spans="1:11">
      <c r="A12" s="12" t="s">
        <v>193</v>
      </c>
      <c r="B12" s="12" t="s">
        <v>175</v>
      </c>
      <c r="C12" s="5" t="s">
        <v>194</v>
      </c>
      <c r="D12" s="5" t="s">
        <v>195</v>
      </c>
      <c r="E12" s="5" t="s">
        <v>47</v>
      </c>
      <c r="F12" s="5" t="s">
        <v>196</v>
      </c>
      <c r="G12" s="11">
        <v>46271</v>
      </c>
      <c r="H12" s="11"/>
      <c r="I12" s="17" t="s">
        <v>80</v>
      </c>
      <c r="J12" s="5" t="s">
        <v>155</v>
      </c>
      <c r="K12" s="13" t="str">
        <f>HYPERLINK(Sources!$G$21,"Open S-19")</f>
        <v>Open S-19</v>
      </c>
    </row>
    <row r="13" spans="1:11">
      <c r="A13" s="12" t="s">
        <v>197</v>
      </c>
      <c r="B13" s="12" t="s">
        <v>198</v>
      </c>
      <c r="C13" s="5" t="s">
        <v>199</v>
      </c>
      <c r="D13" s="5" t="s">
        <v>200</v>
      </c>
      <c r="E13" s="5" t="s">
        <v>47</v>
      </c>
      <c r="F13" s="5" t="s">
        <v>201</v>
      </c>
      <c r="G13" s="11">
        <v>46246</v>
      </c>
      <c r="H13" s="11"/>
      <c r="I13" s="17" t="s">
        <v>66</v>
      </c>
      <c r="J13" s="5" t="s">
        <v>155</v>
      </c>
      <c r="K13" s="13" t="str">
        <f>HYPERLINK(Sources!$G$9,"Open S-07")</f>
        <v>Open S-07</v>
      </c>
    </row>
    <row r="14" spans="1:11">
      <c r="A14" s="12" t="s">
        <v>202</v>
      </c>
      <c r="B14" s="12" t="s">
        <v>198</v>
      </c>
      <c r="C14" s="5" t="s">
        <v>203</v>
      </c>
      <c r="D14" s="5" t="s">
        <v>204</v>
      </c>
      <c r="E14" s="5" t="s">
        <v>47</v>
      </c>
      <c r="F14" s="5" t="s">
        <v>167</v>
      </c>
      <c r="G14" s="11">
        <v>46256</v>
      </c>
      <c r="H14" s="11">
        <v>46284</v>
      </c>
      <c r="I14" s="17" t="s">
        <v>66</v>
      </c>
      <c r="J14" s="5" t="s">
        <v>205</v>
      </c>
      <c r="K14" s="13" t="str">
        <f>HYPERLINK(Sources!$G$8,"Open S-06")</f>
        <v>Open S-06</v>
      </c>
    </row>
    <row r="15" spans="1:11">
      <c r="A15" s="12" t="s">
        <v>206</v>
      </c>
      <c r="B15" s="12" t="s">
        <v>198</v>
      </c>
      <c r="C15" s="5" t="s">
        <v>207</v>
      </c>
      <c r="D15" s="5" t="s">
        <v>208</v>
      </c>
      <c r="E15" s="5" t="s">
        <v>47</v>
      </c>
      <c r="F15" s="5" t="s">
        <v>209</v>
      </c>
      <c r="G15" s="11">
        <v>46258</v>
      </c>
      <c r="H15" s="11"/>
      <c r="I15" s="17" t="s">
        <v>66</v>
      </c>
      <c r="J15" s="5" t="s">
        <v>155</v>
      </c>
      <c r="K15" s="13" t="str">
        <f>HYPERLINK(Sources!$G$11,"Open S-09")</f>
        <v>Open S-09</v>
      </c>
    </row>
    <row r="16" spans="1:11">
      <c r="A16" s="12" t="s">
        <v>210</v>
      </c>
      <c r="B16" s="12" t="s">
        <v>198</v>
      </c>
      <c r="C16" s="5" t="s">
        <v>211</v>
      </c>
      <c r="D16" s="5" t="s">
        <v>212</v>
      </c>
      <c r="E16" s="5" t="s">
        <v>47</v>
      </c>
      <c r="F16" s="5" t="s">
        <v>213</v>
      </c>
      <c r="G16" s="11">
        <v>46265</v>
      </c>
      <c r="H16" s="11"/>
      <c r="I16" s="17" t="s">
        <v>80</v>
      </c>
      <c r="J16" s="5" t="s">
        <v>155</v>
      </c>
      <c r="K16" s="13" t="str">
        <f>HYPERLINK(Sources!$G$10,"Open S-08")</f>
        <v>Open S-08</v>
      </c>
    </row>
    <row r="17" spans="1:11">
      <c r="A17" s="12" t="s">
        <v>214</v>
      </c>
      <c r="B17" s="12" t="s">
        <v>198</v>
      </c>
      <c r="C17" s="5" t="s">
        <v>215</v>
      </c>
      <c r="D17" s="5" t="s">
        <v>216</v>
      </c>
      <c r="E17" s="5" t="s">
        <v>47</v>
      </c>
      <c r="F17" s="5" t="s">
        <v>217</v>
      </c>
      <c r="G17" s="11">
        <v>46252</v>
      </c>
      <c r="H17" s="11">
        <v>46260</v>
      </c>
      <c r="I17" s="17" t="s">
        <v>50</v>
      </c>
      <c r="J17" s="5" t="s">
        <v>187</v>
      </c>
      <c r="K17" s="13" t="str">
        <f>HYPERLINK(Sources!$G$18,"Open S-16")</f>
        <v>Open S-16</v>
      </c>
    </row>
    <row r="18" spans="1:11">
      <c r="A18" s="12" t="s">
        <v>218</v>
      </c>
      <c r="B18" s="12" t="s">
        <v>198</v>
      </c>
      <c r="C18" s="5" t="s">
        <v>219</v>
      </c>
      <c r="D18" s="5" t="s">
        <v>220</v>
      </c>
      <c r="E18" s="5" t="s">
        <v>47</v>
      </c>
      <c r="F18" s="5" t="s">
        <v>221</v>
      </c>
      <c r="G18" s="11">
        <v>46192</v>
      </c>
      <c r="H18" s="11">
        <v>46198</v>
      </c>
      <c r="I18" s="17" t="s">
        <v>50</v>
      </c>
      <c r="J18" s="5" t="s">
        <v>155</v>
      </c>
      <c r="K18" s="13" t="str">
        <f>HYPERLINK(Sources!$G$3,"Open S-01")</f>
        <v>Open S-01</v>
      </c>
    </row>
    <row r="19" spans="1:11">
      <c r="A19" s="12" t="s">
        <v>222</v>
      </c>
      <c r="B19" s="12" t="s">
        <v>198</v>
      </c>
      <c r="C19" s="5" t="s">
        <v>223</v>
      </c>
      <c r="D19" s="5" t="s">
        <v>224</v>
      </c>
      <c r="E19" s="5" t="s">
        <v>47</v>
      </c>
      <c r="F19" s="5" t="s">
        <v>225</v>
      </c>
      <c r="G19" s="11">
        <v>46259</v>
      </c>
      <c r="H19" s="11">
        <v>46252</v>
      </c>
      <c r="I19" s="17" t="s">
        <v>50</v>
      </c>
      <c r="J19" s="5" t="s">
        <v>155</v>
      </c>
      <c r="K19" s="13" t="str">
        <f>HYPERLINK(Sources!$G$12,"Open S-10")</f>
        <v>Open S-10</v>
      </c>
    </row>
    <row r="20" spans="1:11">
      <c r="A20" s="12" t="s">
        <v>226</v>
      </c>
      <c r="B20" s="12" t="s">
        <v>198</v>
      </c>
      <c r="C20" s="5" t="s">
        <v>227</v>
      </c>
      <c r="D20" s="5" t="s">
        <v>228</v>
      </c>
      <c r="E20" s="5" t="s">
        <v>47</v>
      </c>
      <c r="F20" s="5" t="s">
        <v>229</v>
      </c>
      <c r="G20" s="11">
        <v>46185</v>
      </c>
      <c r="H20" s="11">
        <v>46181</v>
      </c>
      <c r="I20" s="17" t="s">
        <v>50</v>
      </c>
      <c r="J20" s="5" t="s">
        <v>155</v>
      </c>
      <c r="K20" s="13" t="str">
        <f>HYPERLINK(Sources!$G$13,"Open S-11")</f>
        <v>Open S-11</v>
      </c>
    </row>
    <row r="21" spans="1:11">
      <c r="A21" s="12" t="s">
        <v>230</v>
      </c>
      <c r="B21" s="12" t="s">
        <v>231</v>
      </c>
      <c r="C21" s="5" t="s">
        <v>232</v>
      </c>
      <c r="D21" s="5" t="s">
        <v>233</v>
      </c>
      <c r="E21" s="5" t="s">
        <v>234</v>
      </c>
      <c r="F21" s="5" t="s">
        <v>217</v>
      </c>
      <c r="G21" s="11">
        <v>46252</v>
      </c>
      <c r="H21" s="11">
        <v>46260</v>
      </c>
      <c r="I21" s="17" t="s">
        <v>235</v>
      </c>
      <c r="J21" s="5" t="s">
        <v>236</v>
      </c>
      <c r="K21" s="13" t="str">
        <f>HYPERLINK(Sources!$G$23,"Open S-21")</f>
        <v>Open S-21</v>
      </c>
    </row>
    <row r="22" spans="1:11">
      <c r="A22" s="12" t="s">
        <v>237</v>
      </c>
      <c r="B22" s="12" t="s">
        <v>231</v>
      </c>
      <c r="C22" s="5" t="s">
        <v>238</v>
      </c>
      <c r="D22" s="5" t="s">
        <v>239</v>
      </c>
      <c r="E22" s="5" t="s">
        <v>240</v>
      </c>
      <c r="F22" s="5" t="s">
        <v>241</v>
      </c>
      <c r="G22" s="11">
        <v>46221</v>
      </c>
      <c r="H22" s="11">
        <v>46220</v>
      </c>
      <c r="I22" s="17" t="s">
        <v>242</v>
      </c>
      <c r="J22" s="5" t="s">
        <v>243</v>
      </c>
      <c r="K22" s="13" t="str">
        <f>HYPERLINK(Sources!$G$24,"Open S-22")</f>
        <v>Open S-22</v>
      </c>
    </row>
    <row r="23" spans="1:11">
      <c r="A23" s="12" t="s">
        <v>244</v>
      </c>
      <c r="B23" s="12" t="s">
        <v>231</v>
      </c>
      <c r="C23" s="5" t="s">
        <v>245</v>
      </c>
      <c r="D23" s="5" t="s">
        <v>246</v>
      </c>
      <c r="E23" s="5" t="s">
        <v>247</v>
      </c>
      <c r="F23" s="5" t="s">
        <v>248</v>
      </c>
      <c r="G23" s="11">
        <v>46226</v>
      </c>
      <c r="H23" s="11"/>
      <c r="I23" s="17" t="s">
        <v>80</v>
      </c>
      <c r="J23" s="5" t="s">
        <v>249</v>
      </c>
      <c r="K23" s="13" t="str">
        <f>HYPERLINK(Sources!$G$26,"Open S-24")</f>
        <v>Open S-24</v>
      </c>
    </row>
    <row r="24" spans="1:11">
      <c r="A24" s="12" t="s">
        <v>250</v>
      </c>
      <c r="B24" s="12" t="s">
        <v>231</v>
      </c>
      <c r="C24" s="5" t="s">
        <v>251</v>
      </c>
      <c r="D24" s="5" t="s">
        <v>252</v>
      </c>
      <c r="E24" s="5" t="s">
        <v>253</v>
      </c>
      <c r="F24" s="5" t="s">
        <v>254</v>
      </c>
      <c r="G24" s="11">
        <v>46256</v>
      </c>
      <c r="H24" s="11">
        <v>46284</v>
      </c>
      <c r="I24" s="17" t="s">
        <v>66</v>
      </c>
      <c r="J24" s="5" t="s">
        <v>255</v>
      </c>
      <c r="K24" s="13" t="str">
        <f>HYPERLINK(Sources!$G$8,"Open S-06")</f>
        <v>Open S-06</v>
      </c>
    </row>
    <row r="25" spans="1:11">
      <c r="A25" s="12" t="s">
        <v>256</v>
      </c>
      <c r="B25" s="12" t="s">
        <v>231</v>
      </c>
      <c r="C25" s="5" t="s">
        <v>257</v>
      </c>
      <c r="D25" s="5" t="s">
        <v>258</v>
      </c>
      <c r="E25" s="5" t="s">
        <v>111</v>
      </c>
      <c r="F25" s="5" t="s">
        <v>159</v>
      </c>
      <c r="G25" s="11">
        <v>46079</v>
      </c>
      <c r="H25" s="11"/>
      <c r="I25" s="17" t="s">
        <v>66</v>
      </c>
      <c r="J25" s="5" t="s">
        <v>259</v>
      </c>
      <c r="K25" s="14" t="s">
        <v>108</v>
      </c>
    </row>
    <row r="26" spans="1:11">
      <c r="A26" s="12" t="s">
        <v>260</v>
      </c>
      <c r="B26" s="12" t="s">
        <v>231</v>
      </c>
      <c r="C26" s="5" t="s">
        <v>261</v>
      </c>
      <c r="D26" s="5" t="s">
        <v>262</v>
      </c>
      <c r="E26" s="5" t="s">
        <v>111</v>
      </c>
      <c r="F26" s="5" t="s">
        <v>263</v>
      </c>
      <c r="G26" s="11">
        <v>46079</v>
      </c>
      <c r="H26" s="11"/>
      <c r="I26" s="17" t="s">
        <v>66</v>
      </c>
      <c r="J26" s="5" t="s">
        <v>155</v>
      </c>
      <c r="K26" s="14" t="s">
        <v>108</v>
      </c>
    </row>
    <row r="27" spans="1:11">
      <c r="A27" s="12" t="s">
        <v>264</v>
      </c>
      <c r="B27" s="12" t="s">
        <v>231</v>
      </c>
      <c r="C27" s="5" t="s">
        <v>265</v>
      </c>
      <c r="D27" s="5" t="s">
        <v>266</v>
      </c>
      <c r="E27" s="5" t="s">
        <v>47</v>
      </c>
      <c r="F27" s="5" t="s">
        <v>267</v>
      </c>
      <c r="G27" s="11">
        <v>46246</v>
      </c>
      <c r="H27" s="11"/>
      <c r="I27" s="17" t="s">
        <v>66</v>
      </c>
      <c r="J27" s="5" t="s">
        <v>155</v>
      </c>
      <c r="K27" s="13" t="str">
        <f>HYPERLINK(Sources!$G$9,"Open S-07")</f>
        <v>Open S-07</v>
      </c>
    </row>
  </sheetData>
  <mergeCells count="1">
    <mergeCell ref="A1:K1"/>
  </mergeCells>
  <conditionalFormatting sqref="B3:B27">
    <cfRule type="containsText" dxfId="29" priority="1" operator="containsText" text="Risk">
      <formula>NOT(ISERROR(SEARCH("Risk",B3)))</formula>
    </cfRule>
  </conditionalFormatting>
  <conditionalFormatting sqref="B3:B27">
    <cfRule type="containsText" dxfId="28" priority="2" operator="containsText" text="Assumption">
      <formula>NOT(ISERROR(SEARCH("Assumption",B3)))</formula>
    </cfRule>
  </conditionalFormatting>
  <conditionalFormatting sqref="B3:B27">
    <cfRule type="containsText" dxfId="27" priority="3" operator="containsText" text="Issue">
      <formula>NOT(ISERROR(SEARCH("Issue",B3)))</formula>
    </cfRule>
  </conditionalFormatting>
  <conditionalFormatting sqref="B3:B27">
    <cfRule type="containsText" dxfId="26" priority="4" operator="containsText" text="Dependency">
      <formula>NOT(ISERROR(SEARCH("Dependency",B3)))</formula>
    </cfRule>
  </conditionalFormatting>
  <conditionalFormatting sqref="I3:I27">
    <cfRule type="containsText" dxfId="25" priority="5" operator="containsText" text="Overdue">
      <formula>NOT(ISERROR(SEARCH("Overdue",I3)))</formula>
    </cfRule>
  </conditionalFormatting>
  <conditionalFormatting sqref="I3:I27">
    <cfRule type="containsText" dxfId="24" priority="6" operator="containsText" text="Verify">
      <formula>NOT(ISERROR(SEARCH("Verify",I3)))</formula>
    </cfRule>
  </conditionalFormatting>
  <conditionalFormatting sqref="I3:I27">
    <cfRule type="containsText" dxfId="23" priority="7" operator="containsText" text="Confirmed">
      <formula>NOT(ISERROR(SEARCH("Confirmed",I3)))</formula>
    </cfRule>
  </conditionalFormatting>
  <dataValidations count="2">
    <dataValidation type="list" allowBlank="1" showInputMessage="1" showErrorMessage="1" sqref="B3:B27" xr:uid="{40CCA193-8B94-40B4-BD80-4E9D4DDF3FC1}">
      <formula1>"""Risk,Assumption,Issue,Dependency"""</formula1>
    </dataValidation>
    <dataValidation type="list" allowBlank="1" showInputMessage="1" showErrorMessage="1" sqref="I3:I27" xr:uid="{0F14C653-903F-439E-9CCD-DE0FAC9ECC28}">
      <formula1>"""Open,Overdue,Verify,Confirmed,In effect,Date passed,Blocked,Done"""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E895C-5311-439A-853D-D977793DF32E}">
  <dimension ref="A1:H26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8.7109375" customWidth="1"/>
    <col min="2" max="2" width="26.7109375" customWidth="1"/>
    <col min="3" max="3" width="64.7109375" customWidth="1"/>
    <col min="4" max="4" width="32.7109375" customWidth="1"/>
    <col min="5" max="5" width="14.7109375" customWidth="1"/>
    <col min="6" max="6" width="9.7109375" customWidth="1"/>
    <col min="7" max="7" width="58.7109375" customWidth="1"/>
    <col min="8" max="8" width="34.7109375" customWidth="1"/>
  </cols>
  <sheetData>
    <row r="1" spans="1:8">
      <c r="A1" s="2" t="s">
        <v>268</v>
      </c>
      <c r="B1" s="2"/>
      <c r="C1" s="2"/>
      <c r="D1" s="2"/>
      <c r="E1" s="2"/>
      <c r="F1" s="2"/>
      <c r="G1" s="2"/>
      <c r="H1" s="2"/>
    </row>
    <row r="2" spans="1:8">
      <c r="A2" s="1" t="s">
        <v>33</v>
      </c>
      <c r="B2" s="1" t="s">
        <v>36</v>
      </c>
      <c r="C2" s="1" t="s">
        <v>269</v>
      </c>
      <c r="D2" s="1" t="s">
        <v>270</v>
      </c>
      <c r="E2" s="1" t="s">
        <v>271</v>
      </c>
      <c r="F2" s="1" t="s">
        <v>43</v>
      </c>
      <c r="G2" s="1" t="s">
        <v>272</v>
      </c>
      <c r="H2" s="1" t="s">
        <v>273</v>
      </c>
    </row>
    <row r="3" spans="1:8">
      <c r="A3" s="12" t="s">
        <v>274</v>
      </c>
      <c r="B3" s="1" t="s">
        <v>48</v>
      </c>
      <c r="C3" s="5" t="s">
        <v>275</v>
      </c>
      <c r="D3" s="5" t="s">
        <v>276</v>
      </c>
      <c r="E3" s="11">
        <v>46192</v>
      </c>
      <c r="F3" s="13" t="str">
        <f>HYPERLINK($G3,"Open")</f>
        <v>Open</v>
      </c>
      <c r="G3" s="15" t="s">
        <v>277</v>
      </c>
      <c r="H3" s="5" t="s">
        <v>278</v>
      </c>
    </row>
    <row r="4" spans="1:8">
      <c r="A4" s="12" t="s">
        <v>279</v>
      </c>
      <c r="B4" s="1" t="s">
        <v>55</v>
      </c>
      <c r="C4" s="5" t="s">
        <v>280</v>
      </c>
      <c r="D4" s="5" t="s">
        <v>276</v>
      </c>
      <c r="E4" s="11">
        <v>46192</v>
      </c>
      <c r="F4" s="13" t="str">
        <f>HYPERLINK($G4,"Open")</f>
        <v>Open</v>
      </c>
      <c r="G4" s="15" t="s">
        <v>281</v>
      </c>
      <c r="H4" s="5" t="s">
        <v>282</v>
      </c>
    </row>
    <row r="5" spans="1:8">
      <c r="A5" s="12" t="s">
        <v>283</v>
      </c>
      <c r="B5" s="1" t="s">
        <v>48</v>
      </c>
      <c r="C5" s="5" t="s">
        <v>284</v>
      </c>
      <c r="D5" s="5" t="s">
        <v>276</v>
      </c>
      <c r="E5" s="11">
        <v>46192</v>
      </c>
      <c r="F5" s="13" t="str">
        <f>HYPERLINK($G5,"Open")</f>
        <v>Open</v>
      </c>
      <c r="G5" s="15" t="s">
        <v>285</v>
      </c>
      <c r="H5" s="5" t="s">
        <v>286</v>
      </c>
    </row>
    <row r="6" spans="1:8">
      <c r="A6" s="12" t="s">
        <v>287</v>
      </c>
      <c r="B6" s="1" t="s">
        <v>55</v>
      </c>
      <c r="C6" s="5" t="s">
        <v>288</v>
      </c>
      <c r="D6" s="5" t="s">
        <v>276</v>
      </c>
      <c r="E6" s="11">
        <v>46134</v>
      </c>
      <c r="F6" s="13" t="str">
        <f>HYPERLINK($G6,"Open")</f>
        <v>Open</v>
      </c>
      <c r="G6" s="15" t="s">
        <v>289</v>
      </c>
      <c r="H6" s="5" t="s">
        <v>290</v>
      </c>
    </row>
    <row r="7" spans="1:8">
      <c r="A7" s="12" t="s">
        <v>291</v>
      </c>
      <c r="B7" s="1" t="s">
        <v>48</v>
      </c>
      <c r="C7" s="5" t="s">
        <v>292</v>
      </c>
      <c r="D7" s="5" t="s">
        <v>293</v>
      </c>
      <c r="E7" s="11">
        <v>46192</v>
      </c>
      <c r="F7" s="13" t="str">
        <f>HYPERLINK($G7,"Open")</f>
        <v>Open</v>
      </c>
      <c r="G7" s="15" t="s">
        <v>294</v>
      </c>
      <c r="H7" s="5" t="s">
        <v>53</v>
      </c>
    </row>
    <row r="8" spans="1:8">
      <c r="A8" s="12" t="s">
        <v>295</v>
      </c>
      <c r="B8" s="1" t="s">
        <v>296</v>
      </c>
      <c r="C8" s="5" t="s">
        <v>297</v>
      </c>
      <c r="D8" s="5" t="s">
        <v>298</v>
      </c>
      <c r="E8" s="11">
        <v>46256</v>
      </c>
      <c r="F8" s="13" t="str">
        <f>HYPERLINK($G8,"Open")</f>
        <v>Open</v>
      </c>
      <c r="G8" s="15" t="s">
        <v>299</v>
      </c>
      <c r="H8" s="5" t="s">
        <v>300</v>
      </c>
    </row>
    <row r="9" spans="1:8">
      <c r="A9" s="12" t="s">
        <v>301</v>
      </c>
      <c r="B9" s="1" t="s">
        <v>296</v>
      </c>
      <c r="C9" s="5" t="s">
        <v>302</v>
      </c>
      <c r="D9" s="5" t="s">
        <v>298</v>
      </c>
      <c r="E9" s="11">
        <v>46246</v>
      </c>
      <c r="F9" s="13" t="str">
        <f>HYPERLINK($G9,"Open")</f>
        <v>Open</v>
      </c>
      <c r="G9" s="15" t="s">
        <v>303</v>
      </c>
      <c r="H9" s="5" t="s">
        <v>304</v>
      </c>
    </row>
    <row r="10" spans="1:8">
      <c r="A10" s="12" t="s">
        <v>305</v>
      </c>
      <c r="B10" s="1" t="s">
        <v>296</v>
      </c>
      <c r="C10" s="5" t="s">
        <v>306</v>
      </c>
      <c r="D10" s="5" t="s">
        <v>307</v>
      </c>
      <c r="E10" s="11">
        <v>46265</v>
      </c>
      <c r="F10" s="13" t="str">
        <f>HYPERLINK($G10,"Open")</f>
        <v>Open</v>
      </c>
      <c r="G10" s="15" t="s">
        <v>308</v>
      </c>
      <c r="H10" s="5" t="s">
        <v>309</v>
      </c>
    </row>
    <row r="11" spans="1:8">
      <c r="A11" s="12" t="s">
        <v>310</v>
      </c>
      <c r="B11" s="1" t="s">
        <v>296</v>
      </c>
      <c r="C11" s="5" t="s">
        <v>311</v>
      </c>
      <c r="D11" s="5" t="s">
        <v>307</v>
      </c>
      <c r="E11" s="11">
        <v>46258</v>
      </c>
      <c r="F11" s="13" t="str">
        <f>HYPERLINK($G11,"Open")</f>
        <v>Open</v>
      </c>
      <c r="G11" s="15" t="s">
        <v>312</v>
      </c>
      <c r="H11" s="5" t="s">
        <v>313</v>
      </c>
    </row>
    <row r="12" spans="1:8">
      <c r="A12" s="12" t="s">
        <v>314</v>
      </c>
      <c r="B12" s="1" t="s">
        <v>296</v>
      </c>
      <c r="C12" s="5" t="s">
        <v>315</v>
      </c>
      <c r="D12" s="5" t="s">
        <v>316</v>
      </c>
      <c r="E12" s="11">
        <v>46259</v>
      </c>
      <c r="F12" s="13" t="str">
        <f>HYPERLINK($G12,"Open")</f>
        <v>Open</v>
      </c>
      <c r="G12" s="15" t="s">
        <v>317</v>
      </c>
      <c r="H12" s="5" t="s">
        <v>318</v>
      </c>
    </row>
    <row r="13" spans="1:8">
      <c r="A13" s="12" t="s">
        <v>319</v>
      </c>
      <c r="B13" s="1" t="s">
        <v>296</v>
      </c>
      <c r="C13" s="5" t="s">
        <v>320</v>
      </c>
      <c r="D13" s="5" t="s">
        <v>321</v>
      </c>
      <c r="E13" s="11">
        <v>46185</v>
      </c>
      <c r="F13" s="13" t="str">
        <f>HYPERLINK($G13,"Open")</f>
        <v>Open</v>
      </c>
      <c r="G13" s="15" t="s">
        <v>322</v>
      </c>
      <c r="H13" s="5" t="s">
        <v>323</v>
      </c>
    </row>
    <row r="14" spans="1:8">
      <c r="A14" s="12" t="s">
        <v>324</v>
      </c>
      <c r="B14" s="1" t="s">
        <v>296</v>
      </c>
      <c r="C14" s="5" t="s">
        <v>325</v>
      </c>
      <c r="D14" s="5" t="s">
        <v>321</v>
      </c>
      <c r="E14" s="11">
        <v>46267</v>
      </c>
      <c r="F14" s="13" t="str">
        <f>HYPERLINK($G14,"Open")</f>
        <v>Open</v>
      </c>
      <c r="G14" s="15" t="s">
        <v>326</v>
      </c>
      <c r="H14" s="5" t="s">
        <v>97</v>
      </c>
    </row>
    <row r="15" spans="1:8">
      <c r="A15" s="12" t="s">
        <v>327</v>
      </c>
      <c r="B15" s="1" t="s">
        <v>55</v>
      </c>
      <c r="C15" s="5" t="s">
        <v>328</v>
      </c>
      <c r="D15" s="5" t="s">
        <v>329</v>
      </c>
      <c r="E15" s="11">
        <v>46079</v>
      </c>
      <c r="F15" s="14" t="s">
        <v>330</v>
      </c>
      <c r="G15" s="15" t="s">
        <v>331</v>
      </c>
      <c r="H15" s="5" t="s">
        <v>332</v>
      </c>
    </row>
    <row r="16" spans="1:8">
      <c r="A16" s="12" t="s">
        <v>333</v>
      </c>
      <c r="B16" s="1" t="s">
        <v>116</v>
      </c>
      <c r="C16" s="5" t="s">
        <v>334</v>
      </c>
      <c r="D16" s="5" t="s">
        <v>47</v>
      </c>
      <c r="E16" s="11">
        <v>46035</v>
      </c>
      <c r="F16" s="13" t="str">
        <f>HYPERLINK($G16,"Open")</f>
        <v>Open</v>
      </c>
      <c r="G16" s="15" t="s">
        <v>335</v>
      </c>
      <c r="H16" s="5" t="s">
        <v>114</v>
      </c>
    </row>
    <row r="17" spans="1:8">
      <c r="A17" s="12" t="s">
        <v>336</v>
      </c>
      <c r="B17" s="1" t="s">
        <v>116</v>
      </c>
      <c r="C17" s="5" t="s">
        <v>337</v>
      </c>
      <c r="D17" s="5" t="s">
        <v>338</v>
      </c>
      <c r="E17" s="11">
        <v>46035</v>
      </c>
      <c r="F17" s="13" t="str">
        <f>HYPERLINK($G17,"Open")</f>
        <v>Open</v>
      </c>
      <c r="G17" s="15" t="s">
        <v>339</v>
      </c>
      <c r="H17" s="5" t="s">
        <v>340</v>
      </c>
    </row>
    <row r="18" spans="1:8">
      <c r="A18" s="12" t="s">
        <v>341</v>
      </c>
      <c r="B18" s="1" t="s">
        <v>342</v>
      </c>
      <c r="C18" s="5" t="s">
        <v>343</v>
      </c>
      <c r="D18" s="5" t="s">
        <v>344</v>
      </c>
      <c r="E18" s="11">
        <v>46252</v>
      </c>
      <c r="F18" s="13" t="str">
        <f>HYPERLINK($G18,"Open")</f>
        <v>Open</v>
      </c>
      <c r="G18" s="15" t="s">
        <v>345</v>
      </c>
      <c r="H18" s="5" t="s">
        <v>346</v>
      </c>
    </row>
    <row r="19" spans="1:8">
      <c r="A19" s="12" t="s">
        <v>347</v>
      </c>
      <c r="B19" s="1" t="s">
        <v>342</v>
      </c>
      <c r="C19" s="5" t="s">
        <v>348</v>
      </c>
      <c r="D19" s="5" t="s">
        <v>344</v>
      </c>
      <c r="E19" s="11">
        <v>46221</v>
      </c>
      <c r="F19" s="13" t="str">
        <f>HYPERLINK($G19,"Open")</f>
        <v>Open</v>
      </c>
      <c r="G19" s="15" t="s">
        <v>349</v>
      </c>
      <c r="H19" s="5" t="s">
        <v>350</v>
      </c>
    </row>
    <row r="20" spans="1:8">
      <c r="A20" s="12" t="s">
        <v>351</v>
      </c>
      <c r="B20" s="1" t="s">
        <v>342</v>
      </c>
      <c r="C20" s="5" t="s">
        <v>352</v>
      </c>
      <c r="D20" s="5" t="s">
        <v>353</v>
      </c>
      <c r="E20" s="11">
        <v>46226</v>
      </c>
      <c r="F20" s="13" t="str">
        <f>HYPERLINK($G20,"Open")</f>
        <v>Open</v>
      </c>
      <c r="G20" s="15" t="s">
        <v>354</v>
      </c>
      <c r="H20" s="5" t="s">
        <v>355</v>
      </c>
    </row>
    <row r="21" spans="1:8">
      <c r="A21" s="12" t="s">
        <v>356</v>
      </c>
      <c r="B21" s="1" t="s">
        <v>357</v>
      </c>
      <c r="C21" s="5" t="s">
        <v>358</v>
      </c>
      <c r="D21" s="5" t="s">
        <v>359</v>
      </c>
      <c r="E21" s="11">
        <v>46271</v>
      </c>
      <c r="F21" s="13" t="str">
        <f>HYPERLINK($G21,"Open")</f>
        <v>Open</v>
      </c>
      <c r="G21" s="15" t="s">
        <v>360</v>
      </c>
      <c r="H21" s="5" t="s">
        <v>361</v>
      </c>
    </row>
    <row r="22" spans="1:8">
      <c r="A22" s="12" t="s">
        <v>362</v>
      </c>
      <c r="B22" s="1" t="s">
        <v>296</v>
      </c>
      <c r="C22" s="5" t="s">
        <v>363</v>
      </c>
      <c r="D22" s="5" t="s">
        <v>364</v>
      </c>
      <c r="E22" s="11">
        <v>46272</v>
      </c>
      <c r="F22" s="13" t="str">
        <f>HYPERLINK($G22,"Open")</f>
        <v>Open</v>
      </c>
      <c r="G22" s="15" t="s">
        <v>365</v>
      </c>
      <c r="H22" s="5" t="s">
        <v>309</v>
      </c>
    </row>
    <row r="23" spans="1:8">
      <c r="A23" s="12" t="s">
        <v>366</v>
      </c>
      <c r="B23" s="1" t="s">
        <v>367</v>
      </c>
      <c r="C23" s="5" t="s">
        <v>368</v>
      </c>
      <c r="D23" s="5" t="s">
        <v>369</v>
      </c>
      <c r="E23" s="11">
        <v>46272</v>
      </c>
      <c r="F23" s="13" t="str">
        <f>HYPERLINK($G23,"Open")</f>
        <v>Open</v>
      </c>
      <c r="G23" s="15" t="s">
        <v>370</v>
      </c>
      <c r="H23" s="5" t="s">
        <v>371</v>
      </c>
    </row>
    <row r="24" spans="1:8">
      <c r="A24" s="12" t="s">
        <v>372</v>
      </c>
      <c r="B24" s="1" t="s">
        <v>367</v>
      </c>
      <c r="C24" s="5" t="s">
        <v>373</v>
      </c>
      <c r="D24" s="5" t="s">
        <v>369</v>
      </c>
      <c r="E24" s="11">
        <v>46272</v>
      </c>
      <c r="F24" s="13" t="str">
        <f>HYPERLINK($G24,"Open")</f>
        <v>Open</v>
      </c>
      <c r="G24" s="15" t="s">
        <v>374</v>
      </c>
      <c r="H24" s="5" t="s">
        <v>375</v>
      </c>
    </row>
    <row r="25" spans="1:8">
      <c r="A25" s="12" t="s">
        <v>376</v>
      </c>
      <c r="B25" s="1" t="s">
        <v>377</v>
      </c>
      <c r="C25" s="5" t="s">
        <v>378</v>
      </c>
      <c r="D25" s="5" t="s">
        <v>369</v>
      </c>
      <c r="E25" s="11">
        <v>46272</v>
      </c>
      <c r="F25" s="13" t="str">
        <f>HYPERLINK($G25,"Open")</f>
        <v>Open</v>
      </c>
      <c r="G25" s="15" t="s">
        <v>379</v>
      </c>
      <c r="H25" s="5" t="s">
        <v>380</v>
      </c>
    </row>
    <row r="26" spans="1:8">
      <c r="A26" s="12" t="s">
        <v>381</v>
      </c>
      <c r="B26" s="1" t="s">
        <v>382</v>
      </c>
      <c r="C26" s="5" t="s">
        <v>383</v>
      </c>
      <c r="D26" s="5" t="s">
        <v>384</v>
      </c>
      <c r="E26" s="11">
        <v>46272</v>
      </c>
      <c r="F26" s="13" t="str">
        <f>HYPERLINK($G26,"Open")</f>
        <v>Open</v>
      </c>
      <c r="G26" s="15" t="s">
        <v>385</v>
      </c>
      <c r="H26" s="5" t="s">
        <v>386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B839AA-B69D-4F79-91AD-D26378EB75C5}"/>
</file>

<file path=customXml/itemProps2.xml><?xml version="1.0" encoding="utf-8"?>
<ds:datastoreItem xmlns:ds="http://schemas.openxmlformats.org/officeDocument/2006/customXml" ds:itemID="{19A2E9D4-4231-4C85-A4BD-C71B724F25A4}"/>
</file>

<file path=customXml/itemProps3.xml><?xml version="1.0" encoding="utf-8"?>
<ds:datastoreItem xmlns:ds="http://schemas.openxmlformats.org/officeDocument/2006/customXml" ds:itemID="{34C3598B-CA40-4DBE-97D3-6CEE490C417A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  <clbl:label id="{defa4170-0d19-0005-0004-bc88714345d2}" enabled="1" method="Standard" siteId="{3b9917a3-e84c-4503-9de4-49e31e5f2dc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i:0#.f|membership|coreyg@m365cpi81743996.onmicrosoft.com</cp:lastModifiedBy>
  <cp:revision/>
  <dcterms:created xsi:type="dcterms:W3CDTF">2026-09-07T08:54:43Z</dcterms:created>
  <dcterms:modified xsi:type="dcterms:W3CDTF">2026-09-07T08:59:32Z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  <property fmtid="{D5CDD505-2E9C-101B-9397-08002B2CF9AE}" pid="3" name="MediaServiceImageTags">
    <vt:lpwstr/>
  </property>
</Properties>
</file>