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Line Items" sheetId="2" state="visible" r:id="rId2"/>
    <sheet xmlns:r="http://schemas.openxmlformats.org/officeDocument/2006/relationships" name="Variance Summary" sheetId="3" state="visible" r:id="rId3"/>
    <sheet xmlns:r="http://schemas.openxmlformats.org/officeDocument/2006/relationships" name="Benchmarks" sheetId="4" state="visible" r:id="rId4"/>
    <sheet xmlns:r="http://schemas.openxmlformats.org/officeDocument/2006/relationships" name="Sources" sheetId="5" state="visible" r:id="rId5"/>
  </sheets>
  <definedNames>
    <definedName name="_xlnm._FilterDatabase" localSheetId="1" hidden="1">'Line Items'!$A$4:$J$14</definedName>
    <definedName name="_xlnm._FilterDatabase" localSheetId="3" hidden="1">'Benchmarks'!$A$4:$H$17</definedName>
    <definedName name="_xlnm._FilterDatabase" localSheetId="4" hidden="1">'Sources'!$A$3:$F$22</definedName>
  </definedNames>
  <calcPr calcId="124519" fullCalcOnLoad="1"/>
</workbook>
</file>

<file path=xl/styles.xml><?xml version="1.0" encoding="utf-8"?>
<styleSheet xmlns="http://schemas.openxmlformats.org/spreadsheetml/2006/main">
  <numFmts count="1">
    <numFmt numFmtId="164" formatCode="0.0%"/>
  </numFmts>
  <fonts count="5">
    <font>
      <name val="Calibri"/>
      <family val="2"/>
      <color theme="1"/>
      <sz val="11"/>
      <scheme val="minor"/>
    </font>
    <font>
      <b val="1"/>
      <color rgb="001F3864"/>
      <sz val="14"/>
    </font>
    <font>
      <b val="1"/>
    </font>
    <font>
      <i val="1"/>
      <color rgb="00595959"/>
      <sz val="9"/>
    </font>
    <font>
      <b val="1"/>
      <color rgb="00FFFFFF"/>
      <sz val="11"/>
    </font>
  </fonts>
  <fills count="4">
    <fill>
      <patternFill/>
    </fill>
    <fill>
      <patternFill patternType="gray125"/>
    </fill>
    <fill>
      <patternFill patternType="solid">
        <fgColor rgb="001F3864"/>
      </patternFill>
    </fill>
    <fill>
      <patternFill patternType="solid">
        <fgColor rgb="00D9E2F3"/>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xf numFmtId="0" fontId="3" fillId="0" borderId="0" pivotButton="0" quotePrefix="0" xfId="0"/>
    <xf numFmtId="0" fontId="4" fillId="2" borderId="1" applyAlignment="1" pivotButton="0" quotePrefix="0" xfId="0">
      <alignment vertical="center" wrapText="1"/>
    </xf>
    <xf numFmtId="0" fontId="0" fillId="0" borderId="1" applyAlignment="1" pivotButton="0" quotePrefix="0" xfId="0">
      <alignment vertical="top" wrapText="1"/>
    </xf>
    <xf numFmtId="4" fontId="0" fillId="0" borderId="1" pivotButton="0" quotePrefix="0" xfId="0"/>
    <xf numFmtId="164" fontId="0" fillId="0" borderId="1" pivotButton="0" quotePrefix="0" xfId="0"/>
    <xf numFmtId="0" fontId="0" fillId="3" borderId="1" pivotButton="0" quotePrefix="0" xfId="0"/>
    <xf numFmtId="0" fontId="2" fillId="3" borderId="1" pivotButton="0" quotePrefix="0" xfId="0"/>
    <xf numFmtId="4" fontId="2" fillId="3" borderId="1" pivotButton="0" quotePrefix="0" xfId="0"/>
    <xf numFmtId="164" fontId="2" fillId="3" borderId="1" pivotButton="0" quotePrefix="0" xfId="0"/>
    <xf numFmtId="0" fontId="0" fillId="0" borderId="1" pivotButton="0" quotePrefix="0" xfId="0"/>
  </cellXfs>
  <cellStyles count="1">
    <cellStyle name="Normal" xfId="0" builtinId="0" hidden="0"/>
  </cellStyles>
  <dxfs count="2">
    <dxf>
      <font>
        <color rgb="009C0006"/>
      </font>
      <fill>
        <patternFill patternType="solid">
          <fgColor rgb="00FFC7CE"/>
        </patternFill>
      </fill>
    </dxf>
    <dxf>
      <font>
        <color rgb="00006100"/>
      </font>
      <fill>
        <patternFill patternType="solid">
          <f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xl/worksheets/sheet3.xml"/><Relationship Id="rId7" Type="http://schemas.openxmlformats.org/officeDocument/2006/relationships/theme" Target="theme/theme1.xml"/><Relationship Id="rId2" Type="http://schemas.openxmlformats.org/officeDocument/2006/relationships/worksheet" Target="/xl/worksheets/sheet2.xml"/><Relationship Id="rId1" Type="http://schemas.openxmlformats.org/officeDocument/2006/relationships/worksheet" Target="/xl/worksheets/sheet1.xml"/><Relationship Id="rId6" Type="http://schemas.openxmlformats.org/officeDocument/2006/relationships/styles" Target="styles.xml"/><Relationship Id="rId5" Type="http://schemas.openxmlformats.org/officeDocument/2006/relationships/worksheet" Target="/xl/worksheets/sheet5.xml"/><Relationship Id="rId10" Type="http://schemas.openxmlformats.org/officeDocument/2006/relationships/customXml" Target="../customXml/item3.xml"/><Relationship Id="rId4" Type="http://schemas.openxmlformats.org/officeDocument/2006/relationships/worksheet" Target="/xl/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08" customWidth="1" min="2" max="2"/>
  </cols>
  <sheetData>
    <row r="1">
      <c r="A1" s="1" t="inlineStr">
        <is>
          <t>Budget &amp; Spend Review — FY2026 Q3 (1 Jul – 30 Sep 2026)</t>
        </is>
      </c>
    </row>
    <row r="3">
      <c r="A3" s="2" t="inlineStr">
        <is>
          <t>Prepared for</t>
        </is>
      </c>
      <c r="B3" s="3" t="inlineStr">
        <is>
          <t>Bojan Buhac, How2Demos (External Consultant, Toronto)</t>
        </is>
      </c>
    </row>
    <row r="4">
      <c r="A4" s="2" t="inlineStr">
        <is>
          <t>Prepared on</t>
        </is>
      </c>
      <c r="B4" s="3" t="inlineStr">
        <is>
          <t>3 September 2026</t>
        </is>
      </c>
    </row>
    <row r="5" ht="30" customHeight="1">
      <c r="A5" s="2" t="inlineStr">
        <is>
          <t>Fiscal period reviewed</t>
        </is>
      </c>
      <c r="B5" s="3" t="inlineStr">
        <is>
          <t>FY2026 Q3, 1 Jul 2026 – 30 Sep 2026 (assumed calendar-quarter fiscal period — no fiscal-calendar definition was found in M365; adjust if your fiscal period differs)</t>
        </is>
      </c>
    </row>
    <row r="6" ht="45" customHeight="1">
      <c r="A6" s="2" t="inlineStr">
        <is>
          <t>Internal sources scanned (M365 Work IQ)</t>
        </is>
      </c>
      <c r="B6" s="3" t="inlineStr">
        <is>
          <t>Outlook mail (50 most recent messages + keyword search on budget / cost / invoice / approval / spend / procurement), Teams chats and channel messages, Outlook calendar, SharePoint and OneDrive files</t>
        </is>
      </c>
    </row>
    <row r="7" ht="60" customHeight="1">
      <c r="A7" s="2" t="inlineStr">
        <is>
          <t>Internal scan result</t>
        </is>
      </c>
      <c r="B7" s="3" t="inlineStr">
        <is>
          <t>NO budget, invoice, purchase-order or spend-approval records with monetary amounts were found. Mail in the period is administrative (Entra PIM role activations, Power Automate/Power Apps notifications, Viva digests). Teams matches on 'budget' are unrelated social/general-knowledge chatter. No calendar events matched budget or finance keywords.</t>
        </is>
      </c>
    </row>
    <row r="8" ht="45" customHeight="1">
      <c r="A8" s="2" t="inlineStr">
        <is>
          <t>What IS grounded internally</t>
        </is>
      </c>
      <c r="B8" s="3" t="inlineStr">
        <is>
          <t>Two items only: (1) an internal plan-change APPROVAL with no amount attached, and (2) cost-exposure items carried in an existing internal workbook. Both are on the 'Line Items' sheet with their source named.</t>
        </is>
      </c>
    </row>
    <row r="9" ht="45" customHeight="1">
      <c r="A9" s="2" t="inlineStr">
        <is>
          <t>External sources</t>
        </is>
      </c>
      <c r="B9" s="3" t="inlineStr">
        <is>
          <t>Web search, 3 September 2026 — Eurostat, U.S. Bureau of Labor Statistics, Colliers, RLB, BCIS, Turner &amp; Townsend, Drewry, Baltic Exchange, U.S. EIA, NY Fed (via YCharts), J.P. Morgan Research. Full list on the 'Sources' sheet.</t>
        </is>
      </c>
    </row>
    <row r="10">
      <c r="A10" s="2" t="inlineStr"/>
      <c r="B10" s="3" t="inlineStr"/>
    </row>
    <row r="11">
      <c r="A11" s="2" t="inlineStr">
        <is>
          <t>Sheet map</t>
        </is>
      </c>
      <c r="B11" s="3" t="inlineStr"/>
    </row>
    <row r="12" ht="30" customHeight="1">
      <c r="A12" s="2" t="inlineStr">
        <is>
          <t>Line Items</t>
        </is>
      </c>
      <c r="B12" s="3" t="inlineStr">
        <is>
          <t>One row per budget line: item, owner, planned, actual, variance, comment. Variance = Planned − Actual (positive = under budget). Every row names its source.</t>
        </is>
      </c>
    </row>
    <row r="13">
      <c r="A13" s="2" t="inlineStr">
        <is>
          <t>Variance Summary</t>
        </is>
      </c>
      <c r="B13" s="3" t="inlineStr">
        <is>
          <t>Totals and variance by category, plus overall totals and a control check.</t>
        </is>
      </c>
    </row>
    <row r="14" ht="30" customHeight="1">
      <c r="A14" s="2" t="inlineStr">
        <is>
          <t>Benchmarks</t>
        </is>
      </c>
      <c r="B14" s="3" t="inlineStr">
        <is>
          <t>External inflation and procurement cost benchmarks with value, date, source and URL — for sanity-checking planned rates and inflation provisions.</t>
        </is>
      </c>
    </row>
    <row r="15">
      <c r="A15" s="2" t="inlineStr">
        <is>
          <t>Sources</t>
        </is>
      </c>
      <c r="B15" s="3" t="inlineStr">
        <is>
          <t>Every source cited in this workbook, internal and external.</t>
        </is>
      </c>
    </row>
    <row r="16">
      <c r="A16" s="2" t="inlineStr"/>
      <c r="B16" s="3" t="inlineStr"/>
    </row>
    <row r="17">
      <c r="A17" s="2" t="inlineStr">
        <is>
          <t>IMPORTANT — how to read the numbers</t>
        </is>
      </c>
      <c r="B17" s="3" t="inlineStr"/>
    </row>
    <row r="18" ht="45" customHeight="1">
      <c r="A18" s="2" t="inlineStr">
        <is>
          <t>Placeholders</t>
        </is>
      </c>
      <c r="B18" s="3" t="inlineStr">
        <is>
          <t>Cells reading [Add …] are DELIBERATELY EMPTY. No planned or actual amount exists anywhere in the scanned M365 content, so none has been invented. Type real figures over the placeholders and the variance and summary formulas recalculate automatically.</t>
        </is>
      </c>
    </row>
    <row r="19">
      <c r="A19" s="2" t="inlineStr">
        <is>
          <t>Formulas</t>
        </is>
      </c>
      <c r="B19" s="3" t="inlineStr">
        <is>
          <t>Variance, category subtotals and grand totals are live Excel formulas, not pasted values.</t>
        </is>
      </c>
    </row>
    <row r="20" ht="30" customHeight="1">
      <c r="A20" s="2" t="inlineStr">
        <is>
          <t>Benchmark use</t>
        </is>
      </c>
      <c r="B20" s="3" t="inlineStr">
        <is>
          <t>Benchmarks are external context for rate assumptions and inflation clauses. They are NOT this organisation's actuals and must not be read as spend.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15"/>
  <sheetViews>
    <sheetView workbookViewId="0">
      <pane ySplit="4" topLeftCell="A5" activePane="bottomLeft" state="frozen"/>
      <selection pane="bottomLeft" activeCell="A1" sqref="A1"/>
    </sheetView>
  </sheetViews>
  <sheetFormatPr baseColWidth="8" defaultRowHeight="15"/>
  <cols>
    <col width="7" customWidth="1" min="1" max="1"/>
    <col width="30" customWidth="1" min="2" max="2"/>
    <col width="20" customWidth="1" min="3" max="3"/>
    <col width="18" customWidth="1" min="4" max="4"/>
    <col width="14" customWidth="1" min="5" max="5"/>
    <col width="14" customWidth="1" min="6" max="6"/>
    <col width="14" customWidth="1" min="7" max="7"/>
    <col width="12" customWidth="1" min="8" max="8"/>
    <col width="62" customWidth="1" min="9" max="9"/>
    <col width="44" customWidth="1" min="10" max="10"/>
  </cols>
  <sheetData>
    <row r="1">
      <c r="A1" s="1" t="inlineStr">
        <is>
          <t>Budget line items — FY2026 Q3</t>
        </is>
      </c>
    </row>
    <row r="2">
      <c r="A2" s="4" t="inlineStr">
        <is>
          <t>Planned / Actual in USD. Variance = Planned − Actual (positive = under budget). [Add …] = no figure exists in the scanned M365 content; enter yours.</t>
        </is>
      </c>
    </row>
    <row r="4">
      <c r="A4" s="5" t="inlineStr">
        <is>
          <t>ID</t>
        </is>
      </c>
      <c r="B4" s="5" t="inlineStr">
        <is>
          <t>Item</t>
        </is>
      </c>
      <c r="C4" s="5" t="inlineStr">
        <is>
          <t>Category</t>
        </is>
      </c>
      <c r="D4" s="5" t="inlineStr">
        <is>
          <t>Owner</t>
        </is>
      </c>
      <c r="E4" s="5" t="inlineStr">
        <is>
          <t>Planned (USD)</t>
        </is>
      </c>
      <c r="F4" s="5" t="inlineStr">
        <is>
          <t>Actual (USD)</t>
        </is>
      </c>
      <c r="G4" s="5" t="inlineStr">
        <is>
          <t>Variance (USD)</t>
        </is>
      </c>
      <c r="H4" s="5" t="inlineStr">
        <is>
          <t>Variance %</t>
        </is>
      </c>
      <c r="I4" s="5" t="inlineStr">
        <is>
          <t>Comment</t>
        </is>
      </c>
      <c r="J4" s="5" t="inlineStr">
        <is>
          <t>Source</t>
        </is>
      </c>
    </row>
    <row r="5" ht="58" customHeight="1">
      <c r="A5" s="6" t="inlineStr">
        <is>
          <t>L-01</t>
        </is>
      </c>
      <c r="B5" s="6" t="inlineStr">
        <is>
          <t>Cowork plan upgrade — Business Catalyst subscription</t>
        </is>
      </c>
      <c r="C5" s="6" t="inlineStr">
        <is>
          <t>Software &amp; subscriptions</t>
        </is>
      </c>
      <c r="D5" s="6" t="inlineStr">
        <is>
          <t>Bojan Buhac</t>
        </is>
      </c>
      <c r="E5" s="7" t="inlineStr">
        <is>
          <t>[Add planned]</t>
        </is>
      </c>
      <c r="F5" s="7" t="inlineStr">
        <is>
          <t>[Add actual]</t>
        </is>
      </c>
      <c r="G5" s="7">
        <f>IF(OR(NOT(ISNUMBER(E5)),NOT(ISNUMBER(F5))),"",E5-F5)</f>
        <v/>
      </c>
      <c r="H5" s="8">
        <f>IF(OR(NOT(ISNUMBER(E5)),E5=0,NOT(ISNUMBER(F5))),"",(E5-F5)/E5)</f>
        <v/>
      </c>
      <c r="I5" s="6" t="inlineStr">
        <is>
          <t>Plan change requested by Bojan Buhac and APPROVED by manager Lisa Taylor on 3 Sep 2026. The approval notice states plan name 'Business Catalyst' and 'Plan user limit: No limit' but carries NO price, term or cost centre — the amount must be obtained from the subscription owner before this line can be closed.</t>
        </is>
      </c>
      <c r="J5" s="6" t="inlineStr">
        <is>
          <t>Email 'New Cowork plan change' (Microsoft Power Automate, 3 Sep 2026) and 'Plan request approved' (3 Sep 2026)</t>
        </is>
      </c>
    </row>
    <row r="6" ht="58" customHeight="1">
      <c r="A6" s="6" t="inlineStr">
        <is>
          <t>L-02</t>
        </is>
      </c>
      <c r="B6" s="6" t="inlineStr">
        <is>
          <t>Inbound freight — dry bulk raw materials</t>
        </is>
      </c>
      <c r="C6" s="6" t="inlineStr">
        <is>
          <t>Logistics &amp; freight</t>
        </is>
      </c>
      <c r="D6" s="6" t="inlineStr">
        <is>
          <t>Unassigned</t>
        </is>
      </c>
      <c r="E6" s="7" t="inlineStr">
        <is>
          <t>[Add planned]</t>
        </is>
      </c>
      <c r="F6" s="7" t="inlineStr">
        <is>
          <t>[Add actual]</t>
        </is>
      </c>
      <c r="G6" s="7">
        <f>IF(OR(NOT(ISNUMBER(E6)),NOT(ISNUMBER(F6))),"",E6-F6)</f>
        <v/>
      </c>
      <c r="H6" s="8">
        <f>IF(OR(NOT(ISNUMBER(E6)),E6=0,NOT(ISNUMBER(F6))),"",(E6-F6)/E6)</f>
        <v/>
      </c>
      <c r="I6" s="6" t="inlineStr">
        <is>
          <t>Open cost exposure, no budget line yet. Dry bulk freight is rising fast: Baltic Dry Index at 3,488 on 3 Sep 2026, +18.8% month-on-month and +77.7% year-on-year. Mitigation recorded internally is to fix freight via forward/COA contracts for Q4. Owner is unassigned in the source workbook.</t>
        </is>
      </c>
      <c r="J6" s="6" t="inlineStr">
        <is>
          <t>Internal file 'Supply Chain Risk Tracker - Sep 2026' (risk R-02); benchmark B-02/B-03</t>
        </is>
      </c>
    </row>
    <row r="7" ht="58" customHeight="1">
      <c r="A7" s="6" t="inlineStr">
        <is>
          <t>L-03</t>
        </is>
      </c>
      <c r="B7" s="6" t="inlineStr">
        <is>
          <t>Fuel surcharges and energy cost escalation</t>
        </is>
      </c>
      <c r="C7" s="6" t="inlineStr">
        <is>
          <t>Logistics &amp; freight</t>
        </is>
      </c>
      <c r="D7" s="6" t="inlineStr">
        <is>
          <t>Unassigned</t>
        </is>
      </c>
      <c r="E7" s="7" t="inlineStr">
        <is>
          <t>[Add planned]</t>
        </is>
      </c>
      <c r="F7" s="7" t="inlineStr">
        <is>
          <t>[Add actual]</t>
        </is>
      </c>
      <c r="G7" s="7">
        <f>IF(OR(NOT(ISNUMBER(E7)),NOT(ISNUMBER(F7))),"",E7-F7)</f>
        <v/>
      </c>
      <c r="H7" s="8">
        <f>IF(OR(NOT(ISNUMBER(E7)),E7=0,NOT(ISNUMBER(F7))),"",(E7-F7)/E7)</f>
        <v/>
      </c>
      <c r="I7" s="6" t="inlineStr">
        <is>
          <t>Open cost exposure. Brent spot was USD 96.11/bbl on 2 Sep 2026 against the EIA Q3 2026 forecast average of USD 85/bbl — budgeting at the forecast understates the current spot by about 13%. Internal mitigation is to audit carrier fuel-surcharge formulas and budget against the EIA forecast versus spot.</t>
        </is>
      </c>
      <c r="J7" s="6" t="inlineStr">
        <is>
          <t>Internal file 'Supply Chain Risk Tracker - Sep 2026' (risk R-03); benchmarks B-04/B-05</t>
        </is>
      </c>
    </row>
    <row r="8" ht="58" customHeight="1">
      <c r="A8" s="6" t="inlineStr">
        <is>
          <t>L-04</t>
        </is>
      </c>
      <c r="B8" s="6" t="inlineStr">
        <is>
          <t>Ocean freight — container lanes</t>
        </is>
      </c>
      <c r="C8" s="6" t="inlineStr">
        <is>
          <t>Logistics &amp; freight</t>
        </is>
      </c>
      <c r="D8" s="6" t="inlineStr">
        <is>
          <t>Unassigned</t>
        </is>
      </c>
      <c r="E8" s="7" t="inlineStr">
        <is>
          <t>[Add planned]</t>
        </is>
      </c>
      <c r="F8" s="7" t="inlineStr">
        <is>
          <t>[Add actual]</t>
        </is>
      </c>
      <c r="G8" s="7">
        <f>IF(OR(NOT(ISNUMBER(E8)),NOT(ISNUMBER(F8))),"",E8-F8)</f>
        <v/>
      </c>
      <c r="H8" s="8">
        <f>IF(OR(NOT(ISNUMBER(E8)),E8=0,NOT(ISNUMBER(F8))),"",(E8-F8)/E8)</f>
        <v/>
      </c>
      <c r="I8" s="6" t="inlineStr">
        <is>
          <t>Open cost exposure, currently favourable. Drewry World Container Index composite at USD 4,473 per 40ft on 27 Aug 2026, down 1% week-on-week. Internal mitigation is to use the current easing to lock Q4 contract rates.</t>
        </is>
      </c>
      <c r="J8" s="6" t="inlineStr">
        <is>
          <t>Internal file 'Supply Chain Risk Tracker - Sep 2026' (risk R-09); benchmark B-01</t>
        </is>
      </c>
    </row>
    <row r="9" ht="58" customHeight="1">
      <c r="A9" s="6" t="inlineStr">
        <is>
          <t>L-05</t>
        </is>
      </c>
      <c r="B9" s="6" t="inlineStr">
        <is>
          <t>Metals and fabricated parts — index-linked content</t>
        </is>
      </c>
      <c r="C9" s="6" t="inlineStr">
        <is>
          <t>Materials</t>
        </is>
      </c>
      <c r="D9" s="6" t="inlineStr">
        <is>
          <t>Unassigned</t>
        </is>
      </c>
      <c r="E9" s="7" t="inlineStr">
        <is>
          <t>[Add planned]</t>
        </is>
      </c>
      <c r="F9" s="7" t="inlineStr">
        <is>
          <t>[Add actual]</t>
        </is>
      </c>
      <c r="G9" s="7">
        <f>IF(OR(NOT(ISNUMBER(E9)),NOT(ISNUMBER(F9))),"",E9-F9)</f>
        <v/>
      </c>
      <c r="H9" s="8">
        <f>IF(OR(NOT(ISNUMBER(E9)),E9=0,NOT(ISNUMBER(F9))),"",(E9-F9)/E9)</f>
        <v/>
      </c>
      <c r="I9" s="6" t="inlineStr">
        <is>
          <t>Open cost exposure. Copper, aluminium and steel prices are highly responsive to tariffs, capex and geopolitics. Internal mitigation is to index-link metal content in supplier pricing and hedge or lock where possible.</t>
        </is>
      </c>
      <c r="J9" s="6" t="inlineStr">
        <is>
          <t>Internal file 'Supply Chain Risk Tracker - Sep 2026' (risk R-07); benchmark B-08</t>
        </is>
      </c>
    </row>
    <row r="10" ht="58" customHeight="1">
      <c r="A10" s="6" t="inlineStr">
        <is>
          <t>L-06</t>
        </is>
      </c>
      <c r="B10" s="6" t="inlineStr">
        <is>
          <t>Electronic components and semiconductors</t>
        </is>
      </c>
      <c r="C10" s="6" t="inlineStr">
        <is>
          <t>Materials</t>
        </is>
      </c>
      <c r="D10" s="6" t="inlineStr">
        <is>
          <t>Unassigned</t>
        </is>
      </c>
      <c r="E10" s="7" t="inlineStr">
        <is>
          <t>[Add planned]</t>
        </is>
      </c>
      <c r="F10" s="7" t="inlineStr">
        <is>
          <t>[Add actual]</t>
        </is>
      </c>
      <c r="G10" s="7">
        <f>IF(OR(NOT(ISNUMBER(E10)),NOT(ISNUMBER(F10))),"",E10-F10)</f>
        <v/>
      </c>
      <c r="H10" s="8">
        <f>IF(OR(NOT(ISNUMBER(E10)),E10=0,NOT(ISNUMBER(F10))),"",(E10-F10)/E10)</f>
        <v/>
      </c>
      <c r="I10" s="6" t="inlineStr">
        <is>
          <t>Open cost exposure. AI infrastructure demand is draining memory, networking and analogue supply. Internal mitigation is to place long-lead orders early and qualify second sources.</t>
        </is>
      </c>
      <c r="J10" s="6" t="inlineStr">
        <is>
          <t>Internal file 'Supply Chain Risk Tracker - Sep 2026' (risk R-05)</t>
        </is>
      </c>
    </row>
    <row r="11" ht="58" customHeight="1">
      <c r="A11" s="6" t="inlineStr">
        <is>
          <t>L-07</t>
        </is>
      </c>
      <c r="B11" s="6" t="inlineStr">
        <is>
          <t>Critical minerals / specialty materials</t>
        </is>
      </c>
      <c r="C11" s="6" t="inlineStr">
        <is>
          <t>Materials</t>
        </is>
      </c>
      <c r="D11" s="6" t="inlineStr">
        <is>
          <t>Unassigned</t>
        </is>
      </c>
      <c r="E11" s="7" t="inlineStr">
        <is>
          <t>[Add planned]</t>
        </is>
      </c>
      <c r="F11" s="7" t="inlineStr">
        <is>
          <t>[Add actual]</t>
        </is>
      </c>
      <c r="G11" s="7">
        <f>IF(OR(NOT(ISNUMBER(E11)),NOT(ISNUMBER(F11))),"",E11-F11)</f>
        <v/>
      </c>
      <c r="H11" s="8">
        <f>IF(OR(NOT(ISNUMBER(E11)),E11=0,NOT(ISNUMBER(F11))),"",(E11-F11)/E11)</f>
        <v/>
      </c>
      <c r="I11" s="6" t="inlineStr">
        <is>
          <t>Open cost exposure. Tungsten reported up 557% on Chinese export controls. Internal mitigation is to identify BOM items containing tungsten, rare earths or antimony.</t>
        </is>
      </c>
      <c r="J11" s="6" t="inlineStr">
        <is>
          <t>Internal file 'Supply Chain Risk Tracker - Sep 2026' (risk R-06); benchmark B-09</t>
        </is>
      </c>
    </row>
    <row r="12" ht="58" customHeight="1">
      <c r="A12" s="6" t="inlineStr">
        <is>
          <t>L-08</t>
        </is>
      </c>
      <c r="B12" s="6" t="inlineStr">
        <is>
          <t>Professional services — T.I.G.RE.S Phase 1 (design and build)</t>
        </is>
      </c>
      <c r="C12" s="6" t="inlineStr">
        <is>
          <t>Professional services</t>
        </is>
      </c>
      <c r="D12" s="6" t="inlineStr">
        <is>
          <t>Bojan Buhac</t>
        </is>
      </c>
      <c r="E12" s="7" t="inlineStr">
        <is>
          <t>[Add planned]</t>
        </is>
      </c>
      <c r="F12" s="7" t="inlineStr">
        <is>
          <t>[Add actual]</t>
        </is>
      </c>
      <c r="G12" s="7">
        <f>IF(OR(NOT(ISNUMBER(E12)),NOT(ISNUMBER(F12))),"",E12-F12)</f>
        <v/>
      </c>
      <c r="H12" s="8">
        <f>IF(OR(NOT(ISNUMBER(E12)),E12=0,NOT(ISNUMBER(F12))),"",(E12-F12)/E12)</f>
        <v/>
      </c>
      <c r="I12" s="6" t="inlineStr">
        <is>
          <t>The Statement of Work defines scope, architecture, deliverables and responsibilities for T.I.G.RE.S Phase 1, but contains NO commercial schedule, day rates or fee table — nothing to extract. The SOW states Phase 2 scope and commercials are subject to a separate SOW or Change Request.</t>
        </is>
      </c>
      <c r="J12" s="6" t="inlineStr">
        <is>
          <t>Internal file 'T.I.G.RE.S SOW v1.0' (rev. 16 Jul 2026), Sections 1 and 10</t>
        </is>
      </c>
    </row>
    <row r="13" ht="58" customHeight="1">
      <c r="A13" s="6" t="inlineStr">
        <is>
          <t>L-09</t>
        </is>
      </c>
      <c r="B13" s="6" t="inlineStr">
        <is>
          <t>Professional services — T.I.G.RE.S Phase 2</t>
        </is>
      </c>
      <c r="C13" s="6" t="inlineStr">
        <is>
          <t>Professional services</t>
        </is>
      </c>
      <c r="D13" s="6" t="inlineStr">
        <is>
          <t>Unassigned</t>
        </is>
      </c>
      <c r="E13" s="7" t="inlineStr">
        <is>
          <t>[Add planned]</t>
        </is>
      </c>
      <c r="F13" s="7" t="inlineStr">
        <is>
          <t>[Add actual]</t>
        </is>
      </c>
      <c r="G13" s="7">
        <f>IF(OR(NOT(ISNUMBER(E13)),NOT(ISNUMBER(F13))),"",E13-F13)</f>
        <v/>
      </c>
      <c r="H13" s="8">
        <f>IF(OR(NOT(ISNUMBER(E13)),E13=0,NOT(ISNUMBER(F13))),"",(E13-F13)/E13)</f>
        <v/>
      </c>
      <c r="I13" s="6" t="inlineStr">
        <is>
          <t>Not yet committed. The SOW records that Phase 2 items are indicative and that a Phase 2 commercial agreement must be signed as a separate SOW or Change Request — treat as an unbudgeted forward commitment, not a Q3 cost.</t>
        </is>
      </c>
      <c r="J13" s="6" t="inlineStr">
        <is>
          <t>Internal file 'T.I.G.RE.S SOW v1.0', Section 10 (Phase 2 outlook)</t>
        </is>
      </c>
    </row>
    <row r="14" ht="58" customHeight="1">
      <c r="A14" s="6" t="inlineStr">
        <is>
          <t>L-10</t>
        </is>
      </c>
      <c r="B14" s="6" t="inlineStr">
        <is>
          <t>[Add line item]</t>
        </is>
      </c>
      <c r="C14" s="6" t="inlineStr">
        <is>
          <t>[Add category]</t>
        </is>
      </c>
      <c r="D14" s="6" t="inlineStr">
        <is>
          <t>[Add owner]</t>
        </is>
      </c>
      <c r="E14" s="7" t="inlineStr">
        <is>
          <t>[Add planned]</t>
        </is>
      </c>
      <c r="F14" s="7" t="inlineStr">
        <is>
          <t>[Add actual]</t>
        </is>
      </c>
      <c r="G14" s="7">
        <f>IF(OR(NOT(ISNUMBER(E14)),NOT(ISNUMBER(F14))),"",E14-F14)</f>
        <v/>
      </c>
      <c r="H14" s="8">
        <f>IF(OR(NOT(ISNUMBER(E14)),E14=0,NOT(ISNUMBER(F14))),"",(E14-F14)/E14)</f>
        <v/>
      </c>
      <c r="I14" s="6" t="inlineStr">
        <is>
          <t>Spare row. No further budget, invoice or approval records exist in the scanned M365 content — add your own lines here and the summary will pick them up.</t>
        </is>
      </c>
      <c r="J14" s="6" t="inlineStr">
        <is>
          <t>n/a</t>
        </is>
      </c>
    </row>
    <row r="15">
      <c r="A15" s="9" t="n"/>
      <c r="B15" s="10" t="inlineStr">
        <is>
          <t>TOTAL</t>
        </is>
      </c>
      <c r="C15" s="9" t="n"/>
      <c r="D15" s="9" t="n"/>
      <c r="E15" s="11">
        <f>SUM(E5:E14)</f>
        <v/>
      </c>
      <c r="F15" s="11">
        <f>SUM(F5:F14)</f>
        <v/>
      </c>
      <c r="G15" s="11">
        <f>SUM(G5:G14)</f>
        <v/>
      </c>
      <c r="H15" s="12">
        <f>IF(E15=0,"",(E15-F15)/E15)</f>
        <v/>
      </c>
      <c r="I15" s="9" t="n"/>
      <c r="J15" s="9" t="n"/>
    </row>
  </sheetData>
  <autoFilter ref="A4:J14"/>
  <conditionalFormatting sqref="G5:G14">
    <cfRule type="cellIs" priority="1" operator="lessThan" dxfId="0">
      <formula>0</formula>
    </cfRule>
    <cfRule type="cellIs" priority="2" operator="greaterThan" dxfId="1">
      <formula>0</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8"/>
  <sheetViews>
    <sheetView workbookViewId="0">
      <pane ySplit="4" topLeftCell="A5" activePane="bottomLeft" state="frozen"/>
      <selection pane="bottomLeft" activeCell="A1" sqref="A1"/>
    </sheetView>
  </sheetViews>
  <sheetFormatPr baseColWidth="8" defaultRowHeight="15"/>
  <cols>
    <col width="32" customWidth="1" min="1" max="1"/>
    <col width="18" customWidth="1" min="2" max="2"/>
    <col width="18" customWidth="1" min="3" max="3"/>
    <col width="18" customWidth="1" min="4" max="4"/>
    <col width="14" customWidth="1" min="5" max="5"/>
    <col width="12" customWidth="1" min="6" max="6"/>
    <col width="60" customWidth="1" min="7" max="7"/>
  </cols>
  <sheetData>
    <row r="1">
      <c r="A1" s="1" t="inlineStr">
        <is>
          <t>Variance summary — FY2026 Q3</t>
        </is>
      </c>
    </row>
    <row r="2">
      <c r="A2" s="4" t="inlineStr">
        <is>
          <t>All figures are formulas driven by the 'Line Items' sheet. Positive variance = under budget.</t>
        </is>
      </c>
    </row>
    <row r="4">
      <c r="A4" s="5" t="inlineStr">
        <is>
          <t>Category</t>
        </is>
      </c>
      <c r="B4" s="5" t="inlineStr">
        <is>
          <t>Lines</t>
        </is>
      </c>
      <c r="C4" s="5" t="inlineStr">
        <is>
          <t>Planned (USD)</t>
        </is>
      </c>
      <c r="D4" s="5" t="inlineStr">
        <is>
          <t>Actual (USD)</t>
        </is>
      </c>
      <c r="E4" s="5" t="inlineStr">
        <is>
          <t>Variance (USD)</t>
        </is>
      </c>
      <c r="F4" s="5" t="inlineStr">
        <is>
          <t>Variance %</t>
        </is>
      </c>
      <c r="G4" s="5" t="inlineStr">
        <is>
          <t>Note</t>
        </is>
      </c>
    </row>
    <row r="5" ht="30" customHeight="1">
      <c r="A5" s="13" t="inlineStr">
        <is>
          <t>Software &amp; subscriptions</t>
        </is>
      </c>
      <c r="B5" s="13">
        <f>COUNTIF('Line Items'!$C$5:$C$14,$A5)</f>
        <v/>
      </c>
      <c r="C5" s="7">
        <f>SUMIF('Line Items'!$C$5:$C$14,$A5,'Line Items'!$E$5:$E$14)</f>
        <v/>
      </c>
      <c r="D5" s="7">
        <f>SUMIF('Line Items'!$C$5:$C$14,$A5,'Line Items'!$F$5:$F$14)</f>
        <v/>
      </c>
      <c r="E5" s="7">
        <f>C5-D5</f>
        <v/>
      </c>
      <c r="F5" s="8">
        <f>IF(C5=0,"",E5/C5)</f>
        <v/>
      </c>
      <c r="G5" s="6" t="inlineStr">
        <is>
          <t>One approved plan change; price not disclosed in the approval notice.</t>
        </is>
      </c>
    </row>
    <row r="6" ht="30" customHeight="1">
      <c r="A6" s="13" t="inlineStr">
        <is>
          <t>Logistics &amp; freight</t>
        </is>
      </c>
      <c r="B6" s="13">
        <f>COUNTIF('Line Items'!$C$5:$C$14,$A6)</f>
        <v/>
      </c>
      <c r="C6" s="7">
        <f>SUMIF('Line Items'!$C$5:$C$14,$A6,'Line Items'!$E$5:$E$14)</f>
        <v/>
      </c>
      <c r="D6" s="7">
        <f>SUMIF('Line Items'!$C$5:$C$14,$A6,'Line Items'!$F$5:$F$14)</f>
        <v/>
      </c>
      <c r="E6" s="7">
        <f>C6-D6</f>
        <v/>
      </c>
      <c r="F6" s="8">
        <f>IF(C6=0,"",E6/C6)</f>
        <v/>
      </c>
      <c r="G6" s="6" t="inlineStr">
        <is>
          <t>Three open exposures. Freight and fuel are the largest external cost pressure this quarter.</t>
        </is>
      </c>
    </row>
    <row r="7" ht="30" customHeight="1">
      <c r="A7" s="13" t="inlineStr">
        <is>
          <t>Materials</t>
        </is>
      </c>
      <c r="B7" s="13">
        <f>COUNTIF('Line Items'!$C$5:$C$14,$A7)</f>
        <v/>
      </c>
      <c r="C7" s="7">
        <f>SUMIF('Line Items'!$C$5:$C$14,$A7,'Line Items'!$E$5:$E$14)</f>
        <v/>
      </c>
      <c r="D7" s="7">
        <f>SUMIF('Line Items'!$C$5:$C$14,$A7,'Line Items'!$F$5:$F$14)</f>
        <v/>
      </c>
      <c r="E7" s="7">
        <f>C7-D7</f>
        <v/>
      </c>
      <c r="F7" s="8">
        <f>IF(C7=0,"",E7/C7)</f>
        <v/>
      </c>
      <c r="G7" s="6" t="inlineStr">
        <is>
          <t>Three open exposures driven by metals, semiconductors and critical-minerals pricing.</t>
        </is>
      </c>
    </row>
    <row r="8" ht="30" customHeight="1">
      <c r="A8" s="13" t="inlineStr">
        <is>
          <t>Professional services</t>
        </is>
      </c>
      <c r="B8" s="13">
        <f>COUNTIF('Line Items'!$C$5:$C$14,$A8)</f>
        <v/>
      </c>
      <c r="C8" s="7">
        <f>SUMIF('Line Items'!$C$5:$C$14,$A8,'Line Items'!$E$5:$E$14)</f>
        <v/>
      </c>
      <c r="D8" s="7">
        <f>SUMIF('Line Items'!$C$5:$C$14,$A8,'Line Items'!$F$5:$F$14)</f>
        <v/>
      </c>
      <c r="E8" s="7">
        <f>C8-D8</f>
        <v/>
      </c>
      <c r="F8" s="8">
        <f>IF(C8=0,"",E8/C8)</f>
        <v/>
      </c>
      <c r="G8" s="6" t="inlineStr">
        <is>
          <t>Phase 1 SOW carries no fee schedule; Phase 2 commercials not yet agreed.</t>
        </is>
      </c>
    </row>
    <row r="9">
      <c r="A9" s="10" t="inlineStr">
        <is>
          <t>TOTAL — all categories</t>
        </is>
      </c>
      <c r="B9" s="10">
        <f>SUM(B5:B8)</f>
        <v/>
      </c>
      <c r="C9" s="11">
        <f>SUM(C5:C8)</f>
        <v/>
      </c>
      <c r="D9" s="11">
        <f>SUM(D5:D8)</f>
        <v/>
      </c>
      <c r="E9" s="11">
        <f>C9-D9</f>
        <v/>
      </c>
      <c r="F9" s="12">
        <f>IF(C9=0,"",E9/C9)</f>
        <v/>
      </c>
      <c r="G9" s="9" t="n"/>
    </row>
    <row r="11">
      <c r="A11" s="2" t="inlineStr">
        <is>
          <t>Controls and coverage</t>
        </is>
      </c>
    </row>
    <row r="12">
      <c r="A12" s="13" t="inlineStr">
        <is>
          <t>Line items captured</t>
        </is>
      </c>
      <c r="B12" s="13">
        <f>COUNTA('Line Items'!$A$5:$A$14)</f>
        <v/>
      </c>
      <c r="C12" s="6" t="inlineStr">
        <is>
          <t>Rows on the Line Items sheet.</t>
        </is>
      </c>
    </row>
    <row r="13">
      <c r="A13" s="13" t="inlineStr">
        <is>
          <t>Lines with a planned amount</t>
        </is>
      </c>
      <c r="B13" s="13">
        <f>COUNT('Line Items'!$E$5:$E$14)</f>
        <v/>
      </c>
      <c r="C13" s="6" t="inlineStr">
        <is>
          <t>Counts numeric entries only — placeholders are not counted.</t>
        </is>
      </c>
    </row>
    <row r="14">
      <c r="A14" s="13" t="inlineStr">
        <is>
          <t>Lines with an actual amount</t>
        </is>
      </c>
      <c r="B14" s="13">
        <f>COUNT('Line Items'!$F$5:$F$14)</f>
        <v/>
      </c>
      <c r="C14" s="6" t="inlineStr">
        <is>
          <t>Counts numeric entries only.</t>
        </is>
      </c>
    </row>
    <row r="15">
      <c r="A15" s="13" t="inlineStr">
        <is>
          <t>Check: category totals = grand total (should be 0)</t>
        </is>
      </c>
      <c r="B15" s="13">
        <f>C9-SUM(C5:C9)</f>
        <v/>
      </c>
      <c r="C15" s="6" t="inlineStr">
        <is>
          <t>Catches a line whose category is spelled differently from the summary list.</t>
        </is>
      </c>
    </row>
    <row r="16">
      <c r="A16" s="13" t="inlineStr">
        <is>
          <t>Lines over budget (negative variance)</t>
        </is>
      </c>
      <c r="B16" s="13">
        <f>COUNTIF('Line Items'!$G$5:$G$14,"&lt;0")</f>
        <v/>
      </c>
      <c r="C16" s="6" t="inlineStr">
        <is>
          <t>Populates once actuals are entered.</t>
        </is>
      </c>
    </row>
    <row r="18" ht="45" customHeight="1">
      <c r="A18" s="2" t="inlineStr">
        <is>
          <t>Coverage statement</t>
        </is>
      </c>
      <c r="B18" s="3" t="inlineStr">
        <is>
          <t>No monetary planned or actual figures were found in the user's email, Teams, calendar or files for FY2026 Q3. Totals therefore evaluate to zero until amounts are entered. Nothing on this sheet is estimated or illustrative.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7"/>
  <sheetViews>
    <sheetView workbookViewId="0">
      <pane ySplit="4" topLeftCell="A5" activePane="bottomLeft" state="frozen"/>
      <selection pane="bottomLeft" activeCell="A1" sqref="A1"/>
    </sheetView>
  </sheetViews>
  <sheetFormatPr baseColWidth="8" defaultRowHeight="15"/>
  <cols>
    <col width="8" customWidth="1" min="1" max="1"/>
    <col width="40" customWidth="1" min="2" max="2"/>
    <col width="20" customWidth="1" min="3" max="3"/>
    <col width="22" customWidth="1" min="4" max="4"/>
    <col width="16" customWidth="1" min="5" max="5"/>
    <col width="52" customWidth="1" min="6" max="6"/>
    <col width="34" customWidth="1" min="7" max="7"/>
    <col width="60" customWidth="1" min="8" max="8"/>
  </cols>
  <sheetData>
    <row r="1">
      <c r="A1" s="1" t="inlineStr">
        <is>
          <t>External benchmarks — inflation and procurement cost indicators</t>
        </is>
      </c>
    </row>
    <row r="2">
      <c r="A2" s="4" t="inlineStr">
        <is>
          <t>Public/external context for rate assumptions and inflation provisions. Retrieved by web search on 3 September 2026. These are NOT How2Demos actuals.</t>
        </is>
      </c>
    </row>
    <row r="4">
      <c r="A4" s="5" t="inlineStr">
        <is>
          <t>ID</t>
        </is>
      </c>
      <c r="B4" s="5" t="inlineStr">
        <is>
          <t>Indicator</t>
        </is>
      </c>
      <c r="C4" s="5" t="inlineStr">
        <is>
          <t>Value</t>
        </is>
      </c>
      <c r="D4" s="5" t="inlineStr">
        <is>
          <t>Unit</t>
        </is>
      </c>
      <c r="E4" s="5" t="inlineStr">
        <is>
          <t>As of</t>
        </is>
      </c>
      <c r="F4" s="5" t="inlineStr">
        <is>
          <t>Comment</t>
        </is>
      </c>
      <c r="G4" s="5" t="inlineStr">
        <is>
          <t>Source</t>
        </is>
      </c>
      <c r="H4" s="5" t="inlineStr">
        <is>
          <t>URL</t>
        </is>
      </c>
    </row>
    <row r="5" ht="46" customHeight="1">
      <c r="A5" s="6" t="inlineStr">
        <is>
          <t>B-01</t>
        </is>
      </c>
      <c r="B5" s="6" t="inlineStr">
        <is>
          <t>Euro area annual inflation (HICP, flash estimate)</t>
        </is>
      </c>
      <c r="C5" s="6" t="inlineStr">
        <is>
          <t>3.3</t>
        </is>
      </c>
      <c r="D5" s="6" t="inlineStr">
        <is>
          <t>%</t>
        </is>
      </c>
      <c r="E5" s="6" t="inlineStr">
        <is>
          <t>Aug 2026</t>
        </is>
      </c>
      <c r="F5" s="6" t="inlineStr">
        <is>
          <t>Up from 2.9% in July 2026. Flash estimate published by Eurostat on 1 Sep 2026. Relevant to any euro-denominated contract with a CPI/HICP escalation clause.</t>
        </is>
      </c>
      <c r="G5" s="6" t="inlineStr">
        <is>
          <t>Eurostat — Euro indicators</t>
        </is>
      </c>
      <c r="H5" s="6" t="inlineStr">
        <is>
          <t>https://ec.europa.eu/eurostat/web/products-euro-indicators/w/2-01092026-ap</t>
        </is>
      </c>
    </row>
    <row r="6" ht="46" customHeight="1">
      <c r="A6" s="6" t="inlineStr">
        <is>
          <t>B-02</t>
        </is>
      </c>
      <c r="B6" s="6" t="inlineStr">
        <is>
          <t>US CPI-U, all items, annual change</t>
        </is>
      </c>
      <c r="C6" s="6" t="inlineStr">
        <is>
          <t>3.4</t>
        </is>
      </c>
      <c r="D6" s="6" t="inlineStr">
        <is>
          <t>%</t>
        </is>
      </c>
      <c r="E6" s="6" t="inlineStr">
        <is>
          <t>12 months to Jul 2026</t>
        </is>
      </c>
      <c r="F6" s="6" t="inlineStr">
        <is>
          <t>Latest published reading; core CPI (excluding food and energy) rose 2.5% over the same period. The August 2026 CPI is scheduled for release on 11 Sep 2026, so any USD escalation clause priced today uses the July figure.</t>
        </is>
      </c>
      <c r="G6" s="6" t="inlineStr">
        <is>
          <t>U.S. Bureau of Labor Statistics (CPI release schedule and July 2026 summary)</t>
        </is>
      </c>
      <c r="H6" s="6" t="inlineStr">
        <is>
          <t>https://www.bls.gov/news.release/cpi.nr0.htm</t>
        </is>
      </c>
    </row>
    <row r="7" ht="46" customHeight="1">
      <c r="A7" s="6" t="inlineStr">
        <is>
          <t>B-03</t>
        </is>
      </c>
      <c r="B7" s="6" t="inlineStr">
        <is>
          <t>US Chained CPI (C-CPI-U), annual change</t>
        </is>
      </c>
      <c r="C7" s="6" t="inlineStr">
        <is>
          <t>3.3</t>
        </is>
      </c>
      <c r="D7" s="6" t="inlineStr">
        <is>
          <t>%</t>
        </is>
      </c>
      <c r="E7" s="6" t="inlineStr">
        <is>
          <t>12 months to Jul 2026</t>
        </is>
      </c>
      <c r="F7" s="6" t="inlineStr">
        <is>
          <t>Alternative escalation basis; unchanged month-on-month on a not-seasonally-adjusted basis.</t>
        </is>
      </c>
      <c r="G7" s="6" t="inlineStr">
        <is>
          <t>U.S. Bureau of Labor Statistics</t>
        </is>
      </c>
      <c r="H7" s="6" t="inlineStr">
        <is>
          <t>https://www.bls.gov/news.release/cpi.nr0.htm</t>
        </is>
      </c>
    </row>
    <row r="8" ht="46" customHeight="1">
      <c r="A8" s="6" t="inlineStr">
        <is>
          <t>B-04</t>
        </is>
      </c>
      <c r="B8" s="6" t="inlineStr">
        <is>
          <t>UK construction tender price inflation, 2026 forecast</t>
        </is>
      </c>
      <c r="C8" s="6" t="inlineStr">
        <is>
          <t>3.25</t>
        </is>
      </c>
      <c r="D8" s="6" t="inlineStr">
        <is>
          <t>% for 2026</t>
        </is>
      </c>
      <c r="E8" s="6" t="inlineStr">
        <is>
          <t>Q2 2026</t>
        </is>
      </c>
      <c r="F8" s="6" t="inlineStr">
        <is>
          <t>Colliers forecasts UK tender prices to rise 3.25% in 2026, shaped by supply-chain resilience, material price volatility and risk allocation. A defensible floor for public-sector works escalation provisions.</t>
        </is>
      </c>
      <c r="G8" s="6" t="inlineStr">
        <is>
          <t>Colliers — Construction Tender Price Update Q2 2026</t>
        </is>
      </c>
      <c r="H8" s="6" t="inlineStr">
        <is>
          <t>https://www.colliers.com/en-gb/research/construction-tender-price-update-q2-2026</t>
        </is>
      </c>
    </row>
    <row r="9" ht="46" customHeight="1">
      <c r="A9" s="6" t="inlineStr">
        <is>
          <t>B-05</t>
        </is>
      </c>
      <c r="B9" s="6" t="inlineStr">
        <is>
          <t>UK tender price growth, 2027 forecast</t>
        </is>
      </c>
      <c r="C9" s="6" t="inlineStr">
        <is>
          <t>3.83</t>
        </is>
      </c>
      <c r="D9" s="6" t="inlineStr">
        <is>
          <t>% for 2027</t>
        </is>
      </c>
      <c r="E9" s="6" t="inlineStr">
        <is>
          <t>Q2 2026</t>
        </is>
      </c>
      <c r="F9" s="6" t="inlineStr">
        <is>
          <t>RLB forecasts a higher inflation trajectory into 2027; RLB notes BCIS indicates a lower trajectory. Use the spread as the sensitivity range on multi-year commitments.</t>
        </is>
      </c>
      <c r="G9" s="6" t="inlineStr">
        <is>
          <t>RLB — Construction Market Intelligence Q2 2026</t>
        </is>
      </c>
      <c r="H9" s="6" t="inlineStr">
        <is>
          <t>https://www.rlb.com/europe/resources/insights/construction-market-intelligence-2026-q2/executive-summary</t>
        </is>
      </c>
    </row>
    <row r="10" ht="46" customHeight="1">
      <c r="A10" s="6" t="inlineStr">
        <is>
          <t>B-06</t>
        </is>
      </c>
      <c r="B10" s="6" t="inlineStr">
        <is>
          <t>UK building costs, five-year forecast</t>
        </is>
      </c>
      <c r="C10" s="6" t="inlineStr">
        <is>
          <t>13.1</t>
        </is>
      </c>
      <c r="D10" s="6" t="inlineStr">
        <is>
          <t>% cumulative</t>
        </is>
      </c>
      <c r="E10" s="6" t="inlineStr">
        <is>
          <t>Latest BCIS forecast</t>
        </is>
      </c>
      <c r="F10" s="6" t="inlineStr">
        <is>
          <t>BCIS forecasts building costs +13.1% and tender prices +15.5% over five years — tender prices running ahead of input costs implies margin recovery, not just input inflation.</t>
        </is>
      </c>
      <c r="G10" s="6" t="inlineStr">
        <is>
          <t>BCIS — Construction Industry Forecast</t>
        </is>
      </c>
      <c r="H10" s="6" t="inlineStr">
        <is>
          <t>https://www.bcis.co.uk/news/bcis-construction-industry-forecast/</t>
        </is>
      </c>
    </row>
    <row r="11" ht="46" customHeight="1">
      <c r="A11" s="6" t="inlineStr">
        <is>
          <t>B-07</t>
        </is>
      </c>
      <c r="B11" s="6" t="inlineStr">
        <is>
          <t>Brent crude spot</t>
        </is>
      </c>
      <c r="C11" s="6" t="inlineStr">
        <is>
          <t>96.11</t>
        </is>
      </c>
      <c r="D11" s="6" t="inlineStr">
        <is>
          <t>USD per barrel</t>
        </is>
      </c>
      <c r="E11" s="6" t="inlineStr">
        <is>
          <t>2 Sep 2026</t>
        </is>
      </c>
      <c r="F11" s="6" t="inlineStr">
        <is>
          <t>Roughly USD 26.50 higher than a year earlier. Drives fuel surcharges on freight lines L-03.</t>
        </is>
      </c>
      <c r="G11" s="6" t="inlineStr">
        <is>
          <t>dispatchtimes.com / Outlook Business (as recorded in the internal Supply Chain Risk Tracker)</t>
        </is>
      </c>
      <c r="H11" s="6" t="inlineStr">
        <is>
          <t>https://dispatchtimes.com/oil-prices-today-2-september-2026/</t>
        </is>
      </c>
    </row>
    <row r="12" ht="46" customHeight="1">
      <c r="A12" s="6" t="inlineStr">
        <is>
          <t>B-08</t>
        </is>
      </c>
      <c r="B12" s="6" t="inlineStr">
        <is>
          <t>Brent crude — EIA Q3 2026 forecast average</t>
        </is>
      </c>
      <c r="C12" s="6" t="inlineStr">
        <is>
          <t>85</t>
        </is>
      </c>
      <c r="D12" s="6" t="inlineStr">
        <is>
          <t>USD per barrel</t>
        </is>
      </c>
      <c r="E12" s="6" t="inlineStr">
        <is>
          <t>Latest STEO</t>
        </is>
      </c>
      <c r="F12" s="6" t="inlineStr">
        <is>
          <t>Forecast easing as inventories rebuild. Budgeting at this forecast sits about 13% below the 2 Sep spot — state which basis your fuel budget uses.</t>
        </is>
      </c>
      <c r="G12" s="6" t="inlineStr">
        <is>
          <t>U.S. Energy Information Administration, Short-Term Energy Outlook</t>
        </is>
      </c>
      <c r="H12" s="6" t="inlineStr">
        <is>
          <t>https://www.eia.gov/outlooks/steo/index.php</t>
        </is>
      </c>
    </row>
    <row r="13" ht="46" customHeight="1">
      <c r="A13" s="6" t="inlineStr">
        <is>
          <t>B-09</t>
        </is>
      </c>
      <c r="B13" s="6" t="inlineStr">
        <is>
          <t>Baltic Dry Index</t>
        </is>
      </c>
      <c r="C13" s="6" t="inlineStr">
        <is>
          <t>3488</t>
        </is>
      </c>
      <c r="D13" s="6" t="inlineStr">
        <is>
          <t>Index points</t>
        </is>
      </c>
      <c r="E13" s="6" t="inlineStr">
        <is>
          <t>3 Sep 2026</t>
        </is>
      </c>
      <c r="F13" s="6" t="inlineStr">
        <is>
          <t>Up 4.71% day-on-day, +18.8% month-on-month, +77.7% year-on-year. Direct read-through to inbound dry bulk freight cost on line L-02.</t>
        </is>
      </c>
      <c r="G13" s="6" t="inlineStr">
        <is>
          <t>Trading Economics (as recorded in the internal Supply Chain Risk Tracker)</t>
        </is>
      </c>
      <c r="H13" s="6" t="inlineStr">
        <is>
          <t>https://tradingeconomics.com/commodity/baltic</t>
        </is>
      </c>
    </row>
    <row r="14" ht="46" customHeight="1">
      <c r="A14" s="6" t="inlineStr">
        <is>
          <t>B-10</t>
        </is>
      </c>
      <c r="B14" s="6" t="inlineStr">
        <is>
          <t>Drewry World Container Index (composite)</t>
        </is>
      </c>
      <c r="C14" s="6" t="inlineStr">
        <is>
          <t>4473</t>
        </is>
      </c>
      <c r="D14" s="6" t="inlineStr">
        <is>
          <t>USD per 40ft container</t>
        </is>
      </c>
      <c r="E14" s="6" t="inlineStr">
        <is>
          <t>27 Aug 2026</t>
        </is>
      </c>
      <c r="F14" s="6" t="inlineStr">
        <is>
          <t>Down 1% week-on-week on Transpacific and Asia–Europe spot. Supports locking Q4 contract rates on line L-04.</t>
        </is>
      </c>
      <c r="G14" s="6" t="inlineStr">
        <is>
          <t>Drewry Supply Chain Advisors</t>
        </is>
      </c>
      <c r="H14" s="6" t="inlineStr">
        <is>
          <t>https://www.drewry.co.uk/supply-chain-advisors/supply-chain-expertise/world-container-index-assessed</t>
        </is>
      </c>
    </row>
    <row r="15" ht="46" customHeight="1">
      <c r="A15" s="6" t="inlineStr">
        <is>
          <t>B-11</t>
        </is>
      </c>
      <c r="B15" s="6" t="inlineStr">
        <is>
          <t>NY Fed Global Supply Chain Pressure Index</t>
        </is>
      </c>
      <c r="C15" s="6" t="inlineStr">
        <is>
          <t>0.80</t>
        </is>
      </c>
      <c r="D15" s="6" t="inlineStr">
        <is>
          <t>Std. deviations from average</t>
        </is>
      </c>
      <c r="E15" s="6" t="inlineStr">
        <is>
          <t>Latest monthly reading</t>
        </is>
      </c>
      <c r="F15" s="6" t="inlineStr">
        <is>
          <t>Down from 1.185 the prior month but up from 0.02 a year ago — pressure easing month-on-month, materially higher year-on-year. Useful as an early-warning trigger on lead times and expediting cost.</t>
        </is>
      </c>
      <c r="G15" s="6" t="inlineStr">
        <is>
          <t>Federal Reserve Bank of New York (via YCharts)</t>
        </is>
      </c>
      <c r="H15" s="6" t="inlineStr">
        <is>
          <t>https://ycharts.com/indicators/global_supply_chain_pressure_index</t>
        </is>
      </c>
    </row>
    <row r="16" ht="46" customHeight="1">
      <c r="A16" s="6" t="inlineStr">
        <is>
          <t>B-12</t>
        </is>
      </c>
      <c r="B16" s="6" t="inlineStr">
        <is>
          <t>Industrial metals outlook (copper, steel, aluminium)</t>
        </is>
      </c>
      <c r="C16" s="6" t="inlineStr">
        <is>
          <t>Qualitative</t>
        </is>
      </c>
      <c r="D16" s="6" t="inlineStr">
        <is>
          <t>—</t>
        </is>
      </c>
      <c r="E16" s="6" t="inlineStr">
        <is>
          <t>21 Aug 2026</t>
        </is>
      </c>
      <c r="F16" s="6" t="inlineStr">
        <is>
          <t>Prices highly responsive to tariffs, capex and geopolitics. Supports index-linking metal content rather than fixing it (line L-05).</t>
        </is>
      </c>
      <c r="G16" s="6" t="inlineStr">
        <is>
          <t>J.P. Morgan Global Research</t>
        </is>
      </c>
      <c r="H16" s="6" t="inlineStr">
        <is>
          <t>https://www.jpmorgan.com/insights/global-research/commodities</t>
        </is>
      </c>
    </row>
    <row r="17" ht="46" customHeight="1">
      <c r="A17" s="6" t="inlineStr">
        <is>
          <t>B-13</t>
        </is>
      </c>
      <c r="B17" s="6" t="inlineStr">
        <is>
          <t>Tungsten price (Chinese export controls)</t>
        </is>
      </c>
      <c r="C17" s="6" t="inlineStr">
        <is>
          <t>+557</t>
        </is>
      </c>
      <c r="D17" s="6" t="inlineStr">
        <is>
          <t>% change (reported)</t>
        </is>
      </c>
      <c r="E17" s="6" t="inlineStr">
        <is>
          <t>2026</t>
        </is>
      </c>
      <c r="F17" s="6" t="inlineStr">
        <is>
          <t>Export controls plus Middle East energy disruption cited as drivers. Directly relevant to critical-minerals exposure on line L-07.</t>
        </is>
      </c>
      <c r="G17" s="6" t="inlineStr">
        <is>
          <t>informedclearly.com</t>
        </is>
      </c>
      <c r="H17" s="6" t="inlineStr">
        <is>
          <t>https://informedclearly.com/en/ai/48139/semiconductor-supply-chain-crisis</t>
        </is>
      </c>
    </row>
  </sheetData>
  <autoFilter ref="A4:H17"/>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2"/>
  <sheetViews>
    <sheetView workbookViewId="0">
      <pane ySplit="3" topLeftCell="A4" activePane="bottomLeft" state="frozen"/>
      <selection pane="bottomLeft" activeCell="A1" sqref="A1"/>
    </sheetView>
  </sheetViews>
  <sheetFormatPr baseColWidth="8" defaultRowHeight="15"/>
  <cols>
    <col width="8" customWidth="1" min="1" max="1"/>
    <col width="16" customWidth="1" min="2" max="2"/>
    <col width="52" customWidth="1" min="3" max="3"/>
    <col width="26" customWidth="1" min="4" max="4"/>
    <col width="16" customWidth="1" min="5" max="5"/>
    <col width="66" customWidth="1" min="6" max="6"/>
  </cols>
  <sheetData>
    <row r="1">
      <c r="A1" s="1" t="inlineStr">
        <is>
          <t>Sources cited in this workbook</t>
        </is>
      </c>
    </row>
    <row r="3">
      <c r="A3" s="5" t="inlineStr">
        <is>
          <t>ID</t>
        </is>
      </c>
      <c r="B3" s="5" t="inlineStr">
        <is>
          <t>Type</t>
        </is>
      </c>
      <c r="C3" s="5" t="inlineStr">
        <is>
          <t>Source</t>
        </is>
      </c>
      <c r="D3" s="5" t="inlineStr">
        <is>
          <t>Publisher / author</t>
        </is>
      </c>
      <c r="E3" s="5" t="inlineStr">
        <is>
          <t>Date</t>
        </is>
      </c>
      <c r="F3" s="5" t="inlineStr">
        <is>
          <t>Where used / URL</t>
        </is>
      </c>
    </row>
    <row r="4" ht="42" customHeight="1">
      <c r="A4" s="6" t="inlineStr">
        <is>
          <t>S-01</t>
        </is>
      </c>
      <c r="B4" s="6" t="inlineStr">
        <is>
          <t>Internal — email</t>
        </is>
      </c>
      <c r="C4" s="6" t="inlineStr">
        <is>
          <t>'New Cowork plan change' — plan change requested by Bojan Buhac, plan name 'Business Catalyst', plan user limit 'No limit'</t>
        </is>
      </c>
      <c r="D4" s="6" t="inlineStr">
        <is>
          <t>Microsoft Power Automate, to Lisa Taylor</t>
        </is>
      </c>
      <c r="E4" s="6" t="inlineStr">
        <is>
          <t>3 Sep 2026</t>
        </is>
      </c>
      <c r="F4" s="6" t="inlineStr">
        <is>
          <t>Line L-01</t>
        </is>
      </c>
    </row>
    <row r="5" ht="42" customHeight="1">
      <c r="A5" s="6" t="inlineStr">
        <is>
          <t>S-02</t>
        </is>
      </c>
      <c r="B5" s="6" t="inlineStr">
        <is>
          <t>Internal — email</t>
        </is>
      </c>
      <c r="C5" s="6" t="inlineStr">
        <is>
          <t>'Plan request approved' — 'Your Cowork plan Business Catalyst request has been approved by manger Lisa Taylor'</t>
        </is>
      </c>
      <c r="D5" s="6" t="inlineStr">
        <is>
          <t>Bojan Buhac / workflow notification</t>
        </is>
      </c>
      <c r="E5" s="6" t="inlineStr">
        <is>
          <t>3 Sep 2026</t>
        </is>
      </c>
      <c r="F5" s="6" t="inlineStr">
        <is>
          <t>Line L-01</t>
        </is>
      </c>
    </row>
    <row r="6" ht="42" customHeight="1">
      <c r="A6" s="6" t="inlineStr">
        <is>
          <t>S-03</t>
        </is>
      </c>
      <c r="B6" s="6" t="inlineStr">
        <is>
          <t>Internal — file</t>
        </is>
      </c>
      <c r="C6" s="6" t="inlineStr">
        <is>
          <t>'Supply Chain Risk Tracker - Sep 2026' (Risk Register sheet, risks R-02, R-03, R-05, R-06, R-07, R-09; Benchmarks sheet)</t>
        </is>
      </c>
      <c r="D6" s="6" t="inlineStr">
        <is>
          <t>Bojan Buhac</t>
        </is>
      </c>
      <c r="E6" s="6" t="inlineStr">
        <is>
          <t>3 Sep 2026</t>
        </is>
      </c>
      <c r="F6" s="6" t="inlineStr">
        <is>
          <t>Lines L-02 to L-07; benchmarks B-07 to B-13</t>
        </is>
      </c>
    </row>
    <row r="7" ht="42" customHeight="1">
      <c r="A7" s="6" t="inlineStr">
        <is>
          <t>S-04</t>
        </is>
      </c>
      <c r="B7" s="6" t="inlineStr">
        <is>
          <t>Internal — file</t>
        </is>
      </c>
      <c r="C7" s="6" t="inlineStr">
        <is>
          <t>'T.I.G.RE.S SOW v1.0' — Statement of Work, Titan Insight Generation and Reporting System; scope and Phase 2 outlook. Contains no fee schedule or day rates.</t>
        </is>
      </c>
      <c r="D7" s="6" t="inlineStr">
        <is>
          <t>Bojan Buhac</t>
        </is>
      </c>
      <c r="E7" s="6" t="inlineStr">
        <is>
          <t>rev. 16 Jul 2026</t>
        </is>
      </c>
      <c r="F7" s="6" t="inlineStr">
        <is>
          <t>Lines L-08, L-09</t>
        </is>
      </c>
    </row>
    <row r="8" ht="42" customHeight="1">
      <c r="A8" s="6" t="inlineStr">
        <is>
          <t>S-05</t>
        </is>
      </c>
      <c r="B8" s="6" t="inlineStr">
        <is>
          <t>Internal — scan</t>
        </is>
      </c>
      <c r="C8" s="6" t="inlineStr">
        <is>
          <t>Outlook mail, Teams chats and channels, Outlook calendar, SharePoint/OneDrive keyword and semantic search on budget, cost, invoice, approval, spend, procurement, purchase order, forecast, actuals</t>
        </is>
      </c>
      <c r="D8" s="6" t="inlineStr">
        <is>
          <t>M365 Work IQ</t>
        </is>
      </c>
      <c r="E8" s="6" t="inlineStr">
        <is>
          <t>3 Sep 2026</t>
        </is>
      </c>
      <c r="F8" s="6" t="inlineStr">
        <is>
          <t>README — negative result recorded</t>
        </is>
      </c>
    </row>
    <row r="9" ht="42" customHeight="1">
      <c r="A9" s="6" t="inlineStr">
        <is>
          <t>S-06</t>
        </is>
      </c>
      <c r="B9" s="6" t="inlineStr">
        <is>
          <t>External — web</t>
        </is>
      </c>
      <c r="C9" s="6" t="inlineStr">
        <is>
          <t>Euro area annual inflation up to 3.3% (flash estimate, August 2026)</t>
        </is>
      </c>
      <c r="D9" s="6" t="inlineStr">
        <is>
          <t>Eurostat</t>
        </is>
      </c>
      <c r="E9" s="6" t="inlineStr">
        <is>
          <t>1 Sep 2026</t>
        </is>
      </c>
      <c r="F9" s="6" t="inlineStr">
        <is>
          <t>B-01 — https://ec.europa.eu/eurostat/web/products-euro-indicators/w/2-01092026-ap</t>
        </is>
      </c>
    </row>
    <row r="10" ht="42" customHeight="1">
      <c r="A10" s="6" t="inlineStr">
        <is>
          <t>S-07</t>
        </is>
      </c>
      <c r="B10" s="6" t="inlineStr">
        <is>
          <t>External — web</t>
        </is>
      </c>
      <c r="C10" s="6" t="inlineStr">
        <is>
          <t>Consumer Price Index Summary, 2026 M07 results; August 2026 CPI scheduled for 11 Sep 2026</t>
        </is>
      </c>
      <c r="D10" s="6" t="inlineStr">
        <is>
          <t>U.S. Bureau of Labor Statistics</t>
        </is>
      </c>
      <c r="E10" s="6" t="inlineStr">
        <is>
          <t>Aug 2026</t>
        </is>
      </c>
      <c r="F10" s="6" t="inlineStr">
        <is>
          <t>B-02, B-03 — https://www.bls.gov/news.release/cpi.nr0.htm</t>
        </is>
      </c>
    </row>
    <row r="11" ht="42" customHeight="1">
      <c r="A11" s="6" t="inlineStr">
        <is>
          <t>S-08</t>
        </is>
      </c>
      <c r="B11" s="6" t="inlineStr">
        <is>
          <t>External — web</t>
        </is>
      </c>
      <c r="C11" s="6" t="inlineStr">
        <is>
          <t>Construction Tender Price Update Q2 2026 — UK tender prices forecast +3.25% in 2026</t>
        </is>
      </c>
      <c r="D11" s="6" t="inlineStr">
        <is>
          <t>Colliers</t>
        </is>
      </c>
      <c r="E11" s="6" t="inlineStr">
        <is>
          <t>Q2 2026</t>
        </is>
      </c>
      <c r="F11" s="6" t="inlineStr">
        <is>
          <t>B-04 — https://www.colliers.com/en-gb/research/construction-tender-price-update-q2-2026</t>
        </is>
      </c>
    </row>
    <row r="12" ht="42" customHeight="1">
      <c r="A12" s="6" t="inlineStr">
        <is>
          <t>S-09</t>
        </is>
      </c>
      <c r="B12" s="6" t="inlineStr">
        <is>
          <t>External — web</t>
        </is>
      </c>
      <c r="C12" s="6" t="inlineStr">
        <is>
          <t>Construction Market Intelligence Q2 2026, Executive Summary — 2027 tender price growth forecast 3.83%</t>
        </is>
      </c>
      <c r="D12" s="6" t="inlineStr">
        <is>
          <t>RLB</t>
        </is>
      </c>
      <c r="E12" s="6" t="inlineStr">
        <is>
          <t>Q2 2026</t>
        </is>
      </c>
      <c r="F12" s="6" t="inlineStr">
        <is>
          <t>B-05 — https://www.rlb.com/europe/resources/insights/construction-market-intelligence-2026-q2/executive-summary</t>
        </is>
      </c>
    </row>
    <row r="13" ht="42" customHeight="1">
      <c r="A13" s="6" t="inlineStr">
        <is>
          <t>S-10</t>
        </is>
      </c>
      <c r="B13" s="6" t="inlineStr">
        <is>
          <t>External — web</t>
        </is>
      </c>
      <c r="C13" s="6" t="inlineStr">
        <is>
          <t>Construction Industry Forecast — building costs +13.1%, tender prices +15.5% over five years</t>
        </is>
      </c>
      <c r="D13" s="6" t="inlineStr">
        <is>
          <t>BCIS</t>
        </is>
      </c>
      <c r="E13" s="6" t="inlineStr">
        <is>
          <t>2026</t>
        </is>
      </c>
      <c r="F13" s="6" t="inlineStr">
        <is>
          <t>B-06 — https://www.bcis.co.uk/news/bcis-construction-industry-forecast/</t>
        </is>
      </c>
    </row>
    <row r="14" ht="42" customHeight="1">
      <c r="A14" s="6" t="inlineStr">
        <is>
          <t>S-11</t>
        </is>
      </c>
      <c r="B14" s="6" t="inlineStr">
        <is>
          <t>External — web</t>
        </is>
      </c>
      <c r="C14" s="6" t="inlineStr">
        <is>
          <t>Tender price inflation forecast, UK Market Intelligence Q2 2026 (noted: inflation varies by project size, value, procurement route and region)</t>
        </is>
      </c>
      <c r="D14" s="6" t="inlineStr">
        <is>
          <t>Turner &amp; Townsend</t>
        </is>
      </c>
      <c r="E14" s="6" t="inlineStr">
        <is>
          <t>Q2 2026</t>
        </is>
      </c>
      <c r="F14" s="6" t="inlineStr">
        <is>
          <t>Context for B-04 to B-06 — https://marketintelligence.turnerandtownsend.com/ukmi-q2-2026/tender-price-inflation-forecast</t>
        </is>
      </c>
    </row>
    <row r="15" ht="42" customHeight="1">
      <c r="A15" s="6" t="inlineStr">
        <is>
          <t>S-12</t>
        </is>
      </c>
      <c r="B15" s="6" t="inlineStr">
        <is>
          <t>External — web</t>
        </is>
      </c>
      <c r="C15" s="6" t="inlineStr">
        <is>
          <t>Short-Term Energy Outlook — Brent Q3 2026 forecast average USD 85/bbl</t>
        </is>
      </c>
      <c r="D15" s="6" t="inlineStr">
        <is>
          <t>U.S. Energy Information Administration</t>
        </is>
      </c>
      <c r="E15" s="6" t="inlineStr">
        <is>
          <t>2026</t>
        </is>
      </c>
      <c r="F15" s="6" t="inlineStr">
        <is>
          <t>B-08 — https://www.eia.gov/outlooks/steo/index.php</t>
        </is>
      </c>
    </row>
    <row r="16" ht="42" customHeight="1">
      <c r="A16" s="6" t="inlineStr">
        <is>
          <t>S-13</t>
        </is>
      </c>
      <c r="B16" s="6" t="inlineStr">
        <is>
          <t>External — web</t>
        </is>
      </c>
      <c r="C16" s="6" t="inlineStr">
        <is>
          <t>Brent crude spot price USD 96.11/bbl</t>
        </is>
      </c>
      <c r="D16" s="6" t="inlineStr">
        <is>
          <t>dispatchtimes.com / Outlook Business</t>
        </is>
      </c>
      <c r="E16" s="6" t="inlineStr">
        <is>
          <t>2 Sep 2026</t>
        </is>
      </c>
      <c r="F16" s="6" t="inlineStr">
        <is>
          <t>B-07 — https://dispatchtimes.com/oil-prices-today-2-september-2026/</t>
        </is>
      </c>
    </row>
    <row r="17" ht="42" customHeight="1">
      <c r="A17" s="6" t="inlineStr">
        <is>
          <t>S-14</t>
        </is>
      </c>
      <c r="B17" s="6" t="inlineStr">
        <is>
          <t>External — web</t>
        </is>
      </c>
      <c r="C17" s="6" t="inlineStr">
        <is>
          <t>Baltic Dry Index 3,488, +4.71% day-on-day</t>
        </is>
      </c>
      <c r="D17" s="6" t="inlineStr">
        <is>
          <t>Trading Economics</t>
        </is>
      </c>
      <c r="E17" s="6" t="inlineStr">
        <is>
          <t>3 Sep 2026</t>
        </is>
      </c>
      <c r="F17" s="6" t="inlineStr">
        <is>
          <t>B-09 — https://tradingeconomics.com/commodity/baltic</t>
        </is>
      </c>
    </row>
    <row r="18" ht="42" customHeight="1">
      <c r="A18" s="6" t="inlineStr">
        <is>
          <t>S-15</t>
        </is>
      </c>
      <c r="B18" s="6" t="inlineStr">
        <is>
          <t>External — web</t>
        </is>
      </c>
      <c r="C18" s="6" t="inlineStr">
        <is>
          <t>World Container Index composite USD 4,473 per 40ft, down 1% week-on-week</t>
        </is>
      </c>
      <c r="D18" s="6" t="inlineStr">
        <is>
          <t>Drewry Supply Chain Advisors</t>
        </is>
      </c>
      <c r="E18" s="6" t="inlineStr">
        <is>
          <t>27 Aug 2026</t>
        </is>
      </c>
      <c r="F18" s="6" t="inlineStr">
        <is>
          <t>B-10 — https://www.drewry.co.uk/supply-chain-advisors/supply-chain-expertise/world-container-index-assessed</t>
        </is>
      </c>
    </row>
    <row r="19" ht="42" customHeight="1">
      <c r="A19" s="6" t="inlineStr">
        <is>
          <t>S-16</t>
        </is>
      </c>
      <c r="B19" s="6" t="inlineStr">
        <is>
          <t>External — web</t>
        </is>
      </c>
      <c r="C19" s="6" t="inlineStr">
        <is>
          <t>Global Supply Chain Pressure Index 0.80</t>
        </is>
      </c>
      <c r="D19" s="6" t="inlineStr">
        <is>
          <t>Federal Reserve Bank of New York (via YCharts)</t>
        </is>
      </c>
      <c r="E19" s="6" t="inlineStr">
        <is>
          <t>2026</t>
        </is>
      </c>
      <c r="F19" s="6" t="inlineStr">
        <is>
          <t>B-11 — https://ycharts.com/indicators/global_supply_chain_pressure_index</t>
        </is>
      </c>
    </row>
    <row r="20" ht="42" customHeight="1">
      <c r="A20" s="6" t="inlineStr">
        <is>
          <t>S-17</t>
        </is>
      </c>
      <c r="B20" s="6" t="inlineStr">
        <is>
          <t>External — web</t>
        </is>
      </c>
      <c r="C20" s="6" t="inlineStr">
        <is>
          <t>Commodities research — industrial metals outlook</t>
        </is>
      </c>
      <c r="D20" s="6" t="inlineStr">
        <is>
          <t>J.P. Morgan Global Research</t>
        </is>
      </c>
      <c r="E20" s="6" t="inlineStr">
        <is>
          <t>21 Aug 2026</t>
        </is>
      </c>
      <c r="F20" s="6" t="inlineStr">
        <is>
          <t>B-12 — https://www.jpmorgan.com/insights/global-research/commodities</t>
        </is>
      </c>
    </row>
    <row r="21" ht="42" customHeight="1">
      <c r="A21" s="6" t="inlineStr">
        <is>
          <t>S-18</t>
        </is>
      </c>
      <c r="B21" s="6" t="inlineStr">
        <is>
          <t>External — web</t>
        </is>
      </c>
      <c r="C21" s="6" t="inlineStr">
        <is>
          <t>Semiconductor supply chain / critical minerals — reported tungsten price surge</t>
        </is>
      </c>
      <c r="D21" s="6" t="inlineStr">
        <is>
          <t>informedclearly.com</t>
        </is>
      </c>
      <c r="E21" s="6" t="inlineStr">
        <is>
          <t>2026</t>
        </is>
      </c>
      <c r="F21" s="6" t="inlineStr">
        <is>
          <t>B-13 — https://informedclearly.com/en/ai/48139/semiconductor-supply-chain-crisis</t>
        </is>
      </c>
    </row>
    <row r="22" ht="42" customHeight="1">
      <c r="A22" s="6" t="inlineStr">
        <is>
          <t>S-19</t>
        </is>
      </c>
      <c r="B22" s="6" t="inlineStr">
        <is>
          <t>External — web</t>
        </is>
      </c>
      <c r="C22" s="6" t="inlineStr">
        <is>
          <t>Procurement benchmark reporting 2026 (KPI context, no figures adopted into this workbook)</t>
        </is>
      </c>
      <c r="D22" s="6" t="inlineStr">
        <is>
          <t>Procurify</t>
        </is>
      </c>
      <c r="E22" s="6" t="inlineStr">
        <is>
          <t>2026</t>
        </is>
      </c>
      <c r="F22" s="6" t="inlineStr">
        <is>
          <t>Reviewed, not cited — https://www.procurify.com/resource/procurement-benchmark-report/</t>
        </is>
      </c>
    </row>
  </sheetData>
  <autoFilter ref="A3:F22"/>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410C10365B41458A488A2E06A7CDDA" ma:contentTypeVersion="16" ma:contentTypeDescription="Create a new document." ma:contentTypeScope="" ma:versionID="8fc8c9c986ff763fb0d30ebcc45645fb">
  <xsd:schema xmlns:xsd="http://www.w3.org/2001/XMLSchema" xmlns:xs="http://www.w3.org/2001/XMLSchema" xmlns:p="http://schemas.microsoft.com/office/2006/metadata/properties" xmlns:ns1="http://schemas.microsoft.com/sharepoint/v3" xmlns:ns2="debf2d1a-3119-443f-9311-2f3fb0fd7de8" xmlns:ns3="9ece1660-89e4-4efe-8613-f619625afc8d" targetNamespace="http://schemas.microsoft.com/office/2006/metadata/properties" ma:root="true" ma:fieldsID="8a6a739d9051ad82eb6b3b4cb1429ef8" ns1:_="" ns2:_="" ns3:_="">
    <xsd:import namespace="http://schemas.microsoft.com/sharepoint/v3"/>
    <xsd:import namespace="debf2d1a-3119-443f-9311-2f3fb0fd7de8"/>
    <xsd:import namespace="9ece1660-89e4-4efe-8613-f619625afc8d"/>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HasDigitalSignature" minOccurs="0"/>
                <xsd:element ref="ns2:DigitalSignatureProvider"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bf2d1a-3119-443f-9311-2f3fb0fd7de8"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HasDigitalSignature" ma:index="14" nillable="true" ma:displayName="Signed electronically" ma:internalName="HasDigitalSignature" ma:readOnly="true">
      <xsd:simpleType>
        <xsd:restriction base="dms:Boolean"/>
      </xsd:simpleType>
    </xsd:element>
    <xsd:element name="DigitalSignatureProvider" ma:index="15" nillable="true" ma:displayName="Signature provider" ma:internalName="DigitalSignatureProvider"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ece1660-89e4-4efe-8613-f619625afc8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f42c6ae-3fbc-4b15-b29b-26f803fb8319}" ma:internalName="TaxCatchAll" ma:showField="CatchAllData" ma:web="9ece1660-89e4-4efe-8613-f619625afc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9ece1660-89e4-4efe-8613-f619625afc8d" xsi:nil="true"/>
    <_ip_UnifiedCompliancePolicyProperties xmlns="http://schemas.microsoft.com/sharepoint/v3" xsi:nil="true"/>
    <lcf76f155ced4ddcb4097134ff3c332f xmlns="debf2d1a-3119-443f-9311-2f3fb0fd7de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7148D0-1563-4361-934B-A9E4957DC7EF}"/>
</file>

<file path=customXml/itemProps2.xml><?xml version="1.0" encoding="utf-8"?>
<ds:datastoreItem xmlns:ds="http://schemas.openxmlformats.org/officeDocument/2006/customXml" ds:itemID="{5EEBCC16-5387-48E4-BCC0-9096E33CDDFB}"/>
</file>

<file path=customXml/itemProps3.xml><?xml version="1.0" encoding="utf-8"?>
<ds:datastoreItem xmlns:ds="http://schemas.openxmlformats.org/officeDocument/2006/customXml" ds:itemID="{60261A91-755C-437C-ADD4-A3C2B6F7AB2E}"/>
</file>

<file path=docMetadata/LabelInfo.xml><?xml version="1.0" encoding="utf-8"?>
<clbl:labelList xmlns:clbl="http://schemas.microsoft.com/office/2020/mipLabelMetadata">
  <clbl:label id="{87867195-f2b8-4ac2-b0b6-6bb73cb33afc}" enabled="1" method="Privileged" siteId="{72f988bf-86f1-41af-91ab-2d7cd011db47}" removed="0"/>
</clbl:labelList>
</file>

<file path=docProps/app.xml><?xml version="1.0" encoding="utf-8"?>
<Properties xmlns="http://schemas.openxmlformats.org/officeDocument/2006/extended-properties">
  <Application>Microsoft 365 Copilot</Application>
  <AppVersion>3.1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2026-09-03T15:01:46Z</dcterms:created>
  <dcterms:modified xsi:type="dcterms:W3CDTF">2026-09-03T15:01:46Z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0x01010042410C10365B41458A488A2E06A7CDDA</vt:lpwstr>
  </property>
  <property fmtid="{D5CDD505-2E9C-101B-9397-08002B2CF9AE}" pid="3" name="MediaServiceImageTags">
    <vt:lpwstr/>
  </property>
</Properties>
</file>