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xr:revisionPtr revIDLastSave="513" documentId="11_C233639A7C5B9B0E97E819E7E0BCBE8359B1E8BC" xr6:coauthVersionLast="47" xr6:coauthVersionMax="47" xr10:uidLastSave="{30F50671-AC80-4A55-96FF-80E01AD7BE31}"/>
  <bookViews>
    <workbookView xWindow="0" yWindow="0" windowWidth="0" windowHeight="0" xr2:uid="{00000000-000D-0000-FFFF-FFFF00000000}"/>
  </bookViews>
  <sheets>
    <sheet name="README" sheetId="1" r:id="rId1"/>
    <sheet name="Line Items" sheetId="2" r:id="rId2"/>
    <sheet name="Variance Summary" sheetId="3" r:id="rId3"/>
    <sheet name="Benchmarks" sheetId="4" r:id="rId4"/>
    <sheet name="Sources"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3" l="1"/>
  <c r="B13" i="3"/>
  <c r="B12" i="3"/>
  <c r="B11" i="3"/>
  <c r="B10" i="3"/>
  <c r="F7" i="3"/>
  <c r="E7" i="3"/>
  <c r="D7" i="3"/>
  <c r="C7" i="3"/>
  <c r="B7" i="3"/>
  <c r="F6" i="3"/>
  <c r="F5" i="3"/>
  <c r="F4" i="3"/>
  <c r="F3" i="3"/>
  <c r="E6" i="3"/>
  <c r="E5" i="3"/>
  <c r="E4" i="3"/>
  <c r="E3" i="3"/>
  <c r="D6" i="3"/>
  <c r="D5" i="3"/>
  <c r="D4" i="3"/>
  <c r="D3" i="3"/>
  <c r="C6" i="3"/>
  <c r="C5" i="3"/>
  <c r="C4" i="3"/>
  <c r="C3" i="3"/>
  <c r="B6" i="3"/>
  <c r="B5" i="3"/>
  <c r="B4" i="3"/>
  <c r="B3" i="3"/>
  <c r="H10" i="2"/>
  <c r="G10" i="2"/>
  <c r="F10" i="2"/>
  <c r="E10" i="2"/>
  <c r="H9" i="2"/>
  <c r="H8" i="2"/>
  <c r="H7" i="2"/>
  <c r="H6" i="2"/>
  <c r="H5" i="2"/>
  <c r="H4" i="2"/>
  <c r="H3" i="2"/>
  <c r="G9" i="2"/>
  <c r="G8" i="2"/>
  <c r="G7" i="2"/>
  <c r="G6" i="2"/>
  <c r="G5" i="2"/>
  <c r="G4" i="2"/>
  <c r="G3" i="2"/>
</calcChain>
</file>

<file path=xl/sharedStrings.xml><?xml version="1.0" encoding="utf-8"?>
<sst xmlns="http://schemas.openxmlformats.org/spreadsheetml/2006/main" count="290" uniqueCount="233">
  <si>
    <t>Budget &amp; Spend Review — FY2026 Q3 (1 Jul – 30 Sep 2026)</t>
  </si>
  <si>
    <t>Field</t>
  </si>
  <si>
    <t>Detail</t>
  </si>
  <si>
    <t>Prepared for</t>
  </si>
  <si>
    <t>Bojan Buhac, How2Demos (External Consultant, Toronto)</t>
  </si>
  <si>
    <t>Prepared on</t>
  </si>
  <si>
    <t>Fiscal period</t>
  </si>
  <si>
    <t>FY2026 Q3, 1 Jul – 30 Sep 2026 (assumed calendar quarter — no fiscal-calendar definition exists in M365; adjust if your fiscal year differs)</t>
  </si>
  <si>
    <t>Internal sources scanned</t>
  </si>
  <si>
    <t>Outlook mail (keyword search: budget, invoice, cost, spend, expense, approval, purchase order, procurement), Teams chats and channels, Outlook calendar, OneDrive and SharePoint files (semantic + keyword search)</t>
  </si>
  <si>
    <t>Internal scan result</t>
  </si>
  <si>
    <t>No invoice, purchase order, budget allocation or approval carrying a monetary amount exists in the scanned M365 content for the period. What does exist: ~20 Power Automate 'New Cowork plan change' approval requests (24 Jul – 3 Sep 2026), spending-policy group memberships (Pause / Low / Medium / Heavy / Unlimited), two 'Cowork Plan Approval' flow failures, one PIM activation justified as 'Cost Management in MAC', and the T.I.G.RE.S Statement of Work (no fee schedule). Teams matches on 'budget' are unrelated social chatter; no calendar events matched.</t>
  </si>
  <si>
    <t>External sources</t>
  </si>
  <si>
    <t>Web search on 3 Sep 2026: Eurostat, U.S. Bureau of Labor Statistics, Statistics Canada / TD Economics, U.S. GSA (CALC / MAS pricing), fed-spend.com, GovDash, GovConFeed. Listed with URLs on the Benchmarks and Sources sheets.</t>
  </si>
  <si>
    <t>Sheet: Line Items</t>
  </si>
  <si>
    <t>One row per budget line — item, owner, planned, actual, variance, comment, source. Variance = Planned − Actual (positive = under budget).</t>
  </si>
  <si>
    <t>Sheet: Variance Summary</t>
  </si>
  <si>
    <t>Totals by category and overall, plus coverage controls. All formulas.</t>
  </si>
  <si>
    <t>Sheet: Benchmarks</t>
  </si>
  <si>
    <t>Public-sector inflation and procurement cost benchmarks for sanity-checking rates and escalation clauses. Not How2Demos actuals.</t>
  </si>
  <si>
    <t>Sheet: Sources</t>
  </si>
  <si>
    <t>Every internal and external source cited, with date and where used.</t>
  </si>
  <si>
    <t>Placeholders</t>
  </si>
  <si>
    <t>Cells reading [Add …] are deliberately empty: no planned or actual amount exists in the scanned content, so none has been invented. Type real figures over them and every variance and total recalculates.</t>
  </si>
  <si>
    <t>Colour legend</t>
  </si>
  <si>
    <t>Blue text = input you enter; black = formula; teal fill = totals; red fill = line over budget.</t>
  </si>
  <si>
    <t>Budget line items — FY2026 Q3 (USD). Variance = Planned − Actual; positive = under budget. [Add …] = no figure exists in M365 — enter yours.</t>
  </si>
  <si>
    <t>ID</t>
  </si>
  <si>
    <t>Item</t>
  </si>
  <si>
    <t>Category</t>
  </si>
  <si>
    <t>Owner</t>
  </si>
  <si>
    <t>Planned (USD)</t>
  </si>
  <si>
    <t>Actual (USD)</t>
  </si>
  <si>
    <t>Variance (USD)</t>
  </si>
  <si>
    <t>Variance %</t>
  </si>
  <si>
    <t>Status</t>
  </si>
  <si>
    <t>Comment</t>
  </si>
  <si>
    <t>Source</t>
  </si>
  <si>
    <t>L-01</t>
  </si>
  <si>
    <t>Cowork plan change — 'Business Catalyst' plan (performance testing)</t>
  </si>
  <si>
    <t>Software &amp; subscriptions</t>
  </si>
  <si>
    <t>Bojan Buhac (approver: Lisa Taylor)</t>
  </si>
  <si>
    <t>[Add planned]</t>
  </si>
  <si>
    <t>[Add actual]</t>
  </si>
  <si>
    <t>Approval requested</t>
  </si>
  <si>
    <t>Approval request sent to Lisa Taylor on 3 Sep 2026 11:43 GMT: plan 'Business Catalyst', user limit 'No limit', department 'External Consultant', justification 'Want to conduct performance testing', validity 'Permanent'. The notice carries no price, term or cost centre — obtain the plan price from the subscription owner before closing this line.</t>
  </si>
  <si>
    <t>Email 'New Cowork plan change' (Microsoft Power Automate, 3 Sep 2026) — S-01</t>
  </si>
  <si>
    <t>L-02</t>
  </si>
  <si>
    <t>Cowork plan-change approvals — recurring requests, Jul–Sep 2026</t>
  </si>
  <si>
    <t>Recurring approvals</t>
  </si>
  <si>
    <t>About 20 'New Cowork plan change' approval notices between 24 Jul and 3 Sep 2026 (e.g. 24 Jul, 31 Jul, 3 Aug ×2, 6 Aug ×3, 7 Aug, 12 Aug ×3, 13 Aug ×2, 14 Aug, 17 Aug ×2, 19 Aug, 27 Aug). Each triggers membership of a spending-policy group (Pause, Low, Medium, Heavy or Unlimited). The 'Cowork Plan Approval' flow failed on 3 Aug and 10 Aug — check whether any request went unapproved. No amounts attached.</t>
  </si>
  <si>
    <t>Emails 'New Cowork plan change', 'You've joined the GRP-Cowork-…-Spending-Policy group', '1 of your flow(s) have failed' — S-02, S-03</t>
  </si>
  <si>
    <t>L-03</t>
  </si>
  <si>
    <t>Azure cost management — MAC (AI Administrator role activation)</t>
  </si>
  <si>
    <t>Cloud &amp; infrastructure</t>
  </si>
  <si>
    <t>Chris Hinch</t>
  </si>
  <si>
    <t>Activity only</t>
  </si>
  <si>
    <t>PIM notice on 31 Aug 2026: Chris Hinch activated the AI Administrator role with justification 'Cost Management in MAC'. Indicates cloud cost-management work is under way; the notice carries no spend figure — pull the Azure cost report for the period.</t>
  </si>
  <si>
    <t>Email 'PIM: Chris Hinch activated the AI Administrator role assignment' (31 Aug 2026) — S-04</t>
  </si>
  <si>
    <t>L-04</t>
  </si>
  <si>
    <t>Professional services — T.I.G.RE.S Phase 1 (design &amp; build)</t>
  </si>
  <si>
    <t>Professional services</t>
  </si>
  <si>
    <t>Bojan Buhac</t>
  </si>
  <si>
    <t>Scoped, no fee table</t>
  </si>
  <si>
    <t>The SOW (rev. 15 Jun 2026; v1.7 rev. 16 Jul 2026) defines scope, architecture, deliverables, a Jul 2026 activity schedule and risks R1–R6, but contains no day rates, fee schedule or payment terms — nothing monetary to extract. Scope changes follow a formal Change Request (risk R6).</t>
  </si>
  <si>
    <t>File 'T.I.G.RE.S SOW v1.6' (OneDrive) and 'T.I.G.RE.S SOW v1.7' (AIAC site) — S-05</t>
  </si>
  <si>
    <t>L-05</t>
  </si>
  <si>
    <t>Professional services — T.I.G.RE.S Phase 2 (multimodal, automation)</t>
  </si>
  <si>
    <t>Unassigned</t>
  </si>
  <si>
    <t>Not committed</t>
  </si>
  <si>
    <t>SOW states Phase 2 items are indicative and that scope and commercials require a separate SOW or Change Request. Treat as an unbudgeted forward commitment, not a Q3 cost.</t>
  </si>
  <si>
    <t>File 'T.I.G.RE.S SOW v1.6', Phase 2 outlook — S-05</t>
  </si>
  <si>
    <t>L-06</t>
  </si>
  <si>
    <t>Inbound freight &amp; fuel surcharges — open cost exposure</t>
  </si>
  <si>
    <t>Logistics &amp; freight</t>
  </si>
  <si>
    <t>Exposure, unbudgeted</t>
  </si>
  <si>
    <t>Carried from the internal Supply Chain Risk Tracker (Sep 2026): recommends budgeting fuel against the EIA Q3 forecast (~USD 85/bbl) vs spot, auditing carrier fuel-surcharge formulas and consolidating shipments. No budget line or owner exists yet.</t>
  </si>
  <si>
    <t>File 'Supply Chain Risk Tracker - Sep 2026' (OneDrive) — S-06</t>
  </si>
  <si>
    <t>L-07</t>
  </si>
  <si>
    <t>[Add line item]</t>
  </si>
  <si>
    <t>[Add category]</t>
  </si>
  <si>
    <t>[Add owner]</t>
  </si>
  <si>
    <t>Spare</t>
  </si>
  <si>
    <t>Spare row — no further budget, invoice or approval records exist in the scanned content. Add lines here; the summary picks them up automatically.</t>
  </si>
  <si>
    <t>n/a</t>
  </si>
  <si>
    <t>TOTAL</t>
  </si>
  <si>
    <t>Variance summary — FY2026 Q3 (all figures are formulas driven by 'Line Items'; positive variance = under budget)</t>
  </si>
  <si>
    <t>Lines</t>
  </si>
  <si>
    <t>Note</t>
  </si>
  <si>
    <t>Cowork plan changes — ~20 approval requests in the quarter, none priced in the notices.</t>
  </si>
  <si>
    <t>Azure cost-management activity evidenced (PIM); no spend figure in M365.</t>
  </si>
  <si>
    <t>T.I.G.RE.S Phase 1 SOW has no fee schedule; Phase 2 commercials not agreed.</t>
  </si>
  <si>
    <t>Open exposure carried from the internal risk tracker; unbudgeted, no owner.</t>
  </si>
  <si>
    <t>TOTAL — all categories</t>
  </si>
  <si>
    <t>Controls and coverage</t>
  </si>
  <si>
    <t>Value</t>
  </si>
  <si>
    <t>What it tells you</t>
  </si>
  <si>
    <t>Line items captured</t>
  </si>
  <si>
    <t>Rows on the Line Items sheet (incl. spare row).</t>
  </si>
  <si>
    <t>Lines with a planned amount</t>
  </si>
  <si>
    <t>Numeric entries only — placeholders are not counted.</t>
  </si>
  <si>
    <t>Lines with an actual amount</t>
  </si>
  <si>
    <t>Numeric entries only.</t>
  </si>
  <si>
    <t>Lines over budget (negative variance)</t>
  </si>
  <si>
    <t>Populates once planned and actual are entered.</t>
  </si>
  <si>
    <t>Check: category totals − grand total (should be 0)</t>
  </si>
  <si>
    <t>Non-zero means a line's category is spelled differently from the list above.</t>
  </si>
  <si>
    <t>Coverage statement</t>
  </si>
  <si>
    <t>No monetary planned or actual figures exist in email, Teams, calendar or files for FY2026 Q3, so totals evaluate to zero until amounts are entered. Nothing here is estimated.</t>
  </si>
  <si>
    <t>External benchmarks — public-sector inflation and procurement cost indicators (web search, 3 Sep 2026). Context for rate assumptions and escalation clauses; NOT How2Demos actuals.</t>
  </si>
  <si>
    <t>Indicator</t>
  </si>
  <si>
    <t>Unit</t>
  </si>
  <si>
    <t>As of</t>
  </si>
  <si>
    <t>Why it matters here</t>
  </si>
  <si>
    <t>Publisher</t>
  </si>
  <si>
    <t>URL</t>
  </si>
  <si>
    <t>B-01</t>
  </si>
  <si>
    <t>Euro area annual inflation (HICP flash estimate)</t>
  </si>
  <si>
    <t>% y/y</t>
  </si>
  <si>
    <t>Up from 2.9% in July 2026; energy prices up more than 14% y/y. Basis for any euro-denominated contract with a CPI/HICP escalation clause (user is based in the CET zone).</t>
  </si>
  <si>
    <t>Eurostat</t>
  </si>
  <si>
    <t>https://ec.europa.eu/eurostat/web/products-euro-indicators/w/2-01092026-ap</t>
  </si>
  <si>
    <t>B-02</t>
  </si>
  <si>
    <t>US CPI-U, all items, 12-month change</t>
  </si>
  <si>
    <t>12 months to Jul 2026</t>
  </si>
  <si>
    <t>Down from 3.5% for the 12 months ending June; core (ex food &amp; energy) 2.5%. Basis for USD-denominated escalation; August CPI is the next release.</t>
  </si>
  <si>
    <t>U.S. Bureau of Labor Statistics</t>
  </si>
  <si>
    <t>https://www.bls.gov/news.release/cpi.nr0.htm</t>
  </si>
  <si>
    <t>B-03</t>
  </si>
  <si>
    <t>Canada CPI, all items, 12-month change</t>
  </si>
  <si>
    <t>Jul 2026 (released 17 Aug 2026)</t>
  </si>
  <si>
    <t>Up from 2.8% in June; gasoline +25.7% y/y while food from stores eased to +3.1% (TD Economics). Relevant to the Toronto office and CAD-denominated supplier contracts.</t>
  </si>
  <si>
    <t>Statistics Canada — The Daily; TD Economics</t>
  </si>
  <si>
    <t>https://www150.statcan.gc.ca/n1/daily-quotidien/260817/dq260817a-cansim-eng.htm</t>
  </si>
  <si>
    <t>B-04</t>
  </si>
  <si>
    <t>US federal IT services — fully burdened hourly rate, low end (junior help desk)</t>
  </si>
  <si>
    <t>USD / hour</t>
  </si>
  <si>
    <t>Range reported as USD 85/hr (junior help desk) to USD 340/hr (senior cybersecurity SME), wrap rates 1.85x–2.45x base salary. Sanity check for any day-rate quoted on T.I.G.RE.S (L-04/L-05).</t>
  </si>
  <si>
    <t>fed-spend.com (analysis of federal awards)</t>
  </si>
  <si>
    <t>https://fed-spend.com/blog/government-contract-labor-rates-gsa-schedule-2026</t>
  </si>
  <si>
    <t>B-05</t>
  </si>
  <si>
    <t>US federal IT services — fully burdened hourly rate, high end (senior cybersecurity SME)</t>
  </si>
  <si>
    <t>Upper bound of the same range. Professional-services quotes above this need explicit justification.</t>
  </si>
  <si>
    <t>fed-spend.com</t>
  </si>
  <si>
    <t>B-06</t>
  </si>
  <si>
    <t>GSA Multiple Award Schedule — hourly labor ceiling rates (CALC)</t>
  </si>
  <si>
    <t>Lookup tool</t>
  </si>
  <si>
    <t>USD / hour by labor category</t>
  </si>
  <si>
    <t>Live (Sep 2026)</t>
  </si>
  <si>
    <t>Official not-to-exceed ceiling rates awarded under GSA MAS (~262,000 labor categories); GSA notes task-order discounts are common. Use for independent government cost estimates by role.</t>
  </si>
  <si>
    <t>U.S. General Services Administration</t>
  </si>
  <si>
    <t>https://buy.gsa.gov/pricing/</t>
  </si>
  <si>
    <t>B-07</t>
  </si>
  <si>
    <t>Government contract escalation-rate modelling (ECI-based)</t>
  </si>
  <si>
    <t>Guidance</t>
  </si>
  <si>
    <t>—</t>
  </si>
  <si>
    <t>Recommends building labour escalation from Employment Cost Index benchmarks with FAR clauses and labor-category-level assumptions for 2026 bids — a template for multi-year public-sector pricing.</t>
  </si>
  <si>
    <t>GovDash</t>
  </si>
  <si>
    <t>https://www.govdash.com/blog/escalation-rate-guide-government-contract-pricing</t>
  </si>
  <si>
    <t>B-08</t>
  </si>
  <si>
    <t>Federal contract pricing benchmarks by NAICS / agency / contract type</t>
  </si>
  <si>
    <t>Dataset</t>
  </si>
  <si>
    <t>Analysis of ~180,000 federal awards giving what agencies actually pay; use to benchmark public-sector procurement pricing for comparable services.</t>
  </si>
  <si>
    <t>https://fed-spend.com/blog/federal-contract-pricing-data-2026</t>
  </si>
  <si>
    <t>B-09</t>
  </si>
  <si>
    <t>US federal contracting dollar thresholds (2026 update)</t>
  </si>
  <si>
    <t>Reference</t>
  </si>
  <si>
    <t>Effective 30 Jun 2026</t>
  </si>
  <si>
    <t>Threshold changes effective 30 June 2026 alter which approval and competition rules apply at each contract value — relevant to structuring approval tiers such as the Cowork spending-policy groups.</t>
  </si>
  <si>
    <t>GovConFeed</t>
  </si>
  <si>
    <t>https://govconfeed.com/article/federal-contracting-dollar-thresholds-2026</t>
  </si>
  <si>
    <t>Sources cited in this workbook</t>
  </si>
  <si>
    <t>Type</t>
  </si>
  <si>
    <t>Publisher / sender</t>
  </si>
  <si>
    <t>Date</t>
  </si>
  <si>
    <t>Where used / URL</t>
  </si>
  <si>
    <t>S-01</t>
  </si>
  <si>
    <t>Internal — email</t>
  </si>
  <si>
    <t>New Cowork plan change' — request by Bojan Buhac to Lisa Taylor: plan 'Business Catalyst', user limit 'No limit', justification 'Want to conduct performance testing', validity 'Permanent'</t>
  </si>
  <si>
    <t>Microsoft Power Automate</t>
  </si>
  <si>
    <t>Line L-01</t>
  </si>
  <si>
    <t>S-02</t>
  </si>
  <si>
    <t>Internal — email (series)</t>
  </si>
  <si>
    <t>New Cowork plan change' approval notices (~20) and 'You've joined the GRP-Cowork-[Pause|Low|Medium|Heavy|Unlimited]-Spending-Policy group' notices</t>
  </si>
  <si>
    <t>Microsoft Power Automate; GRP-Cowork-*-Spending-Policy groups</t>
  </si>
  <si>
    <t>20 Jul – 3 Sep 2026</t>
  </si>
  <si>
    <t>Line L-02</t>
  </si>
  <si>
    <t>S-03</t>
  </si>
  <si>
    <t>1 of your flow(s) have failed' — flow 'Cowork Plan Approval', failure count 1</t>
  </si>
  <si>
    <t>3 Aug and 10 Aug 2026</t>
  </si>
  <si>
    <t>S-04</t>
  </si>
  <si>
    <t>PIM: Chris Hinch activated the AI Administrator role assignment' — justification 'Cost Management in MAC'</t>
  </si>
  <si>
    <t>Microsoft Security (PIM)</t>
  </si>
  <si>
    <t>Line L-03</t>
  </si>
  <si>
    <t>S-05</t>
  </si>
  <si>
    <t>Internal — file</t>
  </si>
  <si>
    <t>T.I.G.RE.S SOW v1.6' (OneDrive, rev. 15 Jun 2026) and 'T.I.G.RE.S SOW v1.7' (AIAC SharePoint, rev. 16 Jul 2026) — Statement of Work, Titan Insight Generation and Reporting System. No fee schedule, day rates or payment terms.</t>
  </si>
  <si>
    <t>Jun–Jul 2026</t>
  </si>
  <si>
    <t>Lines L-04, L-05</t>
  </si>
  <si>
    <t>S-06</t>
  </si>
  <si>
    <t>Supply Chain Risk Tracker - Sep 2026' — freight and fuel-surcharge exposure and mitigations</t>
  </si>
  <si>
    <t>Line L-06</t>
  </si>
  <si>
    <t>S-07</t>
  </si>
  <si>
    <t>Internal — scan</t>
  </si>
  <si>
    <t>Outlook mail, Teams chats/channels, Outlook calendar, OneDrive/SharePoint — keyword and semantic search on budget, invoice, cost, spend, expense, approval, purchase order, procurement. Negative result for monetary records.</t>
  </si>
  <si>
    <t>M365 Work IQ</t>
  </si>
  <si>
    <t>README</t>
  </si>
  <si>
    <t>S-08</t>
  </si>
  <si>
    <t>External — web</t>
  </si>
  <si>
    <t>Euro area annual inflation up to 3.3% (flash estimate, August 2026)</t>
  </si>
  <si>
    <t>B-01 — https://ec.europa.eu/eurostat/web/products-euro-indicators/w/2-01092026-ap</t>
  </si>
  <si>
    <t>S-09</t>
  </si>
  <si>
    <t>Consumer Price Index Summary — 2026 M07 results (all items +3.4%, core +2.5%)</t>
  </si>
  <si>
    <t>B-02 — https://www.bls.gov/news.release/cpi.nr0.htm</t>
  </si>
  <si>
    <t>S-10</t>
  </si>
  <si>
    <t>The Daily — Consumer Price Index, July 2026 (CPI +3.0% y/y); TD Economics commentary on gasoline and food prices</t>
  </si>
  <si>
    <t>Statistics Canada; TD Economics</t>
  </si>
  <si>
    <t>B-03 — https://www150.statcan.gc.ca/n1/daily-quotidien/260817/dq260817a-cansim-eng.htm ; https://economics.td.com/ca-cpi</t>
  </si>
  <si>
    <t>S-11</t>
  </si>
  <si>
    <t>Government Contract Labor Rates: GSA Schedule, SCA, and Fully Burdened Rates (2026) — IT services USD 85–340/hr, wrap 1.85x–2.45x</t>
  </si>
  <si>
    <t>B-04, B-05 — https://fed-spend.com/blog/government-contract-labor-rates-gsa-schedule-2026</t>
  </si>
  <si>
    <t>S-12</t>
  </si>
  <si>
    <t>Pricing — CALC / Contract-Awarded Labor Category; MAS hourly labor ceiling rates</t>
  </si>
  <si>
    <t>B-06 — https://buy.gsa.gov/pricing/</t>
  </si>
  <si>
    <t>S-13</t>
  </si>
  <si>
    <t>Gov Contract Escalation Rates Guide (ECI benchmarks, FAR clauses, LCAT assumptions)</t>
  </si>
  <si>
    <t>B-07 — https://www.govdash.com/blog/escalation-rate-guide-government-contract-pricing</t>
  </si>
  <si>
    <t>S-14</t>
  </si>
  <si>
    <t>Federal Contract Pricing Data: What Agencies Actually Pay in 2026 (~180,000 awards)</t>
  </si>
  <si>
    <t>B-08 — https://fed-spend.com/blog/federal-contract-pricing-data-2026</t>
  </si>
  <si>
    <t>S-15</t>
  </si>
  <si>
    <t>Federal Contracting Dollar Thresholds in 2026 (change effective 30 Jun 2026)</t>
  </si>
  <si>
    <t>B-09 — https://govconfeed.com/article/federal-contracting-dollar-thresholds-2026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</si>
</sst>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quot;$&quot;#,##0\);\-"/>
    <numFmt numFmtId="165" formatCode="0.0%"/>
    <numFmt numFmtId="166" formatCode="#,##0;\(#,##0\);0"/>
    <numFmt numFmtId="167" formatCode="&quot;$&quot;#,##0"/>
  </numFmts>
  <fonts count="7">
    <font>
      <sz val="11"/>
      <color theme="1"/>
      <name val="Calibri"/>
      <family val="2"/>
      <scheme val="minor"/>
    </font>
    <font>
      <sz val="11"/>
      <color theme="1"/>
      <name val="Calibri"/>
    </font>
    <font>
      <b/>
      <sz val="11"/>
      <color theme="1"/>
      <name val="Calibri"/>
    </font>
    <font>
      <b/>
      <sz val="14"/>
      <color rgb="FF1F2A5C"/>
      <name val="Calibri"/>
    </font>
    <font>
      <b/>
      <sz val="11"/>
      <color rgb="FFFFFFFF"/>
      <name val="Calibri"/>
    </font>
    <font>
      <b/>
      <sz val="13"/>
      <color rgb="FF1F2A5C"/>
      <name val="Calibri"/>
    </font>
    <font>
      <sz val="11"/>
      <color rgb="FF0000FF"/>
      <name val="Calibri"/>
    </font>
  </fonts>
  <fills count="5">
    <fill>
      <patternFill patternType="none"/>
    </fill>
    <fill>
      <patternFill patternType="gray125"/>
    </fill>
    <fill>
      <patternFill patternType="solid">
        <fgColor rgb="FF1F2A5C"/>
        <bgColor indexed="64"/>
      </patternFill>
    </fill>
    <fill>
      <patternFill patternType="solid">
        <fgColor rgb="FFEEF1F8"/>
        <bgColor indexed="64"/>
      </patternFill>
    </fill>
    <fill>
      <patternFill patternType="solid">
        <fgColor rgb="FF4FD1C5"/>
        <bgColor indexed="64"/>
      </patternFill>
    </fill>
  </fills>
  <borders count="2">
    <border>
      <left/>
      <right/>
      <top/>
      <bottom/>
      <diagonal/>
    </border>
    <border>
      <left/>
      <right/>
      <top style="thin">
        <color rgb="FF1F2A5C"/>
      </top>
      <bottom/>
      <diagonal/>
    </border>
  </borders>
  <cellStyleXfs count="1">
    <xf numFmtId="0" fontId="0" fillId="0" borderId="0"/>
  </cellStyleXfs>
  <cellXfs count="29">
    <xf numFmtId="0" fontId="0" fillId="0" borderId="0" xfId="0"/>
    <xf numFmtId="0" fontId="1" fillId="0" borderId="0" xfId="0" applyFont="1" applyAlignment="1">
      <alignment vertical="top" wrapText="1"/>
    </xf>
    <xf numFmtId="15" fontId="1" fillId="0" borderId="0" xfId="0" applyNumberFormat="1" applyFont="1" applyAlignment="1">
      <alignment vertical="top" wrapText="1"/>
    </xf>
    <xf numFmtId="0" fontId="3" fillId="0" borderId="0" xfId="0" applyFont="1" applyAlignment="1">
      <alignment vertical="top" wrapText="1"/>
    </xf>
    <xf numFmtId="0" fontId="4" fillId="2" borderId="0" xfId="0" applyFont="1" applyFill="1" applyAlignment="1">
      <alignment vertical="top" wrapText="1"/>
    </xf>
    <xf numFmtId="0" fontId="4" fillId="2" borderId="0" xfId="0" applyFont="1" applyFill="1" applyAlignment="1">
      <alignment horizontal="center" vertical="top" wrapText="1"/>
    </xf>
    <xf numFmtId="0" fontId="2" fillId="3" borderId="0" xfId="0" applyFont="1" applyFill="1" applyAlignment="1">
      <alignment vertical="top" wrapText="1"/>
    </xf>
    <xf numFmtId="0" fontId="5" fillId="0" borderId="0" xfId="0" applyFont="1" applyAlignment="1">
      <alignment vertical="top" wrapText="1"/>
    </xf>
    <xf numFmtId="0" fontId="1" fillId="3" borderId="0" xfId="0" applyFont="1" applyFill="1" applyAlignment="1">
      <alignment vertical="top" wrapText="1"/>
    </xf>
    <xf numFmtId="164" fontId="6" fillId="0" borderId="0" xfId="0" applyNumberFormat="1" applyFont="1" applyAlignment="1">
      <alignment horizontal="right" vertical="top" wrapText="1"/>
    </xf>
    <xf numFmtId="164" fontId="6" fillId="3" borderId="0" xfId="0" applyNumberFormat="1" applyFont="1" applyFill="1" applyAlignment="1">
      <alignment horizontal="right" vertical="top" wrapText="1"/>
    </xf>
    <xf numFmtId="164" fontId="1" fillId="0" borderId="0" xfId="0" applyNumberFormat="1" applyFont="1" applyAlignment="1">
      <alignment horizontal="right" vertical="top" wrapText="1"/>
    </xf>
    <xf numFmtId="164" fontId="1" fillId="3" borderId="0" xfId="0" applyNumberFormat="1" applyFont="1" applyFill="1" applyAlignment="1">
      <alignment horizontal="right" vertical="top" wrapText="1"/>
    </xf>
    <xf numFmtId="165" fontId="1" fillId="0" borderId="0" xfId="0" applyNumberFormat="1" applyFont="1" applyAlignment="1">
      <alignment horizontal="right" vertical="top" wrapText="1"/>
    </xf>
    <xf numFmtId="165" fontId="1" fillId="3" borderId="0" xfId="0" applyNumberFormat="1" applyFont="1" applyFill="1" applyAlignment="1">
      <alignment horizontal="right" vertical="top" wrapText="1"/>
    </xf>
    <xf numFmtId="0" fontId="2" fillId="4" borderId="1" xfId="0" applyFont="1" applyFill="1" applyBorder="1" applyAlignment="1">
      <alignment vertical="top" wrapText="1"/>
    </xf>
    <xf numFmtId="164" fontId="2" fillId="4" borderId="1" xfId="0" applyNumberFormat="1" applyFont="1" applyFill="1" applyBorder="1" applyAlignment="1">
      <alignment horizontal="right" vertical="top" wrapText="1"/>
    </xf>
    <xf numFmtId="165" fontId="2" fillId="4" borderId="1" xfId="0" applyNumberFormat="1" applyFont="1" applyFill="1" applyBorder="1" applyAlignment="1">
      <alignment horizontal="right" vertical="top" wrapText="1"/>
    </xf>
    <xf numFmtId="3" fontId="1" fillId="0" borderId="0" xfId="0" applyNumberFormat="1" applyFont="1" applyAlignment="1">
      <alignment horizontal="right" vertical="top" wrapText="1"/>
    </xf>
    <xf numFmtId="3" fontId="1" fillId="3" borderId="0" xfId="0" applyNumberFormat="1" applyFont="1" applyFill="1" applyAlignment="1">
      <alignment horizontal="right" vertical="top" wrapText="1"/>
    </xf>
    <xf numFmtId="3" fontId="2" fillId="4" borderId="1" xfId="0" applyNumberFormat="1" applyFont="1" applyFill="1" applyBorder="1" applyAlignment="1">
      <alignment horizontal="right" vertical="top" wrapText="1"/>
    </xf>
    <xf numFmtId="166" fontId="1" fillId="0" borderId="0" xfId="0" applyNumberFormat="1" applyFont="1" applyAlignment="1">
      <alignment horizontal="right" vertical="top" wrapText="1"/>
    </xf>
    <xf numFmtId="17" fontId="1" fillId="0" borderId="0" xfId="0" applyNumberFormat="1" applyFont="1" applyAlignment="1">
      <alignment vertical="top" wrapText="1"/>
    </xf>
    <xf numFmtId="167" fontId="1" fillId="3" borderId="0" xfId="0" applyNumberFormat="1" applyFont="1" applyFill="1" applyAlignment="1">
      <alignment horizontal="right" vertical="top" wrapText="1"/>
    </xf>
    <xf numFmtId="167" fontId="1" fillId="0" borderId="0" xfId="0" applyNumberFormat="1" applyFont="1" applyAlignment="1">
      <alignment horizontal="right" vertical="top" wrapText="1"/>
    </xf>
    <xf numFmtId="0" fontId="1" fillId="0" borderId="0" xfId="0" quotePrefix="1" applyFont="1" applyAlignment="1">
      <alignment vertical="top" wrapText="1"/>
    </xf>
    <xf numFmtId="0" fontId="1" fillId="3" borderId="0" xfId="0" quotePrefix="1" applyFont="1" applyFill="1" applyAlignment="1">
      <alignment vertical="top" wrapText="1"/>
    </xf>
    <xf numFmtId="15" fontId="1" fillId="3" borderId="0" xfId="0" applyNumberFormat="1" applyFont="1" applyFill="1" applyAlignment="1">
      <alignment vertical="top" wrapText="1"/>
    </xf>
    <xf numFmtId="17" fontId="1" fillId="3" borderId="0" xfId="0" applyNumberFormat="1" applyFont="1" applyFill="1" applyAlignment="1">
      <alignment vertical="top" wrapText="1"/>
    </xf>
  </cellXfs>
  <cellStyles count="1">
    <cellStyle name="Normal" xfId="0" builtinId="0"/>
  </cellStyles>
  <dxfs count="1">
    <dxf>
      <font>
        <b/>
        <i val="0"/>
        <color rgb="FF9B1C1C"/>
      </font>
      <fill>
        <patternFill patternType="solid">
          <fgColor indexed="64"/>
          <bgColor rgb="FFFD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4"/>
  <sheetViews>
    <sheetView workbookViewId="0">
      <pane ySplit="2" topLeftCell="A3" activePane="bottomLeft" state="frozen"/>
      <selection pane="bottomLeft"/>
    </sheetView>
  </sheetViews>
  <sheetFormatPr defaultRowHeight="15"/>
  <cols>
    <col min="1" max="1" width="26.7109375" customWidth="1"/>
    <col min="2" max="2" width="120.7109375" customWidth="1"/>
  </cols>
  <sheetData>
    <row r="1" spans="1:2">
      <c r="A1" s="3" t="s">
        <v>0</v>
      </c>
      <c r="B1" s="3"/>
    </row>
    <row r="2" spans="1:2">
      <c r="A2" s="5" t="s">
        <v>1</v>
      </c>
      <c r="B2" s="5" t="s">
        <v>2</v>
      </c>
    </row>
    <row r="3" spans="1:2">
      <c r="A3" s="6" t="s">
        <v>3</v>
      </c>
      <c r="B3" s="1" t="s">
        <v>4</v>
      </c>
    </row>
    <row r="4" spans="1:2">
      <c r="A4" s="6" t="s">
        <v>5</v>
      </c>
      <c r="B4" s="2">
        <v>46268</v>
      </c>
    </row>
    <row r="5" spans="1:2">
      <c r="A5" s="6" t="s">
        <v>6</v>
      </c>
      <c r="B5" s="1" t="s">
        <v>7</v>
      </c>
    </row>
    <row r="6" spans="1:2">
      <c r="A6" s="6" t="s">
        <v>8</v>
      </c>
      <c r="B6" s="1" t="s">
        <v>9</v>
      </c>
    </row>
    <row r="7" spans="1:2">
      <c r="A7" s="6" t="s">
        <v>10</v>
      </c>
      <c r="B7" s="1" t="s">
        <v>11</v>
      </c>
    </row>
    <row r="8" spans="1:2">
      <c r="A8" s="6" t="s">
        <v>12</v>
      </c>
      <c r="B8" s="1" t="s">
        <v>13</v>
      </c>
    </row>
    <row r="9" spans="1:2">
      <c r="A9" s="6" t="s">
        <v>14</v>
      </c>
      <c r="B9" s="1" t="s">
        <v>15</v>
      </c>
    </row>
    <row r="10" spans="1:2">
      <c r="A10" s="6" t="s">
        <v>16</v>
      </c>
      <c r="B10" s="1" t="s">
        <v>17</v>
      </c>
    </row>
    <row r="11" spans="1:2">
      <c r="A11" s="6" t="s">
        <v>18</v>
      </c>
      <c r="B11" s="1" t="s">
        <v>19</v>
      </c>
    </row>
    <row r="12" spans="1:2">
      <c r="A12" s="6" t="s">
        <v>20</v>
      </c>
      <c r="B12" s="1" t="s">
        <v>21</v>
      </c>
    </row>
    <row r="13" spans="1:2">
      <c r="A13" s="6" t="s">
        <v>22</v>
      </c>
      <c r="B13" s="1" t="s">
        <v>23</v>
      </c>
    </row>
    <row r="14" spans="1:2">
      <c r="A14" s="6" t="s">
        <v>24</v>
      </c>
      <c r="B14" s="1" t="s">
        <v>25</v>
      </c>
    </row>
  </sheetData>
  <mergeCells count="1">
    <mergeCell ref="A1:B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F288F-BF60-490B-B3FF-000E70127B90}">
  <dimension ref="A1:K10"/>
  <sheetViews>
    <sheetView workbookViewId="0">
      <pane xSplit="2" ySplit="2" topLeftCell="C3" activePane="bottomRight" state="frozen"/>
      <selection pane="bottomRight"/>
      <selection pane="bottomLeft"/>
      <selection pane="topRight"/>
    </sheetView>
  </sheetViews>
  <sheetFormatPr defaultRowHeight="15"/>
  <cols>
    <col min="1" max="1" width="7.7109375" customWidth="1"/>
    <col min="2" max="2" width="44.7109375" customWidth="1"/>
    <col min="3" max="3" width="22.7109375" customWidth="1"/>
    <col min="4" max="4" width="26.7109375" customWidth="1"/>
    <col min="5" max="7" width="15.7109375" customWidth="1"/>
    <col min="8" max="8" width="11.7109375" customWidth="1"/>
    <col min="9" max="9" width="18.7109375" customWidth="1"/>
    <col min="10" max="10" width="70.7109375" customWidth="1"/>
    <col min="11" max="11" width="48.7109375" customWidth="1"/>
  </cols>
  <sheetData>
    <row r="1" spans="1:11">
      <c r="A1" s="7" t="s">
        <v>26</v>
      </c>
      <c r="B1" s="7"/>
      <c r="C1" s="7"/>
      <c r="D1" s="7"/>
      <c r="E1" s="7"/>
      <c r="F1" s="7"/>
      <c r="G1" s="7"/>
      <c r="H1" s="7"/>
      <c r="I1" s="7"/>
      <c r="J1" s="7"/>
      <c r="K1" s="7"/>
    </row>
    <row r="2" spans="1:11">
      <c r="A2" s="5" t="s">
        <v>27</v>
      </c>
      <c r="B2" s="5" t="s">
        <v>28</v>
      </c>
      <c r="C2" s="5" t="s">
        <v>29</v>
      </c>
      <c r="D2" s="5" t="s">
        <v>30</v>
      </c>
      <c r="E2" s="5" t="s">
        <v>31</v>
      </c>
      <c r="F2" s="5" t="s">
        <v>32</v>
      </c>
      <c r="G2" s="5" t="s">
        <v>33</v>
      </c>
      <c r="H2" s="5" t="s">
        <v>34</v>
      </c>
      <c r="I2" s="5" t="s">
        <v>35</v>
      </c>
      <c r="J2" s="5" t="s">
        <v>36</v>
      </c>
      <c r="K2" s="5" t="s">
        <v>37</v>
      </c>
    </row>
    <row r="3" spans="1:11">
      <c r="A3" s="1" t="s">
        <v>38</v>
      </c>
      <c r="B3" s="1" t="s">
        <v>39</v>
      </c>
      <c r="C3" s="1" t="s">
        <v>40</v>
      </c>
      <c r="D3" s="1" t="s">
        <v>41</v>
      </c>
      <c r="E3" s="9" t="s">
        <v>42</v>
      </c>
      <c r="F3" s="9" t="s">
        <v>43</v>
      </c>
      <c r="G3" s="11" t="str">
        <f>IF(AND(ISNUMBER(E3),ISNUMBER(F3)),E3-F3,"")</f>
        <v/>
      </c>
      <c r="H3" s="13" t="str">
        <f>IF(AND(ISNUMBER(E3),ISNUMBER(F3),E3&lt;&gt;0),(E3-F3)/E3,"")</f>
        <v/>
      </c>
      <c r="I3" s="1" t="s">
        <v>44</v>
      </c>
      <c r="J3" s="1" t="s">
        <v>45</v>
      </c>
      <c r="K3" s="1" t="s">
        <v>46</v>
      </c>
    </row>
    <row r="4" spans="1:11">
      <c r="A4" s="8" t="s">
        <v>47</v>
      </c>
      <c r="B4" s="8" t="s">
        <v>48</v>
      </c>
      <c r="C4" s="8" t="s">
        <v>40</v>
      </c>
      <c r="D4" s="8" t="s">
        <v>41</v>
      </c>
      <c r="E4" s="10" t="s">
        <v>42</v>
      </c>
      <c r="F4" s="10" t="s">
        <v>43</v>
      </c>
      <c r="G4" s="12" t="str">
        <f>IF(AND(ISNUMBER(E4),ISNUMBER(F4)),E4-F4,"")</f>
        <v/>
      </c>
      <c r="H4" s="14" t="str">
        <f>IF(AND(ISNUMBER(E4),ISNUMBER(F4),E4&lt;&gt;0),(E4-F4)/E4,"")</f>
        <v/>
      </c>
      <c r="I4" s="8" t="s">
        <v>49</v>
      </c>
      <c r="J4" s="8" t="s">
        <v>50</v>
      </c>
      <c r="K4" s="8" t="s">
        <v>51</v>
      </c>
    </row>
    <row r="5" spans="1:11">
      <c r="A5" s="1" t="s">
        <v>52</v>
      </c>
      <c r="B5" s="1" t="s">
        <v>53</v>
      </c>
      <c r="C5" s="1" t="s">
        <v>54</v>
      </c>
      <c r="D5" s="1" t="s">
        <v>55</v>
      </c>
      <c r="E5" s="9" t="s">
        <v>42</v>
      </c>
      <c r="F5" s="9" t="s">
        <v>43</v>
      </c>
      <c r="G5" s="11" t="str">
        <f>IF(AND(ISNUMBER(E5),ISNUMBER(F5)),E5-F5,"")</f>
        <v/>
      </c>
      <c r="H5" s="13" t="str">
        <f>IF(AND(ISNUMBER(E5),ISNUMBER(F5),E5&lt;&gt;0),(E5-F5)/E5,"")</f>
        <v/>
      </c>
      <c r="I5" s="1" t="s">
        <v>56</v>
      </c>
      <c r="J5" s="1" t="s">
        <v>57</v>
      </c>
      <c r="K5" s="1" t="s">
        <v>58</v>
      </c>
    </row>
    <row r="6" spans="1:11">
      <c r="A6" s="8" t="s">
        <v>59</v>
      </c>
      <c r="B6" s="8" t="s">
        <v>60</v>
      </c>
      <c r="C6" s="8" t="s">
        <v>61</v>
      </c>
      <c r="D6" s="8" t="s">
        <v>62</v>
      </c>
      <c r="E6" s="10" t="s">
        <v>42</v>
      </c>
      <c r="F6" s="10" t="s">
        <v>43</v>
      </c>
      <c r="G6" s="12" t="str">
        <f>IF(AND(ISNUMBER(E6),ISNUMBER(F6)),E6-F6,"")</f>
        <v/>
      </c>
      <c r="H6" s="14" t="str">
        <f>IF(AND(ISNUMBER(E6),ISNUMBER(F6),E6&lt;&gt;0),(E6-F6)/E6,"")</f>
        <v/>
      </c>
      <c r="I6" s="8" t="s">
        <v>63</v>
      </c>
      <c r="J6" s="8" t="s">
        <v>64</v>
      </c>
      <c r="K6" s="8" t="s">
        <v>65</v>
      </c>
    </row>
    <row r="7" spans="1:11">
      <c r="A7" s="1" t="s">
        <v>66</v>
      </c>
      <c r="B7" s="1" t="s">
        <v>67</v>
      </c>
      <c r="C7" s="1" t="s">
        <v>61</v>
      </c>
      <c r="D7" s="1" t="s">
        <v>68</v>
      </c>
      <c r="E7" s="9" t="s">
        <v>42</v>
      </c>
      <c r="F7" s="9" t="s">
        <v>43</v>
      </c>
      <c r="G7" s="11" t="str">
        <f>IF(AND(ISNUMBER(E7),ISNUMBER(F7)),E7-F7,"")</f>
        <v/>
      </c>
      <c r="H7" s="13" t="str">
        <f>IF(AND(ISNUMBER(E7),ISNUMBER(F7),E7&lt;&gt;0),(E7-F7)/E7,"")</f>
        <v/>
      </c>
      <c r="I7" s="1" t="s">
        <v>69</v>
      </c>
      <c r="J7" s="1" t="s">
        <v>70</v>
      </c>
      <c r="K7" s="1" t="s">
        <v>71</v>
      </c>
    </row>
    <row r="8" spans="1:11">
      <c r="A8" s="8" t="s">
        <v>72</v>
      </c>
      <c r="B8" s="8" t="s">
        <v>73</v>
      </c>
      <c r="C8" s="8" t="s">
        <v>74</v>
      </c>
      <c r="D8" s="8" t="s">
        <v>68</v>
      </c>
      <c r="E8" s="10" t="s">
        <v>42</v>
      </c>
      <c r="F8" s="10" t="s">
        <v>43</v>
      </c>
      <c r="G8" s="12" t="str">
        <f>IF(AND(ISNUMBER(E8),ISNUMBER(F8)),E8-F8,"")</f>
        <v/>
      </c>
      <c r="H8" s="14" t="str">
        <f>IF(AND(ISNUMBER(E8),ISNUMBER(F8),E8&lt;&gt;0),(E8-F8)/E8,"")</f>
        <v/>
      </c>
      <c r="I8" s="8" t="s">
        <v>75</v>
      </c>
      <c r="J8" s="8" t="s">
        <v>76</v>
      </c>
      <c r="K8" s="8" t="s">
        <v>77</v>
      </c>
    </row>
    <row r="9" spans="1:11">
      <c r="A9" s="1" t="s">
        <v>78</v>
      </c>
      <c r="B9" s="1" t="s">
        <v>79</v>
      </c>
      <c r="C9" s="1" t="s">
        <v>80</v>
      </c>
      <c r="D9" s="1" t="s">
        <v>81</v>
      </c>
      <c r="E9" s="9" t="s">
        <v>42</v>
      </c>
      <c r="F9" s="9" t="s">
        <v>43</v>
      </c>
      <c r="G9" s="11" t="str">
        <f>IF(AND(ISNUMBER(E9),ISNUMBER(F9)),E9-F9,"")</f>
        <v/>
      </c>
      <c r="H9" s="13" t="str">
        <f>IF(AND(ISNUMBER(E9),ISNUMBER(F9),E9&lt;&gt;0),(E9-F9)/E9,"")</f>
        <v/>
      </c>
      <c r="I9" s="1" t="s">
        <v>82</v>
      </c>
      <c r="J9" s="1" t="s">
        <v>83</v>
      </c>
      <c r="K9" s="1" t="s">
        <v>84</v>
      </c>
    </row>
    <row r="10" spans="1:11">
      <c r="A10" s="15"/>
      <c r="B10" s="15" t="s">
        <v>85</v>
      </c>
      <c r="C10" s="15"/>
      <c r="D10" s="15"/>
      <c r="E10" s="16">
        <f>SUM(E3:E9)</f>
        <v>0</v>
      </c>
      <c r="F10" s="16">
        <f>SUM(F3:F9)</f>
        <v>0</v>
      </c>
      <c r="G10" s="16">
        <f>E10-F10</f>
        <v>0</v>
      </c>
      <c r="H10" s="17" t="str">
        <f>IF(E10=0,"",G10/E10)</f>
        <v/>
      </c>
      <c r="I10" s="15"/>
      <c r="J10" s="15"/>
      <c r="K10" s="15"/>
    </row>
  </sheetData>
  <mergeCells count="1">
    <mergeCell ref="A1:K1"/>
  </mergeCells>
  <conditionalFormatting sqref="G3:G9">
    <cfRule type="cellIs" dxfId="0" priority="1" operator="lessThan">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B9D79-970F-4F29-9B33-FE4D38FB4437}">
  <dimension ref="A1:G15"/>
  <sheetViews>
    <sheetView workbookViewId="0">
      <pane ySplit="2" topLeftCell="A3" activePane="bottomLeft" state="frozen"/>
      <selection pane="bottomLeft"/>
    </sheetView>
  </sheetViews>
  <sheetFormatPr defaultRowHeight="15"/>
  <cols>
    <col min="1" max="1" width="40.7109375" customWidth="1"/>
    <col min="2" max="2" width="10.7109375" customWidth="1"/>
    <col min="3" max="5" width="16.7109375" customWidth="1"/>
    <col min="6" max="6" width="12.7109375" customWidth="1"/>
    <col min="7" max="7" width="70.7109375" customWidth="1"/>
  </cols>
  <sheetData>
    <row r="1" spans="1:7">
      <c r="A1" s="7" t="s">
        <v>86</v>
      </c>
      <c r="B1" s="7"/>
      <c r="C1" s="7"/>
      <c r="D1" s="7"/>
      <c r="E1" s="7"/>
      <c r="F1" s="7"/>
      <c r="G1" s="7"/>
    </row>
    <row r="2" spans="1:7">
      <c r="A2" s="5" t="s">
        <v>29</v>
      </c>
      <c r="B2" s="5" t="s">
        <v>87</v>
      </c>
      <c r="C2" s="5" t="s">
        <v>31</v>
      </c>
      <c r="D2" s="5" t="s">
        <v>32</v>
      </c>
      <c r="E2" s="5" t="s">
        <v>33</v>
      </c>
      <c r="F2" s="5" t="s">
        <v>34</v>
      </c>
      <c r="G2" s="5" t="s">
        <v>88</v>
      </c>
    </row>
    <row r="3" spans="1:7">
      <c r="A3" s="1" t="s">
        <v>40</v>
      </c>
      <c r="B3" s="18">
        <f>COUNTIF('Line Items'!$C$3:$C$9,$A3)</f>
        <v>2</v>
      </c>
      <c r="C3" s="11">
        <f>SUMIF('Line Items'!$C$3:$C$9,$A3,'Line Items'!$E$3:$E$9)</f>
        <v>0</v>
      </c>
      <c r="D3" s="11">
        <f>SUMIF('Line Items'!$C$3:$C$9,$A3,'Line Items'!$F$3:$F$9)</f>
        <v>0</v>
      </c>
      <c r="E3" s="11">
        <f>C3-D3</f>
        <v>0</v>
      </c>
      <c r="F3" s="13" t="str">
        <f>IF(C3=0,"",E3/C3)</f>
        <v/>
      </c>
      <c r="G3" s="1" t="s">
        <v>89</v>
      </c>
    </row>
    <row r="4" spans="1:7">
      <c r="A4" s="8" t="s">
        <v>54</v>
      </c>
      <c r="B4" s="19">
        <f>COUNTIF('Line Items'!$C$3:$C$9,$A4)</f>
        <v>1</v>
      </c>
      <c r="C4" s="12">
        <f>SUMIF('Line Items'!$C$3:$C$9,$A4,'Line Items'!$E$3:$E$9)</f>
        <v>0</v>
      </c>
      <c r="D4" s="12">
        <f>SUMIF('Line Items'!$C$3:$C$9,$A4,'Line Items'!$F$3:$F$9)</f>
        <v>0</v>
      </c>
      <c r="E4" s="12">
        <f>C4-D4</f>
        <v>0</v>
      </c>
      <c r="F4" s="14" t="str">
        <f>IF(C4=0,"",E4/C4)</f>
        <v/>
      </c>
      <c r="G4" s="8" t="s">
        <v>90</v>
      </c>
    </row>
    <row r="5" spans="1:7">
      <c r="A5" s="1" t="s">
        <v>61</v>
      </c>
      <c r="B5" s="18">
        <f>COUNTIF('Line Items'!$C$3:$C$9,$A5)</f>
        <v>2</v>
      </c>
      <c r="C5" s="11">
        <f>SUMIF('Line Items'!$C$3:$C$9,$A5,'Line Items'!$E$3:$E$9)</f>
        <v>0</v>
      </c>
      <c r="D5" s="11">
        <f>SUMIF('Line Items'!$C$3:$C$9,$A5,'Line Items'!$F$3:$F$9)</f>
        <v>0</v>
      </c>
      <c r="E5" s="11">
        <f>C5-D5</f>
        <v>0</v>
      </c>
      <c r="F5" s="13" t="str">
        <f>IF(C5=0,"",E5/C5)</f>
        <v/>
      </c>
      <c r="G5" s="1" t="s">
        <v>91</v>
      </c>
    </row>
    <row r="6" spans="1:7">
      <c r="A6" s="8" t="s">
        <v>74</v>
      </c>
      <c r="B6" s="19">
        <f>COUNTIF('Line Items'!$C$3:$C$9,$A6)</f>
        <v>1</v>
      </c>
      <c r="C6" s="12">
        <f>SUMIF('Line Items'!$C$3:$C$9,$A6,'Line Items'!$E$3:$E$9)</f>
        <v>0</v>
      </c>
      <c r="D6" s="12">
        <f>SUMIF('Line Items'!$C$3:$C$9,$A6,'Line Items'!$F$3:$F$9)</f>
        <v>0</v>
      </c>
      <c r="E6" s="12">
        <f>C6-D6</f>
        <v>0</v>
      </c>
      <c r="F6" s="14" t="str">
        <f>IF(C6=0,"",E6/C6)</f>
        <v/>
      </c>
      <c r="G6" s="8" t="s">
        <v>92</v>
      </c>
    </row>
    <row r="7" spans="1:7">
      <c r="A7" s="15" t="s">
        <v>93</v>
      </c>
      <c r="B7" s="20">
        <f>SUM(B3:B6)</f>
        <v>6</v>
      </c>
      <c r="C7" s="16">
        <f>SUM(C3:C6)</f>
        <v>0</v>
      </c>
      <c r="D7" s="16">
        <f>SUM(D3:D6)</f>
        <v>0</v>
      </c>
      <c r="E7" s="16">
        <f>C7-D7</f>
        <v>0</v>
      </c>
      <c r="F7" s="17" t="str">
        <f>IF(C7=0,"",E7/C7)</f>
        <v/>
      </c>
      <c r="G7" s="15"/>
    </row>
    <row r="8" spans="1:7">
      <c r="A8" s="1"/>
      <c r="B8" s="1"/>
      <c r="C8" s="1"/>
      <c r="D8" s="1"/>
      <c r="E8" s="1"/>
      <c r="F8" s="1"/>
      <c r="G8" s="1"/>
    </row>
    <row r="9" spans="1:7">
      <c r="A9" s="4" t="s">
        <v>94</v>
      </c>
      <c r="B9" s="4" t="s">
        <v>95</v>
      </c>
      <c r="C9" s="4" t="s">
        <v>96</v>
      </c>
      <c r="D9" s="1"/>
      <c r="E9" s="1"/>
      <c r="F9" s="1"/>
      <c r="G9" s="1"/>
    </row>
    <row r="10" spans="1:7">
      <c r="A10" s="1" t="s">
        <v>97</v>
      </c>
      <c r="B10" s="21">
        <f>COUNTA('Line Items'!$A$3:$A$9)</f>
        <v>7</v>
      </c>
      <c r="C10" s="1" t="s">
        <v>98</v>
      </c>
      <c r="D10" s="1"/>
      <c r="E10" s="1"/>
      <c r="F10" s="1"/>
      <c r="G10" s="1"/>
    </row>
    <row r="11" spans="1:7">
      <c r="A11" s="1" t="s">
        <v>99</v>
      </c>
      <c r="B11" s="21">
        <f>COUNT('Line Items'!$E$3:$E$9)</f>
        <v>0</v>
      </c>
      <c r="C11" s="1" t="s">
        <v>100</v>
      </c>
      <c r="D11" s="1"/>
      <c r="E11" s="1"/>
      <c r="F11" s="1"/>
      <c r="G11" s="1"/>
    </row>
    <row r="12" spans="1:7">
      <c r="A12" s="1" t="s">
        <v>101</v>
      </c>
      <c r="B12" s="21">
        <f>COUNT('Line Items'!$F$3:$F$9)</f>
        <v>0</v>
      </c>
      <c r="C12" s="1" t="s">
        <v>102</v>
      </c>
      <c r="D12" s="1"/>
      <c r="E12" s="1"/>
      <c r="F12" s="1"/>
      <c r="G12" s="1"/>
    </row>
    <row r="13" spans="1:7">
      <c r="A13" s="1" t="s">
        <v>103</v>
      </c>
      <c r="B13" s="21">
        <f>COUNTIF('Line Items'!$G$3:$G$9,"&lt;0")</f>
        <v>0</v>
      </c>
      <c r="C13" s="1" t="s">
        <v>104</v>
      </c>
      <c r="D13" s="1"/>
      <c r="E13" s="1"/>
      <c r="F13" s="1"/>
      <c r="G13" s="1"/>
    </row>
    <row r="14" spans="1:7">
      <c r="A14" s="1" t="s">
        <v>105</v>
      </c>
      <c r="B14" s="21">
        <f>C7-'Line Items'!E10</f>
        <v>0</v>
      </c>
      <c r="C14" s="1" t="s">
        <v>106</v>
      </c>
      <c r="D14" s="1"/>
      <c r="E14" s="1"/>
      <c r="F14" s="1"/>
      <c r="G14" s="1"/>
    </row>
    <row r="15" spans="1:7">
      <c r="A15" s="1" t="s">
        <v>107</v>
      </c>
      <c r="B15" s="1"/>
      <c r="C15" s="1" t="s">
        <v>108</v>
      </c>
      <c r="D15" s="1"/>
      <c r="E15" s="1"/>
      <c r="F15" s="1"/>
      <c r="G15" s="1"/>
    </row>
  </sheetData>
  <mergeCells count="1">
    <mergeCell ref="A1:G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DDCE7-CCD1-4FD5-89D9-B194B0B17AFA}">
  <dimension ref="A1:H11"/>
  <sheetViews>
    <sheetView workbookViewId="0">
      <pane ySplit="2" topLeftCell="A3" activePane="bottomLeft" state="frozen"/>
      <selection pane="bottomLeft"/>
    </sheetView>
  </sheetViews>
  <sheetFormatPr defaultRowHeight="15"/>
  <cols>
    <col min="1" max="1" width="7.7109375" customWidth="1"/>
    <col min="2" max="2" width="46.7109375" customWidth="1"/>
    <col min="3" max="3" width="12.7109375" customWidth="1"/>
    <col min="4" max="4" width="18.7109375" customWidth="1"/>
    <col min="5" max="5" width="20.7109375" customWidth="1"/>
    <col min="6" max="6" width="70.7109375" customWidth="1"/>
    <col min="7" max="7" width="30.7109375" customWidth="1"/>
    <col min="8" max="8" width="60.7109375" customWidth="1"/>
  </cols>
  <sheetData>
    <row r="1" spans="1:8">
      <c r="A1" s="7" t="s">
        <v>109</v>
      </c>
      <c r="B1" s="7"/>
      <c r="C1" s="7"/>
      <c r="D1" s="7"/>
      <c r="E1" s="7"/>
      <c r="F1" s="7"/>
      <c r="G1" s="7"/>
      <c r="H1" s="7"/>
    </row>
    <row r="2" spans="1:8">
      <c r="A2" s="5" t="s">
        <v>27</v>
      </c>
      <c r="B2" s="5" t="s">
        <v>110</v>
      </c>
      <c r="C2" s="5" t="s">
        <v>95</v>
      </c>
      <c r="D2" s="5" t="s">
        <v>111</v>
      </c>
      <c r="E2" s="5" t="s">
        <v>112</v>
      </c>
      <c r="F2" s="5" t="s">
        <v>113</v>
      </c>
      <c r="G2" s="5" t="s">
        <v>114</v>
      </c>
      <c r="H2" s="5" t="s">
        <v>115</v>
      </c>
    </row>
    <row r="3" spans="1:8">
      <c r="A3" s="1" t="s">
        <v>116</v>
      </c>
      <c r="B3" s="1" t="s">
        <v>117</v>
      </c>
      <c r="C3" s="13">
        <v>3.3000000000000002E-2</v>
      </c>
      <c r="D3" s="1" t="s">
        <v>118</v>
      </c>
      <c r="E3" s="22">
        <v>46235</v>
      </c>
      <c r="F3" s="1" t="s">
        <v>119</v>
      </c>
      <c r="G3" s="1" t="s">
        <v>120</v>
      </c>
      <c r="H3" s="1" t="s">
        <v>121</v>
      </c>
    </row>
    <row r="4" spans="1:8">
      <c r="A4" s="8" t="s">
        <v>122</v>
      </c>
      <c r="B4" s="8" t="s">
        <v>123</v>
      </c>
      <c r="C4" s="14">
        <v>3.4000000000000002E-2</v>
      </c>
      <c r="D4" s="8" t="s">
        <v>118</v>
      </c>
      <c r="E4" s="8" t="s">
        <v>124</v>
      </c>
      <c r="F4" s="8" t="s">
        <v>125</v>
      </c>
      <c r="G4" s="8" t="s">
        <v>126</v>
      </c>
      <c r="H4" s="8" t="s">
        <v>127</v>
      </c>
    </row>
    <row r="5" spans="1:8">
      <c r="A5" s="1" t="s">
        <v>128</v>
      </c>
      <c r="B5" s="1" t="s">
        <v>129</v>
      </c>
      <c r="C5" s="13">
        <v>0.03</v>
      </c>
      <c r="D5" s="1" t="s">
        <v>118</v>
      </c>
      <c r="E5" s="1" t="s">
        <v>130</v>
      </c>
      <c r="F5" s="1" t="s">
        <v>131</v>
      </c>
      <c r="G5" s="1" t="s">
        <v>132</v>
      </c>
      <c r="H5" s="1" t="s">
        <v>133</v>
      </c>
    </row>
    <row r="6" spans="1:8">
      <c r="A6" s="8" t="s">
        <v>134</v>
      </c>
      <c r="B6" s="8" t="s">
        <v>135</v>
      </c>
      <c r="C6" s="23">
        <v>85</v>
      </c>
      <c r="D6" s="8" t="s">
        <v>136</v>
      </c>
      <c r="E6" s="8">
        <v>2026</v>
      </c>
      <c r="F6" s="8" t="s">
        <v>137</v>
      </c>
      <c r="G6" s="8" t="s">
        <v>138</v>
      </c>
      <c r="H6" s="8" t="s">
        <v>139</v>
      </c>
    </row>
    <row r="7" spans="1:8">
      <c r="A7" s="1" t="s">
        <v>140</v>
      </c>
      <c r="B7" s="1" t="s">
        <v>141</v>
      </c>
      <c r="C7" s="24">
        <v>340</v>
      </c>
      <c r="D7" s="1" t="s">
        <v>136</v>
      </c>
      <c r="E7" s="1">
        <v>2026</v>
      </c>
      <c r="F7" s="1" t="s">
        <v>142</v>
      </c>
      <c r="G7" s="1" t="s">
        <v>143</v>
      </c>
      <c r="H7" s="1" t="s">
        <v>139</v>
      </c>
    </row>
    <row r="8" spans="1:8">
      <c r="A8" s="8" t="s">
        <v>144</v>
      </c>
      <c r="B8" s="8" t="s">
        <v>145</v>
      </c>
      <c r="C8" s="8" t="s">
        <v>146</v>
      </c>
      <c r="D8" s="8" t="s">
        <v>147</v>
      </c>
      <c r="E8" s="8" t="s">
        <v>148</v>
      </c>
      <c r="F8" s="8" t="s">
        <v>149</v>
      </c>
      <c r="G8" s="8" t="s">
        <v>150</v>
      </c>
      <c r="H8" s="8" t="s">
        <v>151</v>
      </c>
    </row>
    <row r="9" spans="1:8">
      <c r="A9" s="1" t="s">
        <v>152</v>
      </c>
      <c r="B9" s="1" t="s">
        <v>153</v>
      </c>
      <c r="C9" s="1" t="s">
        <v>154</v>
      </c>
      <c r="D9" s="1" t="s">
        <v>155</v>
      </c>
      <c r="E9" s="22">
        <v>46235</v>
      </c>
      <c r="F9" s="1" t="s">
        <v>156</v>
      </c>
      <c r="G9" s="1" t="s">
        <v>157</v>
      </c>
      <c r="H9" s="1" t="s">
        <v>158</v>
      </c>
    </row>
    <row r="10" spans="1:8">
      <c r="A10" s="8" t="s">
        <v>159</v>
      </c>
      <c r="B10" s="8" t="s">
        <v>160</v>
      </c>
      <c r="C10" s="8" t="s">
        <v>161</v>
      </c>
      <c r="D10" s="8" t="s">
        <v>155</v>
      </c>
      <c r="E10" s="8">
        <v>2026</v>
      </c>
      <c r="F10" s="8" t="s">
        <v>162</v>
      </c>
      <c r="G10" s="8" t="s">
        <v>143</v>
      </c>
      <c r="H10" s="8" t="s">
        <v>163</v>
      </c>
    </row>
    <row r="11" spans="1:8">
      <c r="A11" s="1" t="s">
        <v>164</v>
      </c>
      <c r="B11" s="1" t="s">
        <v>165</v>
      </c>
      <c r="C11" s="1" t="s">
        <v>166</v>
      </c>
      <c r="D11" s="1" t="s">
        <v>155</v>
      </c>
      <c r="E11" s="1" t="s">
        <v>167</v>
      </c>
      <c r="F11" s="1" t="s">
        <v>168</v>
      </c>
      <c r="G11" s="1" t="s">
        <v>169</v>
      </c>
      <c r="H11" s="1" t="s">
        <v>170</v>
      </c>
    </row>
  </sheetData>
  <mergeCells count="1">
    <mergeCell ref="A1:H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E3434-255C-46B8-8434-6C4146968606}">
  <dimension ref="A1:F17"/>
  <sheetViews>
    <sheetView workbookViewId="0">
      <pane ySplit="2" topLeftCell="A3" activePane="bottomLeft" state="frozen"/>
      <selection pane="bottomLeft"/>
    </sheetView>
  </sheetViews>
  <sheetFormatPr defaultRowHeight="15"/>
  <cols>
    <col min="1" max="1" width="7.7109375" customWidth="1"/>
    <col min="2" max="2" width="22.7109375" customWidth="1"/>
    <col min="3" max="3" width="80.7109375" customWidth="1"/>
    <col min="4" max="4" width="34.7109375" customWidth="1"/>
    <col min="5" max="5" width="20.7109375" customWidth="1"/>
    <col min="6" max="6" width="80.7109375" customWidth="1"/>
  </cols>
  <sheetData>
    <row r="1" spans="1:6">
      <c r="A1" s="7" t="s">
        <v>171</v>
      </c>
      <c r="B1" s="7"/>
      <c r="C1" s="7"/>
      <c r="D1" s="7"/>
      <c r="E1" s="7"/>
      <c r="F1" s="7"/>
    </row>
    <row r="2" spans="1:6">
      <c r="A2" s="5" t="s">
        <v>27</v>
      </c>
      <c r="B2" s="5" t="s">
        <v>172</v>
      </c>
      <c r="C2" s="5" t="s">
        <v>37</v>
      </c>
      <c r="D2" s="5" t="s">
        <v>173</v>
      </c>
      <c r="E2" s="5" t="s">
        <v>174</v>
      </c>
      <c r="F2" s="5" t="s">
        <v>175</v>
      </c>
    </row>
    <row r="3" spans="1:6">
      <c r="A3" s="1" t="s">
        <v>176</v>
      </c>
      <c r="B3" s="1" t="s">
        <v>177</v>
      </c>
      <c r="C3" s="25" t="s">
        <v>178</v>
      </c>
      <c r="D3" s="1" t="s">
        <v>179</v>
      </c>
      <c r="E3" s="2">
        <v>46268</v>
      </c>
      <c r="F3" s="1" t="s">
        <v>180</v>
      </c>
    </row>
    <row r="4" spans="1:6">
      <c r="A4" s="8" t="s">
        <v>181</v>
      </c>
      <c r="B4" s="8" t="s">
        <v>182</v>
      </c>
      <c r="C4" s="26" t="s">
        <v>183</v>
      </c>
      <c r="D4" s="8" t="s">
        <v>184</v>
      </c>
      <c r="E4" s="8" t="s">
        <v>185</v>
      </c>
      <c r="F4" s="8" t="s">
        <v>186</v>
      </c>
    </row>
    <row r="5" spans="1:6">
      <c r="A5" s="1" t="s">
        <v>187</v>
      </c>
      <c r="B5" s="1" t="s">
        <v>177</v>
      </c>
      <c r="C5" s="25" t="s">
        <v>188</v>
      </c>
      <c r="D5" s="1" t="s">
        <v>179</v>
      </c>
      <c r="E5" s="1" t="s">
        <v>189</v>
      </c>
      <c r="F5" s="1" t="s">
        <v>186</v>
      </c>
    </row>
    <row r="6" spans="1:6">
      <c r="A6" s="8" t="s">
        <v>190</v>
      </c>
      <c r="B6" s="8" t="s">
        <v>177</v>
      </c>
      <c r="C6" s="26" t="s">
        <v>191</v>
      </c>
      <c r="D6" s="8" t="s">
        <v>192</v>
      </c>
      <c r="E6" s="27">
        <v>46265</v>
      </c>
      <c r="F6" s="8" t="s">
        <v>193</v>
      </c>
    </row>
    <row r="7" spans="1:6">
      <c r="A7" s="1" t="s">
        <v>194</v>
      </c>
      <c r="B7" s="1" t="s">
        <v>195</v>
      </c>
      <c r="C7" s="25" t="s">
        <v>196</v>
      </c>
      <c r="D7" s="1" t="s">
        <v>62</v>
      </c>
      <c r="E7" s="1" t="s">
        <v>197</v>
      </c>
      <c r="F7" s="1" t="s">
        <v>198</v>
      </c>
    </row>
    <row r="8" spans="1:6">
      <c r="A8" s="8" t="s">
        <v>199</v>
      </c>
      <c r="B8" s="8" t="s">
        <v>195</v>
      </c>
      <c r="C8" s="26" t="s">
        <v>200</v>
      </c>
      <c r="D8" s="8" t="s">
        <v>62</v>
      </c>
      <c r="E8" s="27">
        <v>46268</v>
      </c>
      <c r="F8" s="8" t="s">
        <v>201</v>
      </c>
    </row>
    <row r="9" spans="1:6">
      <c r="A9" s="1" t="s">
        <v>202</v>
      </c>
      <c r="B9" s="1" t="s">
        <v>203</v>
      </c>
      <c r="C9" s="1" t="s">
        <v>204</v>
      </c>
      <c r="D9" s="1" t="s">
        <v>205</v>
      </c>
      <c r="E9" s="2">
        <v>46268</v>
      </c>
      <c r="F9" s="1" t="s">
        <v>206</v>
      </c>
    </row>
    <row r="10" spans="1:6">
      <c r="A10" s="8" t="s">
        <v>207</v>
      </c>
      <c r="B10" s="8" t="s">
        <v>208</v>
      </c>
      <c r="C10" s="8" t="s">
        <v>209</v>
      </c>
      <c r="D10" s="8" t="s">
        <v>120</v>
      </c>
      <c r="E10" s="27">
        <v>46266</v>
      </c>
      <c r="F10" s="8" t="s">
        <v>210</v>
      </c>
    </row>
    <row r="11" spans="1:6">
      <c r="A11" s="1" t="s">
        <v>211</v>
      </c>
      <c r="B11" s="1" t="s">
        <v>208</v>
      </c>
      <c r="C11" s="1" t="s">
        <v>212</v>
      </c>
      <c r="D11" s="1" t="s">
        <v>126</v>
      </c>
      <c r="E11" s="22">
        <v>46235</v>
      </c>
      <c r="F11" s="1" t="s">
        <v>213</v>
      </c>
    </row>
    <row r="12" spans="1:6">
      <c r="A12" s="8" t="s">
        <v>214</v>
      </c>
      <c r="B12" s="8" t="s">
        <v>208</v>
      </c>
      <c r="C12" s="8" t="s">
        <v>215</v>
      </c>
      <c r="D12" s="8" t="s">
        <v>216</v>
      </c>
      <c r="E12" s="27">
        <v>46251</v>
      </c>
      <c r="F12" s="8" t="s">
        <v>217</v>
      </c>
    </row>
    <row r="13" spans="1:6">
      <c r="A13" s="1" t="s">
        <v>218</v>
      </c>
      <c r="B13" s="1" t="s">
        <v>208</v>
      </c>
      <c r="C13" s="1" t="s">
        <v>219</v>
      </c>
      <c r="D13" s="1" t="s">
        <v>143</v>
      </c>
      <c r="E13" s="1">
        <v>2026</v>
      </c>
      <c r="F13" s="1" t="s">
        <v>220</v>
      </c>
    </row>
    <row r="14" spans="1:6">
      <c r="A14" s="8" t="s">
        <v>221</v>
      </c>
      <c r="B14" s="8" t="s">
        <v>208</v>
      </c>
      <c r="C14" s="8" t="s">
        <v>222</v>
      </c>
      <c r="D14" s="8" t="s">
        <v>150</v>
      </c>
      <c r="E14" s="28">
        <v>46266</v>
      </c>
      <c r="F14" s="8" t="s">
        <v>223</v>
      </c>
    </row>
    <row r="15" spans="1:6">
      <c r="A15" s="1" t="s">
        <v>224</v>
      </c>
      <c r="B15" s="1" t="s">
        <v>208</v>
      </c>
      <c r="C15" s="1" t="s">
        <v>225</v>
      </c>
      <c r="D15" s="1" t="s">
        <v>157</v>
      </c>
      <c r="E15" s="22">
        <v>46235</v>
      </c>
      <c r="F15" s="1" t="s">
        <v>226</v>
      </c>
    </row>
    <row r="16" spans="1:6">
      <c r="A16" s="8" t="s">
        <v>227</v>
      </c>
      <c r="B16" s="8" t="s">
        <v>208</v>
      </c>
      <c r="C16" s="8" t="s">
        <v>228</v>
      </c>
      <c r="D16" s="8" t="s">
        <v>143</v>
      </c>
      <c r="E16" s="8">
        <v>2026</v>
      </c>
      <c r="F16" s="8" t="s">
        <v>229</v>
      </c>
    </row>
    <row r="17" spans="1:6">
      <c r="A17" s="1" t="s">
        <v>230</v>
      </c>
      <c r="B17" s="1" t="s">
        <v>208</v>
      </c>
      <c r="C17" s="1" t="s">
        <v>231</v>
      </c>
      <c r="D17" s="1" t="s">
        <v>169</v>
      </c>
      <c r="E17" s="1">
        <v>2026</v>
      </c>
      <c r="F17" s="1" t="s">
        <v>232</v>
      </c>
    </row>
  </sheetData>
  <mergeCells count="1">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410C10365B41458A488A2E06A7CDDA" ma:contentTypeVersion="16" ma:contentTypeDescription="Create a new document." ma:contentTypeScope="" ma:versionID="8fc8c9c986ff763fb0d30ebcc45645fb">
  <xsd:schema xmlns:xsd="http://www.w3.org/2001/XMLSchema" xmlns:xs="http://www.w3.org/2001/XMLSchema" xmlns:p="http://schemas.microsoft.com/office/2006/metadata/properties" xmlns:ns1="http://schemas.microsoft.com/sharepoint/v3" xmlns:ns2="debf2d1a-3119-443f-9311-2f3fb0fd7de8" xmlns:ns3="9ece1660-89e4-4efe-8613-f619625afc8d" targetNamespace="http://schemas.microsoft.com/office/2006/metadata/properties" ma:root="true" ma:fieldsID="8a6a739d9051ad82eb6b3b4cb1429ef8" ns1:_="" ns2:_="" ns3:_="">
    <xsd:import namespace="http://schemas.microsoft.com/sharepoint/v3"/>
    <xsd:import namespace="debf2d1a-3119-443f-9311-2f3fb0fd7de8"/>
    <xsd:import namespace="9ece1660-89e4-4efe-8613-f619625afc8d"/>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HasDigitalSignature" minOccurs="0"/>
                <xsd:element ref="ns2:DigitalSignatureProvider"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bf2d1a-3119-443f-9311-2f3fb0fd7de8"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HasDigitalSignature" ma:index="14" nillable="true" ma:displayName="Signed electronically" ma:internalName="HasDigitalSignature" ma:readOnly="true">
      <xsd:simpleType>
        <xsd:restriction base="dms:Boolean"/>
      </xsd:simpleType>
    </xsd:element>
    <xsd:element name="DigitalSignatureProvider" ma:index="15" nillable="true" ma:displayName="Signature provider" ma:internalName="DigitalSignatureProvider"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ece1660-89e4-4efe-8613-f619625afc8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42c6ae-3fbc-4b15-b29b-26f803fb8319}" ma:internalName="TaxCatchAll" ma:showField="CatchAllData" ma:web="9ece1660-89e4-4efe-8613-f619625afc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9ece1660-89e4-4efe-8613-f619625afc8d" xsi:nil="true"/>
    <_ip_UnifiedCompliancePolicyProperties xmlns="http://schemas.microsoft.com/sharepoint/v3" xsi:nil="true"/>
    <lcf76f155ced4ddcb4097134ff3c332f xmlns="debf2d1a-3119-443f-9311-2f3fb0fd7de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FB057E2-F7F7-4996-9E98-B2424AF8F83E}"/>
</file>

<file path=customXml/itemProps2.xml><?xml version="1.0" encoding="utf-8"?>
<ds:datastoreItem xmlns:ds="http://schemas.openxmlformats.org/officeDocument/2006/customXml" ds:itemID="{9DE3AE47-801D-446B-866B-D87AACDA648B}"/>
</file>

<file path=customXml/itemProps3.xml><?xml version="1.0" encoding="utf-8"?>
<ds:datastoreItem xmlns:ds="http://schemas.openxmlformats.org/officeDocument/2006/customXml" ds:itemID="{1BFB245C-311D-41EF-AC3E-DA2969FE9839}"/>
</file>

<file path=docMetadata/LabelInfo.xml><?xml version="1.0" encoding="utf-8"?>
<clbl:labelList xmlns:clbl="http://schemas.microsoft.com/office/2020/mipLabelMetadata">
  <clbl:label id="{87867195-f2b8-4ac2-b0b6-6bb73cb33afc}" enabled="1" method="Privileged" siteId="{72f988bf-86f1-41af-91ab-2d7cd011db47}"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i:0#.f|membership|bobuhac@how2demos.com</cp:lastModifiedBy>
  <cp:revision/>
  <dcterms:created xsi:type="dcterms:W3CDTF">2026-09-03T15:13:44Z</dcterms:created>
  <dcterms:modified xsi:type="dcterms:W3CDTF">2026-09-03T15:25:15Z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0x01010042410C10365B41458A488A2E06A7CDDA</vt:lpwstr>
  </property>
  <property fmtid="{D5CDD505-2E9C-101B-9397-08002B2CF9AE}" pid="3" name="MediaServiceImageTags">
    <vt:lpwstr/>
  </property>
</Properties>
</file>