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xr:revisionPtr revIDLastSave="758" documentId="11_C233AC52FE53C90F97E819E7E0BCBE8359B1E8BC" xr6:coauthVersionLast="47" xr6:coauthVersionMax="47" xr10:uidLastSave="{557D84A1-4AB8-4DDA-9412-EBB441EA1E64}"/>
  <bookViews>
    <workbookView xWindow="0" yWindow="0" windowWidth="0" windowHeight="0" xr2:uid="{00000000-000D-0000-FFFF-FFFF00000000}"/>
  </bookViews>
  <sheets>
    <sheet name="README" sheetId="1" r:id="rId1"/>
    <sheet name="Line Items" sheetId="2" r:id="rId2"/>
    <sheet name="Variance Summary" sheetId="3" r:id="rId3"/>
    <sheet name="Benchmarks" sheetId="4" r:id="rId4"/>
    <sheet name="Source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4" l="1"/>
  <c r="C16" i="4"/>
  <c r="B15" i="3"/>
  <c r="B14" i="3"/>
  <c r="B13" i="3"/>
  <c r="B12" i="3"/>
  <c r="B11" i="3"/>
  <c r="F8" i="3"/>
  <c r="E8" i="3"/>
  <c r="D8" i="3"/>
  <c r="C8" i="3"/>
  <c r="B8" i="3"/>
  <c r="F7" i="3"/>
  <c r="F6" i="3"/>
  <c r="F5" i="3"/>
  <c r="F4" i="3"/>
  <c r="E7" i="3"/>
  <c r="E6" i="3"/>
  <c r="E5" i="3"/>
  <c r="E4" i="3"/>
  <c r="D7" i="3"/>
  <c r="D6" i="3"/>
  <c r="D5" i="3"/>
  <c r="D4" i="3"/>
  <c r="C7" i="3"/>
  <c r="C6" i="3"/>
  <c r="C5" i="3"/>
  <c r="C4" i="3"/>
  <c r="B7" i="3"/>
  <c r="B6" i="3"/>
  <c r="B5" i="3"/>
  <c r="B4" i="3"/>
  <c r="H15" i="2"/>
  <c r="G15" i="2"/>
  <c r="F15" i="2"/>
  <c r="E15" i="2"/>
  <c r="H14" i="2"/>
  <c r="H13" i="2"/>
  <c r="H12" i="2"/>
  <c r="H11" i="2"/>
  <c r="H10" i="2"/>
  <c r="H9" i="2"/>
  <c r="H8" i="2"/>
  <c r="H7" i="2"/>
  <c r="H6" i="2"/>
  <c r="H5" i="2"/>
  <c r="H4" i="2"/>
  <c r="G14" i="2"/>
  <c r="G13" i="2"/>
  <c r="G12" i="2"/>
  <c r="G11" i="2"/>
  <c r="G10" i="2"/>
  <c r="G9" i="2"/>
  <c r="G8" i="2"/>
  <c r="G7" i="2"/>
  <c r="G6" i="2"/>
  <c r="G5" i="2"/>
  <c r="G4" i="2"/>
</calcChain>
</file>

<file path=xl/sharedStrings.xml><?xml version="1.0" encoding="utf-8"?>
<sst xmlns="http://schemas.openxmlformats.org/spreadsheetml/2006/main" count="334" uniqueCount="284">
  <si>
    <t>Budget &amp; Spend Review — FY2026 Q3 (1 Jul – 30 Sep 2026)</t>
  </si>
  <si>
    <t>Prepared for Bojan Buhac, How2Demos (External Consultant, Toronto) · prepared 3 September 2026 · primary source: M365 Work IQ; external context: web search</t>
  </si>
  <si>
    <t>Section</t>
  </si>
  <si>
    <t>Detail</t>
  </si>
  <si>
    <t>Fiscal period reviewed</t>
  </si>
  <si>
    <t>FY2026 Q3, 1 Jul – 30 Sep 2026. Assumed calendar-quarter fiscal period — no fiscal-calendar definition was found in M365. Adjust if your fiscal period differs.</t>
  </si>
  <si>
    <t>Internal sources scanned</t>
  </si>
  <si>
    <t>Outlook mail (keyword search: budget, cost, invoice, approval, spend, purchase order, quote, expense, procurement, payment, subscription price), Teams chats and channel messages, Outlook calendar, SharePoint and OneDrive files (semantic search for budget / planned-vs-actual / forecast / fee schedule spreadsheets).</t>
  </si>
  <si>
    <t>Internal scan result</t>
  </si>
  <si>
    <t>NO budget, invoice, purchase-order or spend records with monetary amounts were found for the period. What exists: (a) eight Cowork plan-change APPROVALS (12 Aug – 3 Sep 2026) with no price attached; (b) six open cost EXPOSURES carried in the internal 'Supply Chain Risk Tracker - Sep 2026'; (c) a Statement of Work ('T.I.G.RE.S SOW v1.7') with scope but no commercials. Teams matches on budget/cost terms were unrelated general chatter and bot announcements; no calendar events matched.</t>
  </si>
  <si>
    <t>Prior version</t>
  </si>
  <si>
    <t>An earlier workbook 'Budget and Spend Review - FY2026 Q3' (3 Sep 2026) exists in your OneDrive Cowork folder. This version re-verified every internal item against the source emails and files, added the 12–19 Aug approvals, and refreshed the external benchmarks.</t>
  </si>
  <si>
    <t>Sheet map — Line Items</t>
  </si>
  <si>
    <t>One row per budget line: ID, item, category, owner, planned, actual, variance, variance %, status, comment, source. Variance = Planned − Actual (positive = under budget). Yellow cells with blue text are inputs — enter your figures there.</t>
  </si>
  <si>
    <t>Sheet map — Variance Summary</t>
  </si>
  <si>
    <t>Totals and variance by category, grand total, control checks and a planned-vs-actual chart. All formulas.</t>
  </si>
  <si>
    <t>Sheet map — Benchmarks</t>
  </si>
  <si>
    <t>Public-sector inflation (Canada, US, euro area, UK CPI) and procurement cost indicators (UK tender price indices, Hackett procurement workload, freight and energy indices) with value, date, source and URL.</t>
  </si>
  <si>
    <t>Sheet map — Sources</t>
  </si>
  <si>
    <t>Every internal and external source cited, with date and where it is used.</t>
  </si>
  <si>
    <t>How to read the numbers</t>
  </si>
  <si>
    <t>Planned/Actual cells are DELIBERATELY BLANK: no planned or actual amount exists anywhere in the scanned M365 content, so none has been invented. Variance formulas return blank until both figures exist; totals read zero. Nothing in this workbook is estimated or illustrative.</t>
  </si>
  <si>
    <t>Colour legend</t>
  </si>
  <si>
    <t>Blue text on yellow = input you supply. Black = formula. Teal band = totals / derived rows. Red fill (conditional) = over budget once actuals are entered.</t>
  </si>
  <si>
    <t>Recommended next steps</t>
  </si>
  <si>
    <t>1) Ask the Cowork plan owner for the per-seat/plan price of Business Catalyst and Business Plus and enter it on L-01 to L-03. 2) Assign owners to the six freight/materials exposures (L-04 to L-09) and set a planned provision, using the Benchmarks sheet for the escalation basis. 3) Attach or request the T.I.G.RE.S commercial schedule for L-10; confirm whether Phase 2 falls in FY2026 Q4.</t>
  </si>
  <si>
    <t>Budget line items — FY2026 Q3 (1 Jul – 30 Sep 2026) · How2Demos · prepared 3 Sep 2026</t>
  </si>
  <si>
    <t>Planned / Actual in USD. Variance = Planned − Actual (positive = under budget). Blank Planned/Actual cells mean NO figure exists in the scanned M365 content — enter yours and the formulas recalculate.</t>
  </si>
  <si>
    <t>ID</t>
  </si>
  <si>
    <t>Item</t>
  </si>
  <si>
    <t>Category</t>
  </si>
  <si>
    <t>Owner</t>
  </si>
  <si>
    <t>Planned (USD)</t>
  </si>
  <si>
    <t>Actual (USD)</t>
  </si>
  <si>
    <t>Variance (USD)</t>
  </si>
  <si>
    <t>Variance %</t>
  </si>
  <si>
    <t>Status</t>
  </si>
  <si>
    <t>Comment</t>
  </si>
  <si>
    <t>Source</t>
  </si>
  <si>
    <t>L-01</t>
  </si>
  <si>
    <t>Cowork plan upgrade — Business Catalyst (Bojan Buhac)</t>
  </si>
  <si>
    <t>Software &amp; subscriptions</t>
  </si>
  <si>
    <t>Bojan Buhac</t>
  </si>
  <si>
    <t>Approved — amount not stated</t>
  </si>
  <si>
    <t>Requested by Bojan Buhac on 3 Sep 2026 (plan 'Business Catalyst', user limit 'No limit', department 'External Consultant', validity 'Permanent', justification 'Want to conduct performance testing'). Approved by manager Lisa Taylor the same day. The approval carries no price, term or cost centre — obtain the subscription cost from the plan owner to close this line.</t>
  </si>
  <si>
    <t>Email 'New Cowork plan change' (Microsoft Power Automate, 3 Sep 2026 11:44 UTC); email 'Plan request approved' (3 Sep 2026 11:45 UTC)</t>
  </si>
  <si>
    <t>L-02</t>
  </si>
  <si>
    <t>Cowork plan — Business Plus (Logan Hu)</t>
  </si>
  <si>
    <t>Logan Hu</t>
  </si>
  <si>
    <t>Approval notice to Logan Hu: 'Your Cowork plan Business Plus request has been approved by manger Sonia Rees' (19 Aug 2026). No amount in the notice.</t>
  </si>
  <si>
    <t>Email 'Plan request approved' to Logan Hu, 19 Aug 2026 09:45 UTC</t>
  </si>
  <si>
    <t>L-03</t>
  </si>
  <si>
    <t>Cowork plan requests — 12–15 Aug 2026 batch (Bojan Buhac, Bharat Kumar)</t>
  </si>
  <si>
    <t>Lisa Taylor (approver)</t>
  </si>
  <si>
    <t>Approved — plan name and amount not stated</t>
  </si>
  <si>
    <t>Five 'Plan request approved' notices between 12 and 15 Aug 2026: Bojan Buhac (12 Aug, 14 Aug ×2, 15 Aug) and Bharat Kumar (13 Aug), all 'approved by manger Lisa Taylor' or 'completed'. The notices name neither the plan tier nor a cost. Treat as approved subscription changes with unknown value until the plan owner confirms.</t>
  </si>
  <si>
    <t>Emails 'Plan request approved' dated 12 Aug, 13 Aug, 14 Aug (×2) and 15 Aug 2026; matching 'New Cowork plan change' approval requests from Microsoft Power Automate</t>
  </si>
  <si>
    <t>L-04</t>
  </si>
  <si>
    <t>Inbound freight — dry bulk raw materials</t>
  </si>
  <si>
    <t>Logistics &amp; freight</t>
  </si>
  <si>
    <t>Unassigned</t>
  </si>
  <si>
    <t>Cost exposure — no budget line</t>
  </si>
  <si>
    <t>Open cost exposure from the internal risk register (risk R-02, Impact 4 × Likelihood 4). Baltic Dry Index 3,488 on 3 Sep 2026, +18.8% month-on-month, +77.7% year-on-year. Recorded mitigation: fix freight via forward/COA contracts for Q4; add BDI-linked escalator caps. Owner unassigned in the source.</t>
  </si>
  <si>
    <t>Internal file 'Supply Chain Risk Tracker - Sep 2026' (Risk Register R-02; Benchmarks sheet)</t>
  </si>
  <si>
    <t>L-05</t>
  </si>
  <si>
    <t>Fuel surcharges and energy cost escalation</t>
  </si>
  <si>
    <t>Open cost exposure (risk R-03, 4 × 4). Brent spot USD 96.11/bbl on 2 Sep 2026 vs EIA Q3 2026 forecast average of about USD 85/bbl — a fuel budget set at the forecast sits about 13% below spot (computed on Benchmarks row 16). Recorded mitigation: audit carrier fuel-surcharge formulas; consolidate shipments.</t>
  </si>
  <si>
    <t>Internal file 'Supply Chain Risk Tracker - Sep 2026' (Risk Register R-03; Benchmarks sheet)</t>
  </si>
  <si>
    <t>L-06</t>
  </si>
  <si>
    <t>Ocean freight — container lanes (Transpacific, Asia–Europe)</t>
  </si>
  <si>
    <t>Cost exposure — currently easing</t>
  </si>
  <si>
    <t>Open exposure (risk R-09, 3 × 2). Drewry World Container Index composite USD 4,473 per 40ft on 27 Aug 2026, down 1% week-on-week. Recorded mitigation: use the current easing to lock Q4 contract rates; keep a spot/contract mix.</t>
  </si>
  <si>
    <t>Internal file 'Supply Chain Risk Tracker - Sep 2026' (Risk Register R-09; Benchmarks sheet)</t>
  </si>
  <si>
    <t>L-07</t>
  </si>
  <si>
    <t>Industrial metals and fabricated parts (copper, aluminium, steel)</t>
  </si>
  <si>
    <t>Materials</t>
  </si>
  <si>
    <t>Open exposure (risk R-07, 3 × 3). Prices driven by tariffs, capex cycles and geopolitics. Recorded mitigation: index-link metal content in supplier pricing; hedge or lock quarterly prices for high-volume parts.</t>
  </si>
  <si>
    <t>Internal file 'Supply Chain Risk Tracker - Sep 2026' (Risk Register R-07)</t>
  </si>
  <si>
    <t>L-08</t>
  </si>
  <si>
    <t>Semiconductors and electronic components</t>
  </si>
  <si>
    <t>Open exposure (risk R-05, 4 × 3). Shortages spreading beyond GPUs to memory, networking, power and analog parts as AI demand absorbs capacity. Recorded mitigation: place long-lead orders early; qualify second sources; secure distributor allocation agreements.</t>
  </si>
  <si>
    <t>Internal file 'Supply Chain Risk Tracker - Sep 2026' (Risk Register R-05)</t>
  </si>
  <si>
    <t>L-09</t>
  </si>
  <si>
    <t>Critical minerals / specialty materials (tungsten, rare earths, antimony)</t>
  </si>
  <si>
    <t>Open exposure (risk R-06, 4 × 3). China tungsten export controls reported to drive a 557% price surge. Recorded mitigation: identify BOM items containing tungsten, rare earths or antimony; qualify non-China sources; consider strategic inventory.</t>
  </si>
  <si>
    <t>Internal file 'Supply Chain Risk Tracker - Sep 2026' (Risk Register R-06)</t>
  </si>
  <si>
    <t>L-10</t>
  </si>
  <si>
    <t>Professional services — T.I.G.RE.S Phase 1 (design and build, TITAN Group)</t>
  </si>
  <si>
    <t>Professional services</t>
  </si>
  <si>
    <t>Scoped — no fee schedule in SOW</t>
  </si>
  <si>
    <t>The Statement of Work (rev. 16 Jul 2026) defines scope, architecture, deliverables and responsibilities for T.I.G.RE.S — Titan Insight Generation and Reporting System, a Copilot Studio agent. It contains no commercial schedule, day rates or fee table, so nothing can be entered as planned or actual.</t>
  </si>
  <si>
    <t>Internal file 'T.I.G.RE.S SOW v1.7' (document title 'T.I.G.RE.S SOW v1.0', dated 16 Jul 2026), Section 1 Executive Summary and Section 2 Use Case</t>
  </si>
  <si>
    <t>L-11</t>
  </si>
  <si>
    <t>Professional services — T.I.G.RE.S Phase 2 (multimodal ingestion, external automation)</t>
  </si>
  <si>
    <t>Not committed</t>
  </si>
  <si>
    <t>The SOW notes multimodal (audio/video) ingestion and broader external automation are 'planned for Phase 2'. No Phase 2 commercials exist — treat as an unbudgeted forward commitment, not a Q3 cost.</t>
  </si>
  <si>
    <t>Internal file 'T.I.G.RE.S SOW v1.7', Section 2.1 Background</t>
  </si>
  <si>
    <t>TOTAL</t>
  </si>
  <si>
    <t>Variance summary — FY2026 Q3 (1 Jul – 30 Sep 2026)</t>
  </si>
  <si>
    <t>All figures are live formulas driven by the 'Line Items' sheet. Positive variance = under budget. Totals read zero until planned/actual amounts are entered on 'Line Items'.</t>
  </si>
  <si>
    <t>Lines</t>
  </si>
  <si>
    <t>Note</t>
  </si>
  <si>
    <t>Three approval items (Cowork plan changes, 12 Aug – 3 Sep 2026). Approvals carry no price — amounts outstanding.</t>
  </si>
  <si>
    <t>Three open cost exposures from the internal risk register; dry bulk freight and fuel are the largest external pressures this quarter.</t>
  </si>
  <si>
    <t>Three open exposures (metals, semiconductors, critical minerals). No budget line exists for any of them.</t>
  </si>
  <si>
    <t>T.I.G.RE.S Phase 1 SOW has no fee schedule; Phase 2 is not committed.</t>
  </si>
  <si>
    <t>TOTAL — all categories</t>
  </si>
  <si>
    <t>Controls and coverage</t>
  </si>
  <si>
    <t>Line items captured</t>
  </si>
  <si>
    <t>Rows on the Line Items sheet.</t>
  </si>
  <si>
    <t>Lines with a planned amount</t>
  </si>
  <si>
    <t>Counts numeric entries only.</t>
  </si>
  <si>
    <t>Lines with an actual amount</t>
  </si>
  <si>
    <t>Lines over budget (negative variance)</t>
  </si>
  <si>
    <t>Populates once actuals are entered.</t>
  </si>
  <si>
    <t>Check: category totals = Line Items total (should be 0)</t>
  </si>
  <si>
    <t>Catches a line whose category is spelled differently from the list above.</t>
  </si>
  <si>
    <t>Coverage statement</t>
  </si>
  <si>
    <t>No planned or actual monetary figures were found in email, Teams, calendar or files for FY2026 Q3 (scan run 3 Sep 2026). Nothing in this workbook is estimated or illustrative; all amounts are left blank for entry.</t>
  </si>
  <si>
    <t>External benchmarks — public-sector inflation and procurement cost indicators</t>
  </si>
  <si>
    <t>Public/external context for escalation clauses, rate assumptions and inflation provisions. Retrieved by web search on 3 Sep 2026 unless noted. These are NOT How2Demos actuals and must not be read as spend.</t>
  </si>
  <si>
    <t>Indicator</t>
  </si>
  <si>
    <t>Value</t>
  </si>
  <si>
    <t>Unit</t>
  </si>
  <si>
    <t>As of</t>
  </si>
  <si>
    <t>Relevance / comment</t>
  </si>
  <si>
    <t>URL</t>
  </si>
  <si>
    <t>B-01</t>
  </si>
  <si>
    <t>Canada CPI, all items, year-over-year</t>
  </si>
  <si>
    <t>% y/y</t>
  </si>
  <si>
    <t>Jul 2026 (StatCan release 17–18 Aug 2026)</t>
  </si>
  <si>
    <t>Rose to 3.0% as gasoline prices climbed again (renewed Middle East hostilities). Shelter inflation cooled to 1.3% y/y. Relevant to Toronto-based (CAD) contracts with CPI escalators.</t>
  </si>
  <si>
    <t>Statistics Canada, as reported by CBC News and TD Economics</t>
  </si>
  <si>
    <t>https://www.cbc.ca/news/business/cpi-july-2026-9.7309430 ; https://economics.td.com/ca-cpi</t>
  </si>
  <si>
    <t>B-02</t>
  </si>
  <si>
    <t>US CPI-U, all items, 12-month change</t>
  </si>
  <si>
    <t>12 months to Jul 2026 (released 12 Aug 2026)</t>
  </si>
  <si>
    <t>Down from 3.5% in June. Core (all items less food and energy) +2.5%; energy index +14.7% over the year. Basis for USD escalation clauses until the August CPI is published.</t>
  </si>
  <si>
    <t>U.S. Bureau of Labor Statistics — CPI News Release, July 2026</t>
  </si>
  <si>
    <t>https://www.bls.gov/news.release/archives/cpi_08122026.htm</t>
  </si>
  <si>
    <t>B-03</t>
  </si>
  <si>
    <t>US core CPI (all items less food and energy)</t>
  </si>
  <si>
    <t>12 months to Jul 2026</t>
  </si>
  <si>
    <t>Down from 2.6% in June. Use as the underlying-inflation floor for multi-year service contracts.</t>
  </si>
  <si>
    <t>U.S. Bureau of Labor Statistics</t>
  </si>
  <si>
    <t>https://www.bls.gov/news.release/cpi.nr0.htm</t>
  </si>
  <si>
    <t>B-04</t>
  </si>
  <si>
    <t>Euro area annual inflation (HICP, flash estimate)</t>
  </si>
  <si>
    <t>Aug 2026 (flash, published 1 Sep 2026)</t>
  </si>
  <si>
    <t>Up from 2.9% in July, driven by energy prices (+14% y/y per Eurostat). Relevant to EUR-denominated contracts with HICP escalation clauses.</t>
  </si>
  <si>
    <t>Eurostat — Euro indicators</t>
  </si>
  <si>
    <t>https://ec.europa.eu/eurostat/web/products-euro-indicators/w/2-01092026-ap</t>
  </si>
  <si>
    <t>B-05</t>
  </si>
  <si>
    <t>UK CPI, 12-month rate</t>
  </si>
  <si>
    <t>12 months to Jul 2026 (released 19 Aug 2026)</t>
  </si>
  <si>
    <t>Up from 2.6% in June. CPIH 3.1% (up from 2.8%); core CPIH 2.9%; CPIH services 3.6%. UK public-sector contracts commonly index to CPI or CPIH.</t>
  </si>
  <si>
    <t>Office for National Statistics — Consumer price inflation, UK: July 2026</t>
  </si>
  <si>
    <t>https://www.ons.gov.uk/economy/inflationandpriceindices/bulletins/consumerpriceinflation/july2026</t>
  </si>
  <si>
    <t>B-06</t>
  </si>
  <si>
    <t>UK tender price inflation — BCIS All-in Tender Price Index, annual growth</t>
  </si>
  <si>
    <t>2Q 2026</t>
  </si>
  <si>
    <t>Tender prices rose an estimated 1.0% between 1Q and 2Q 2026. The standard public-works escalation reference in the UK.</t>
  </si>
  <si>
    <t>BCIS — Tender price index estimate</t>
  </si>
  <si>
    <t>https://www.bcis.co.uk/news/bcis-tender-price-index-estimate-of-tender-price-inflation/</t>
  </si>
  <si>
    <t>B-07</t>
  </si>
  <si>
    <t>UK tender price inflation forecast for 2026</t>
  </si>
  <si>
    <t>% for 2026</t>
  </si>
  <si>
    <t>Q1 2026 update</t>
  </si>
  <si>
    <t>Colliers: tender prices 'holding firm despite a softer activity backdrop'. A defensible planning rate for works-contract escalation provisions.</t>
  </si>
  <si>
    <t>Colliers — Construction Tender Price Update Q1 2026</t>
  </si>
  <si>
    <t>https://www.colliers.com/en-gb/research/construction-tender-price-update-q1-2026</t>
  </si>
  <si>
    <t>B-08</t>
  </si>
  <si>
    <t>Procurement function workload growth, 2026 vs 2025</t>
  </si>
  <si>
    <t>% increase</t>
  </si>
  <si>
    <t>2026 study</t>
  </si>
  <si>
    <t>Hackett reports an 8% workload increase 'amid declining headcount and operating budgets'; 76% of organisations report AI-driven improvements of 25%+ in key metrics. Benchmark for procurement operating-cost efficiency expectations.</t>
  </si>
  <si>
    <t>The Hackett Group — 2026 Procurement Key Issues</t>
  </si>
  <si>
    <t>https://www.thehackettgroup.com/insights/2026-procurement-key-issues-2601/</t>
  </si>
  <si>
    <t>B-09</t>
  </si>
  <si>
    <t>Baltic Dry Index</t>
  </si>
  <si>
    <t>Index points</t>
  </si>
  <si>
    <t>+18.8% month-on-month, +77.7% year-on-year. Direct read-through to line L-04 (dry bulk inbound freight).</t>
  </si>
  <si>
    <t>Trading Economics, as recorded in internal file 'Supply Chain Risk Tracker - Sep 2026'</t>
  </si>
  <si>
    <t>https://tradingeconomics.com/commodity/baltic</t>
  </si>
  <si>
    <t>B-10</t>
  </si>
  <si>
    <t>Brent crude spot</t>
  </si>
  <si>
    <t>USD per barrel</t>
  </si>
  <si>
    <t>About USD 26.50 above a year earlier; driven by US–Iran strikes. Drives fuel surcharges on line L-05.</t>
  </si>
  <si>
    <t>dispatchtimes.com / Outlook Business, as recorded in internal file 'Supply Chain Risk Tracker - Sep 2026'</t>
  </si>
  <si>
    <t>https://dispatchtimes.com/oil-prices-today-2-september-2026/</t>
  </si>
  <si>
    <t>B-11</t>
  </si>
  <si>
    <t>Brent crude — EIA Q3 2026 forecast average</t>
  </si>
  <si>
    <t>Latest STEO</t>
  </si>
  <si>
    <t>Forecast easing as inventories rebuild. Gap to spot is computed in C16 below.</t>
  </si>
  <si>
    <t>U.S. Energy Information Administration — Short-Term Energy Outlook, as recorded in internal file 'Supply Chain Risk Tracker - Sep 2026'</t>
  </si>
  <si>
    <t>https://www.eia.gov/outlooks/steo/index.php</t>
  </si>
  <si>
    <t>B-12</t>
  </si>
  <si>
    <t>Drewry World Container Index (composite)</t>
  </si>
  <si>
    <t>USD per 40ft container</t>
  </si>
  <si>
    <t>Down 1% week-on-week on Transpacific and Asia–Europe. Supports locking Q4 contract rates on line L-06.</t>
  </si>
  <si>
    <t>Drewry Supply Chain Advisors, as recorded in internal file 'Supply Chain Risk Tracker - Sep 2026'</t>
  </si>
  <si>
    <t>https://www.drewry.co.uk/supply-chain-advisors/supply-chain-expertise/world-container-index-assessed-by-drewry</t>
  </si>
  <si>
    <t>Derived: Brent spot premium over EIA Q3 forecast (B-10 vs B-11)</t>
  </si>
  <si>
    <t>% above forecast</t>
  </si>
  <si>
    <t>A fuel budget set at the EIA forecast is understated by this margin against current spot.</t>
  </si>
  <si>
    <t>Derived: simple average of headline CPI benchmarks (B-01, B-02, B-04, B-05)</t>
  </si>
  <si>
    <t>Cross-jurisdiction inflation reference for a general escalation provision; use the jurisdiction-specific figure where a contract names one.</t>
  </si>
  <si>
    <t>Sources cited in this workbook</t>
  </si>
  <si>
    <t>Internal sources are from the M365 Work IQ scan (Outlook, Teams, calendar, SharePoint/OneDrive) run on 3 Sep 2026. External sources were retrieved by web search on 3 Sep 2026.</t>
  </si>
  <si>
    <t>Type</t>
  </si>
  <si>
    <t>Publisher / author</t>
  </si>
  <si>
    <t>Date</t>
  </si>
  <si>
    <t>Where used / URL</t>
  </si>
  <si>
    <t>S-01</t>
  </si>
  <si>
    <t>Internal — email</t>
  </si>
  <si>
    <t>New Cowork plan change' — approval request: plan 'Business Catalyst', user limit 'No limit', department 'External Consultant', justification 'Want to conduct performance testing', validity 'Permanent'</t>
  </si>
  <si>
    <t>Microsoft Power Automate (flow-noreply@microsoft.com), addressed to Lisa Taylor</t>
  </si>
  <si>
    <t>3 Sep 2026 11:44 UTC</t>
  </si>
  <si>
    <t>Line L-01</t>
  </si>
  <si>
    <t>S-02</t>
  </si>
  <si>
    <t>Plan request approved' — 'Your Cowork plan Business Catalyst request has been approved by manger Lisa Taylor'</t>
  </si>
  <si>
    <t>Workflow notification (sent from Bojan Buhac's mailbox), cc Lisa Taylor</t>
  </si>
  <si>
    <t>3 Sep 2026 11:45 UTC</t>
  </si>
  <si>
    <t>S-03</t>
  </si>
  <si>
    <t>Plan request approved' to Logan Hu — 'Your Cowork plan Business Plus request has been approved by manger Sonia Rees'</t>
  </si>
  <si>
    <t>Workflow notification, cc Sonia Rees</t>
  </si>
  <si>
    <t>19 Aug 2026 09:45 UTC</t>
  </si>
  <si>
    <t>Line L-02</t>
  </si>
  <si>
    <t>S-04</t>
  </si>
  <si>
    <t>Internal — email (5 messages)</t>
  </si>
  <si>
    <t>Plan request approved' — Bojan Buhac (12 Aug; 14 Aug ×2; 15 Aug) and Bharat Kumar (13 Aug): 'approved by manger Lisa Taylor' / 'has been completed'. No plan tier or amount stated.</t>
  </si>
  <si>
    <t>Workflow notification, cc Lisa Taylor</t>
  </si>
  <si>
    <t>12–15 Aug 2026</t>
  </si>
  <si>
    <t>Line L-03</t>
  </si>
  <si>
    <t>S-05</t>
  </si>
  <si>
    <t>Internal — file (xlsx)</t>
  </si>
  <si>
    <t>Supply Chain Risk Tracker - Sep 2026' — Risk Register (R-02, R-03, R-05, R-06, R-07, R-09) and Benchmarks sheet</t>
  </si>
  <si>
    <t>Bojan Buhac (OneDrive, Cowork Tasks)</t>
  </si>
  <si>
    <t>Lines L-04 to L-09; benchmarks B-09 to B-12</t>
  </si>
  <si>
    <t>S-06</t>
  </si>
  <si>
    <t>Internal — file (docx)</t>
  </si>
  <si>
    <t>T.I.G.RE.S SOW v1.7' (title 'T.I.G.RE.S SOW v1.0', Architecture Design and Solutioning with Microsoft Agent Factory) — scope, use case, Phase 1/Phase 2 boundary. Contains no fee schedule, day rates or invoice terms.</t>
  </si>
  <si>
    <t>Bojan Buhac (SharePoint site AIAC, Evidences/TITAN)</t>
  </si>
  <si>
    <t>Lines L-10, L-11</t>
  </si>
  <si>
    <t>S-07</t>
  </si>
  <si>
    <t>Internal — scan (negative result)</t>
  </si>
  <si>
    <t>Outlook mail, Teams chats/channels, calendar and SharePoint/OneDrive searched for budget, cost, invoice, approval, spend, purchase order, quote, expense, procurement, payment, fee schedule. No records with monetary amounts found for 1 Jul – 3 Sep 2026; Teams matches were unrelated general chatter and bot announcements; no matching calendar events.</t>
  </si>
  <si>
    <t>M365 Work IQ</t>
  </si>
  <si>
    <t>README; Variance Summary coverage statement</t>
  </si>
  <si>
    <t>S-08</t>
  </si>
  <si>
    <t>External — web</t>
  </si>
  <si>
    <t>Canada CPI rose to 3.0% in July 2026 as gas prices climbed</t>
  </si>
  <si>
    <t>Statistics Canada via CBC News; TD Economics</t>
  </si>
  <si>
    <t>B-01 — https://www.cbc.ca/news/business/cpi-july-2026-9.7309430 ; https://economics.td.com/ca-cpi</t>
  </si>
  <si>
    <t>S-09</t>
  </si>
  <si>
    <t>Consumer Price Index News Release, July 2026 — all items +3.4%, core +2.5%, energy +14.7% (12 months)</t>
  </si>
  <si>
    <t>B-02, B-03 — https://www.bls.gov/news.release/archives/cpi_08122026.htm</t>
  </si>
  <si>
    <t>S-10</t>
  </si>
  <si>
    <t>Euro area annual inflation up to 3.3% (flash estimate, August 2026)</t>
  </si>
  <si>
    <t>Eurostat</t>
  </si>
  <si>
    <t>B-04 — https://ec.europa.eu/eurostat/web/products-euro-indicators/w/2-01092026-ap</t>
  </si>
  <si>
    <t>S-11</t>
  </si>
  <si>
    <t>Consumer price inflation, UK: July 2026 — CPI 2.9%, CPIH 3.1%, core CPIH 2.9%</t>
  </si>
  <si>
    <t>Office for National Statistics</t>
  </si>
  <si>
    <t>B-05 — https://www.ons.gov.uk/economy/inflationandpriceindices/bulletins/consumerpriceinflation/july2026</t>
  </si>
  <si>
    <t>S-12</t>
  </si>
  <si>
    <t>BCIS tender price index — tender prices +1.0% 1Q→2Q 2026, annual growth 3.2%</t>
  </si>
  <si>
    <t>BCIS</t>
  </si>
  <si>
    <t>B-06 — https://www.bcis.co.uk/news/bcis-tender-price-index-estimate-of-tender-price-inflation/</t>
  </si>
  <si>
    <t>S-13</t>
  </si>
  <si>
    <t>Construction Tender Price Update Q1 2026 — UK tender price inflation forecast 3.15% for 2026</t>
  </si>
  <si>
    <t>Colliers</t>
  </si>
  <si>
    <t>Q1 2026</t>
  </si>
  <si>
    <t>B-07 — https://www.colliers.com/en-gb/research/construction-tender-price-update-q1-2026</t>
  </si>
  <si>
    <t>S-14</t>
  </si>
  <si>
    <t>2026 Procurement Key Issues — 8% workload increase amid declining headcount and operating budgets; 76% report AI-driven improvements of 25%+</t>
  </si>
  <si>
    <t>The Hackett Group</t>
  </si>
  <si>
    <t>B-08 — https://www.thehackettgroup.com/insights/2026-procurement-key-issues-2601/</t>
  </si>
  <si>
    <t>S-15</t>
  </si>
  <si>
    <t>External — web (via internal tracker)</t>
  </si>
  <si>
    <t>Baltic Dry Index 3,488 (3 Sep 2026); Brent spot USD 96.11 (2 Sep 2026); EIA STEO Brent Q3 2026 forecast ~USD 85; Drewry WCI USD 4,473 per 40ft (27 Aug 2026)</t>
  </si>
  <si>
    <t>Trading Economics; dispatchtimes.com / Outlook Business; U.S. EIA; Drewry — as recorded in 'Supply Chain Risk Tracker - Sep 2026'</t>
  </si>
  <si>
    <t>27 Aug – 3 Sep 2026</t>
  </si>
  <si>
    <t>B-09 to B-12 — URLs on the Benchmarks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</si>
</sst>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quot;$&quot;#,##0\);\-"/>
    <numFmt numFmtId="165" formatCode="0.0%;\(0.0%\);\-"/>
    <numFmt numFmtId="166" formatCode="#,##0;\(#,##0\);0"/>
    <numFmt numFmtId="167" formatCode="0.0%"/>
    <numFmt numFmtId="168" formatCode="&quot;$&quot;#,##0.00"/>
    <numFmt numFmtId="169" formatCode="&quot;$&quot;#,##0"/>
  </numFmts>
  <fonts count="10">
    <font>
      <sz val="11"/>
      <color theme="1"/>
      <name val="Calibri"/>
      <family val="2"/>
      <scheme val="minor"/>
    </font>
    <font>
      <sz val="10"/>
      <color theme="1"/>
      <name val="Calibri"/>
    </font>
    <font>
      <b/>
      <sz val="10"/>
      <color theme="1"/>
      <name val="Calibri"/>
    </font>
    <font>
      <b/>
      <sz val="10"/>
      <color rgb="FF1F2A5C"/>
      <name val="Calibri"/>
    </font>
    <font>
      <b/>
      <sz val="14"/>
      <color rgb="FF1F2A5C"/>
      <name val="Calibri"/>
    </font>
    <font>
      <i/>
      <sz val="10"/>
      <color rgb="FF555555"/>
      <name val="Calibri"/>
    </font>
    <font>
      <b/>
      <sz val="10"/>
      <color rgb="FFFFFFFF"/>
      <name val="Calibri"/>
    </font>
    <font>
      <sz val="10"/>
      <color rgb="FF0000FF"/>
      <name val="Calibri"/>
    </font>
    <font>
      <b/>
      <sz val="16"/>
      <color rgb="FF1F2A5C"/>
      <name val="Calibri"/>
    </font>
    <font>
      <sz val="10"/>
      <color rgb="FF1F2A5C"/>
      <name val="Calibri"/>
    </font>
  </fonts>
  <fills count="6">
    <fill>
      <patternFill patternType="none"/>
    </fill>
    <fill>
      <patternFill patternType="gray125"/>
    </fill>
    <fill>
      <patternFill patternType="solid">
        <fgColor rgb="FF1F2A5C"/>
        <bgColor indexed="64"/>
      </patternFill>
    </fill>
    <fill>
      <patternFill patternType="solid">
        <fgColor rgb="FFEEF1F8"/>
        <bgColor indexed="64"/>
      </patternFill>
    </fill>
    <fill>
      <patternFill patternType="solid">
        <fgColor rgb="FF4FD1C5"/>
        <bgColor indexed="64"/>
      </patternFill>
    </fill>
    <fill>
      <patternFill patternType="solid">
        <fgColor rgb="FFFFF7CC"/>
        <bgColor indexed="64"/>
      </patternFill>
    </fill>
  </fills>
  <borders count="18">
    <border>
      <left/>
      <right/>
      <top/>
      <bottom/>
      <diagonal/>
    </border>
    <border>
      <left/>
      <right/>
      <top style="thin">
        <color rgb="FFD0D5E2"/>
      </top>
      <bottom/>
      <diagonal/>
    </border>
    <border>
      <left/>
      <right/>
      <top/>
      <bottom style="thin">
        <color rgb="FFD0D5E2"/>
      </bottom>
      <diagonal/>
    </border>
    <border>
      <left style="thin">
        <color rgb="FFD0D5E2"/>
      </left>
      <right/>
      <top style="thin">
        <color rgb="FFD0D5E2"/>
      </top>
      <bottom/>
      <diagonal/>
    </border>
    <border>
      <left style="thin">
        <color rgb="FFD0D5E2"/>
      </left>
      <right/>
      <top/>
      <bottom/>
      <diagonal/>
    </border>
    <border>
      <left style="thin">
        <color rgb="FFD0D5E2"/>
      </left>
      <right/>
      <top/>
      <bottom style="thin">
        <color rgb="FFD0D5E2"/>
      </bottom>
      <diagonal/>
    </border>
    <border>
      <left/>
      <right style="thin">
        <color rgb="FFD0D5E2"/>
      </right>
      <top style="thin">
        <color rgb="FFD0D5E2"/>
      </top>
      <bottom/>
      <diagonal/>
    </border>
    <border>
      <left/>
      <right style="thin">
        <color rgb="FFD0D5E2"/>
      </right>
      <top/>
      <bottom/>
      <diagonal/>
    </border>
    <border>
      <left/>
      <right style="thin">
        <color rgb="FFD0D5E2"/>
      </right>
      <top/>
      <bottom style="thin">
        <color rgb="FFD0D5E2"/>
      </bottom>
      <diagonal/>
    </border>
    <border>
      <left/>
      <right/>
      <top style="thin">
        <color rgb="FF1F2A5C"/>
      </top>
      <bottom/>
      <diagonal/>
    </border>
    <border>
      <left/>
      <right/>
      <top style="thin">
        <color rgb="FF1F2A5C"/>
      </top>
      <bottom style="thin">
        <color rgb="FF1F2A5C"/>
      </bottom>
      <diagonal/>
    </border>
    <border>
      <left style="thin">
        <color rgb="FF1F2A5C"/>
      </left>
      <right/>
      <top style="thin">
        <color rgb="FF1F2A5C"/>
      </top>
      <bottom style="thin">
        <color rgb="FF1F2A5C"/>
      </bottom>
      <diagonal/>
    </border>
    <border>
      <left/>
      <right style="thin">
        <color rgb="FF1F2A5C"/>
      </right>
      <top style="thin">
        <color rgb="FF1F2A5C"/>
      </top>
      <bottom style="thin">
        <color rgb="FF1F2A5C"/>
      </bottom>
      <diagonal/>
    </border>
    <border>
      <left/>
      <right/>
      <top/>
      <bottom style="thin">
        <color rgb="FF1F2A5C"/>
      </bottom>
      <diagonal/>
    </border>
    <border>
      <left style="thin">
        <color rgb="FF1F2A5C"/>
      </left>
      <right/>
      <top style="thin">
        <color rgb="FF1F2A5C"/>
      </top>
      <bottom/>
      <diagonal/>
    </border>
    <border>
      <left style="thin">
        <color rgb="FF1F2A5C"/>
      </left>
      <right/>
      <top/>
      <bottom style="thin">
        <color rgb="FF1F2A5C"/>
      </bottom>
      <diagonal/>
    </border>
    <border>
      <left/>
      <right style="thin">
        <color rgb="FF1F2A5C"/>
      </right>
      <top style="thin">
        <color rgb="FF1F2A5C"/>
      </top>
      <bottom/>
      <diagonal/>
    </border>
    <border>
      <left/>
      <right style="thin">
        <color rgb="FF1F2A5C"/>
      </right>
      <top/>
      <bottom style="thin">
        <color rgb="FF1F2A5C"/>
      </bottom>
      <diagonal/>
    </border>
  </borders>
  <cellStyleXfs count="1">
    <xf numFmtId="0" fontId="0" fillId="0" borderId="0"/>
  </cellStyleXfs>
  <cellXfs count="81">
    <xf numFmtId="0" fontId="0" fillId="0" borderId="0" xfId="0"/>
    <xf numFmtId="0" fontId="1" fillId="0" borderId="0" xfId="0" applyFont="1" applyAlignment="1">
      <alignment vertical="top"/>
    </xf>
    <xf numFmtId="0" fontId="4" fillId="0" borderId="0" xfId="0" applyFont="1" applyAlignment="1">
      <alignment vertical="top"/>
    </xf>
    <xf numFmtId="0" fontId="5" fillId="0" borderId="0" xfId="0" applyFont="1" applyAlignment="1">
      <alignment vertical="top" wrapText="1"/>
    </xf>
    <xf numFmtId="0" fontId="6"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center" wrapText="1"/>
    </xf>
    <xf numFmtId="0" fontId="1" fillId="0" borderId="0" xfId="0" applyFont="1" applyBorder="1" applyAlignment="1">
      <alignment vertical="top"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3" borderId="4" xfId="0" applyFont="1" applyFill="1" applyBorder="1" applyAlignment="1">
      <alignment vertical="top" wrapText="1"/>
    </xf>
    <xf numFmtId="0" fontId="1" fillId="3" borderId="0" xfId="0" applyFont="1" applyFill="1" applyBorder="1" applyAlignment="1">
      <alignment vertical="top" wrapText="1"/>
    </xf>
    <xf numFmtId="0" fontId="1" fillId="3" borderId="7" xfId="0" applyFont="1" applyFill="1" applyBorder="1" applyAlignment="1">
      <alignment vertical="top" wrapText="1"/>
    </xf>
    <xf numFmtId="164" fontId="1" fillId="0" borderId="1" xfId="0" applyNumberFormat="1" applyFont="1" applyBorder="1" applyAlignment="1">
      <alignment horizontal="right" vertical="top" wrapText="1"/>
    </xf>
    <xf numFmtId="164" fontId="1" fillId="3" borderId="0" xfId="0" applyNumberFormat="1" applyFont="1" applyFill="1" applyBorder="1" applyAlignment="1">
      <alignment horizontal="right" vertical="top" wrapText="1"/>
    </xf>
    <xf numFmtId="164" fontId="1" fillId="0" borderId="0" xfId="0" applyNumberFormat="1" applyFont="1" applyBorder="1" applyAlignment="1">
      <alignment horizontal="right" vertical="top" wrapText="1"/>
    </xf>
    <xf numFmtId="165" fontId="1" fillId="0" borderId="1" xfId="0" applyNumberFormat="1" applyFont="1" applyBorder="1" applyAlignment="1">
      <alignment horizontal="right" vertical="top" wrapText="1"/>
    </xf>
    <xf numFmtId="165" fontId="1" fillId="3" borderId="0" xfId="0" applyNumberFormat="1" applyFont="1" applyFill="1" applyBorder="1" applyAlignment="1">
      <alignment horizontal="right" vertical="top" wrapText="1"/>
    </xf>
    <xf numFmtId="165" fontId="1" fillId="0" borderId="0" xfId="0" applyNumberFormat="1" applyFont="1" applyBorder="1" applyAlignment="1">
      <alignment horizontal="right" vertical="top" wrapText="1"/>
    </xf>
    <xf numFmtId="0" fontId="3" fillId="4" borderId="10" xfId="0" applyFont="1" applyFill="1" applyBorder="1" applyAlignment="1">
      <alignment vertical="top"/>
    </xf>
    <xf numFmtId="164" fontId="3" fillId="4" borderId="10" xfId="0" applyNumberFormat="1" applyFont="1" applyFill="1" applyBorder="1" applyAlignment="1">
      <alignment horizontal="right" vertical="top"/>
    </xf>
    <xf numFmtId="165" fontId="3" fillId="4" borderId="10" xfId="0" applyNumberFormat="1" applyFont="1" applyFill="1" applyBorder="1" applyAlignment="1">
      <alignment horizontal="right" vertical="top"/>
    </xf>
    <xf numFmtId="0" fontId="3" fillId="4" borderId="11" xfId="0" applyFont="1" applyFill="1" applyBorder="1" applyAlignment="1">
      <alignment vertical="top"/>
    </xf>
    <xf numFmtId="0" fontId="3" fillId="4" borderId="12" xfId="0" applyFont="1" applyFill="1" applyBorder="1" applyAlignment="1">
      <alignment vertical="top"/>
    </xf>
    <xf numFmtId="164" fontId="7" fillId="5" borderId="1" xfId="0" applyNumberFormat="1" applyFont="1" applyFill="1" applyBorder="1" applyAlignment="1">
      <alignment horizontal="right" vertical="top" wrapText="1"/>
    </xf>
    <xf numFmtId="164" fontId="7" fillId="5" borderId="0" xfId="0" applyNumberFormat="1" applyFont="1" applyFill="1" applyBorder="1" applyAlignment="1">
      <alignment horizontal="right" vertical="top" wrapText="1"/>
    </xf>
    <xf numFmtId="3" fontId="1" fillId="0" borderId="1" xfId="0" applyNumberFormat="1" applyFont="1" applyBorder="1" applyAlignment="1">
      <alignment horizontal="center" vertical="top" wrapText="1"/>
    </xf>
    <xf numFmtId="3" fontId="1" fillId="3" borderId="0" xfId="0" applyNumberFormat="1" applyFont="1" applyFill="1" applyBorder="1" applyAlignment="1">
      <alignment horizontal="center" vertical="top" wrapText="1"/>
    </xf>
    <xf numFmtId="3" fontId="1" fillId="0" borderId="0" xfId="0" applyNumberFormat="1" applyFont="1" applyBorder="1" applyAlignment="1">
      <alignment horizontal="center" vertical="top" wrapText="1"/>
    </xf>
    <xf numFmtId="0" fontId="3" fillId="4" borderId="5" xfId="0" applyFont="1" applyFill="1" applyBorder="1" applyAlignment="1">
      <alignment vertical="top" wrapText="1"/>
    </xf>
    <xf numFmtId="3" fontId="3" fillId="4" borderId="10" xfId="0" applyNumberFormat="1" applyFont="1" applyFill="1" applyBorder="1" applyAlignment="1">
      <alignment horizontal="center" vertical="top" wrapText="1"/>
    </xf>
    <xf numFmtId="164" fontId="3" fillId="4" borderId="10" xfId="0" applyNumberFormat="1" applyFont="1" applyFill="1" applyBorder="1" applyAlignment="1">
      <alignment horizontal="right" vertical="top" wrapText="1"/>
    </xf>
    <xf numFmtId="165" fontId="3" fillId="4" borderId="10" xfId="0" applyNumberFormat="1" applyFont="1" applyFill="1" applyBorder="1" applyAlignment="1">
      <alignment horizontal="right" vertical="top" wrapText="1"/>
    </xf>
    <xf numFmtId="0" fontId="3" fillId="4" borderId="11" xfId="0" applyFont="1" applyFill="1" applyBorder="1" applyAlignment="1">
      <alignment vertical="top" wrapText="1"/>
    </xf>
    <xf numFmtId="0" fontId="3" fillId="4" borderId="12" xfId="0" applyFont="1" applyFill="1" applyBorder="1" applyAlignment="1">
      <alignment vertical="top" wrapText="1"/>
    </xf>
    <xf numFmtId="0" fontId="6" fillId="2" borderId="0" xfId="0" applyFont="1" applyFill="1" applyAlignment="1">
      <alignment vertical="top"/>
    </xf>
    <xf numFmtId="0" fontId="1" fillId="0" borderId="0" xfId="0" applyFont="1" applyBorder="1" applyAlignment="1">
      <alignment vertical="top" wrapText="1"/>
    </xf>
    <xf numFmtId="0" fontId="1" fillId="0" borderId="1"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166" fontId="2" fillId="0" borderId="1" xfId="0" applyNumberFormat="1" applyFont="1" applyBorder="1" applyAlignment="1">
      <alignment horizontal="center" vertical="top" wrapText="1"/>
    </xf>
    <xf numFmtId="166" fontId="2" fillId="0" borderId="0" xfId="0" applyNumberFormat="1" applyFont="1" applyBorder="1" applyAlignment="1">
      <alignment horizontal="center" vertical="top" wrapText="1"/>
    </xf>
    <xf numFmtId="166" fontId="2" fillId="3" borderId="0" xfId="0" applyNumberFormat="1" applyFont="1" applyFill="1" applyBorder="1" applyAlignment="1">
      <alignment horizontal="center" vertical="top" wrapText="1"/>
    </xf>
    <xf numFmtId="0" fontId="1" fillId="3" borderId="0" xfId="0" applyFont="1" applyFill="1" applyBorder="1" applyAlignment="1">
      <alignment vertical="top" wrapText="1"/>
    </xf>
    <xf numFmtId="0" fontId="1" fillId="3" borderId="7" xfId="0" applyFont="1" applyFill="1" applyBorder="1" applyAlignment="1">
      <alignment vertical="top" wrapText="1"/>
    </xf>
    <xf numFmtId="0" fontId="1" fillId="3" borderId="5" xfId="0" applyFont="1" applyFill="1" applyBorder="1" applyAlignment="1">
      <alignment vertical="top" wrapText="1"/>
    </xf>
    <xf numFmtId="0" fontId="1" fillId="3" borderId="2" xfId="0" applyFont="1" applyFill="1" applyBorder="1" applyAlignment="1">
      <alignment vertical="top" wrapText="1"/>
    </xf>
    <xf numFmtId="0" fontId="1" fillId="3" borderId="2" xfId="0" applyFont="1" applyFill="1" applyBorder="1" applyAlignment="1">
      <alignment vertical="top" wrapText="1"/>
    </xf>
    <xf numFmtId="0" fontId="1" fillId="3" borderId="8" xfId="0" applyFont="1" applyFill="1" applyBorder="1" applyAlignment="1">
      <alignment vertical="top" wrapText="1"/>
    </xf>
    <xf numFmtId="15" fontId="1" fillId="0" borderId="0" xfId="0" applyNumberFormat="1" applyFont="1" applyBorder="1" applyAlignment="1">
      <alignment vertical="top" wrapText="1"/>
    </xf>
    <xf numFmtId="15" fontId="1" fillId="3" borderId="0" xfId="0" applyNumberFormat="1" applyFont="1" applyFill="1" applyBorder="1" applyAlignment="1">
      <alignment vertical="top" wrapText="1"/>
    </xf>
    <xf numFmtId="167" fontId="7" fillId="0" borderId="1" xfId="0" applyNumberFormat="1" applyFont="1" applyBorder="1" applyAlignment="1">
      <alignment horizontal="right" vertical="top" wrapText="1"/>
    </xf>
    <xf numFmtId="167" fontId="7" fillId="3" borderId="0" xfId="0" applyNumberFormat="1" applyFont="1" applyFill="1" applyBorder="1" applyAlignment="1">
      <alignment horizontal="right" vertical="top" wrapText="1"/>
    </xf>
    <xf numFmtId="167" fontId="7" fillId="0" borderId="0" xfId="0" applyNumberFormat="1" applyFont="1" applyBorder="1" applyAlignment="1">
      <alignment horizontal="right" vertical="top" wrapText="1"/>
    </xf>
    <xf numFmtId="3" fontId="7" fillId="0" borderId="0" xfId="0" applyNumberFormat="1" applyFont="1" applyBorder="1" applyAlignment="1">
      <alignment horizontal="right" vertical="top" wrapText="1"/>
    </xf>
    <xf numFmtId="168" fontId="7" fillId="3" borderId="0" xfId="0" applyNumberFormat="1" applyFont="1" applyFill="1" applyBorder="1" applyAlignment="1">
      <alignment horizontal="right" vertical="top" wrapText="1"/>
    </xf>
    <xf numFmtId="168" fontId="7" fillId="0" borderId="0" xfId="0" applyNumberFormat="1" applyFont="1" applyBorder="1" applyAlignment="1">
      <alignment horizontal="right" vertical="top" wrapText="1"/>
    </xf>
    <xf numFmtId="169" fontId="7" fillId="3" borderId="0" xfId="0" applyNumberFormat="1" applyFont="1" applyFill="1" applyBorder="1" applyAlignment="1">
      <alignment horizontal="right" vertical="top" wrapText="1"/>
    </xf>
    <xf numFmtId="0" fontId="3" fillId="0" borderId="4" xfId="0" applyFont="1" applyBorder="1" applyAlignment="1">
      <alignment vertical="top" wrapText="1"/>
    </xf>
    <xf numFmtId="0" fontId="3" fillId="4" borderId="9" xfId="0" applyFont="1" applyFill="1" applyBorder="1" applyAlignment="1">
      <alignment vertical="top" wrapText="1"/>
    </xf>
    <xf numFmtId="167" fontId="3" fillId="4" borderId="9" xfId="0" applyNumberFormat="1" applyFont="1" applyFill="1" applyBorder="1" applyAlignment="1">
      <alignment horizontal="right" vertical="top" wrapText="1"/>
    </xf>
    <xf numFmtId="0" fontId="3" fillId="4" borderId="13" xfId="0" applyFont="1" applyFill="1" applyBorder="1" applyAlignment="1">
      <alignment vertical="top" wrapText="1"/>
    </xf>
    <xf numFmtId="167" fontId="3" fillId="4" borderId="13" xfId="0" applyNumberFormat="1" applyFont="1" applyFill="1" applyBorder="1" applyAlignment="1">
      <alignment horizontal="right" vertical="top" wrapText="1"/>
    </xf>
    <xf numFmtId="0" fontId="3" fillId="4" borderId="14" xfId="0" applyFont="1" applyFill="1" applyBorder="1" applyAlignment="1">
      <alignment vertical="top" wrapText="1"/>
    </xf>
    <xf numFmtId="0" fontId="3" fillId="4" borderId="15" xfId="0" applyFont="1" applyFill="1" applyBorder="1" applyAlignment="1">
      <alignment vertical="top" wrapText="1"/>
    </xf>
    <xf numFmtId="0" fontId="3" fillId="4" borderId="16" xfId="0" applyFont="1" applyFill="1" applyBorder="1" applyAlignment="1">
      <alignment vertical="top" wrapText="1"/>
    </xf>
    <xf numFmtId="0" fontId="3" fillId="4" borderId="17" xfId="0" applyFont="1" applyFill="1" applyBorder="1" applyAlignment="1">
      <alignment vertical="top" wrapText="1"/>
    </xf>
    <xf numFmtId="0" fontId="1" fillId="0" borderId="0" xfId="0" quotePrefix="1" applyFont="1" applyBorder="1" applyAlignment="1">
      <alignment vertical="top" wrapText="1"/>
    </xf>
    <xf numFmtId="0" fontId="1" fillId="0" borderId="1" xfId="0" quotePrefix="1" applyFont="1" applyBorder="1" applyAlignment="1">
      <alignment vertical="top" wrapText="1"/>
    </xf>
    <xf numFmtId="0" fontId="1" fillId="3" borderId="0" xfId="0" quotePrefix="1" applyFont="1" applyFill="1" applyBorder="1" applyAlignment="1">
      <alignment vertical="top" wrapText="1"/>
    </xf>
    <xf numFmtId="17" fontId="1" fillId="3" borderId="0" xfId="0" applyNumberFormat="1" applyFont="1" applyFill="1" applyBorder="1" applyAlignment="1">
      <alignment vertical="top" wrapText="1"/>
    </xf>
    <xf numFmtId="0" fontId="8" fillId="0" borderId="0" xfId="0" applyFont="1" applyAlignment="1">
      <alignment vertical="top"/>
    </xf>
    <xf numFmtId="0" fontId="3" fillId="0" borderId="3" xfId="0" applyFont="1" applyBorder="1" applyAlignment="1">
      <alignment vertical="top" wrapText="1"/>
    </xf>
    <xf numFmtId="0" fontId="3" fillId="3" borderId="4" xfId="0" applyFont="1" applyFill="1" applyBorder="1" applyAlignment="1">
      <alignment vertical="top" wrapText="1"/>
    </xf>
    <xf numFmtId="0" fontId="9" fillId="4" borderId="8" xfId="0" applyFont="1" applyFill="1" applyBorder="1" applyAlignment="1">
      <alignment vertical="top" wrapText="1"/>
    </xf>
  </cellXfs>
  <cellStyles count="1">
    <cellStyle name="Normal" xfId="0" builtinId="0"/>
  </cellStyles>
  <dxfs count="2">
    <dxf>
      <font>
        <b/>
        <i val="0"/>
        <color rgb="FF9C0006"/>
      </font>
      <fill>
        <patternFill patternType="solid">
          <fgColor indexed="64"/>
          <bgColor rgb="FFFDE2E1"/>
        </patternFill>
      </fill>
    </dxf>
    <dxf>
      <font>
        <b/>
        <i val="0"/>
        <color rgb="FF9C0006"/>
      </font>
      <fill>
        <patternFill patternType="solid">
          <fgColor indexed="64"/>
          <bgColor rgb="FFFDE2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Planned vs actual by category — fills in as amounts are entered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'Variance Summary'!$A$4:$A$7</c:f>
              <c:strCache>
                <c:ptCount val="4"/>
                <c:pt idx="0">
                  <c:v>Software &amp; subscriptions</c:v>
                </c:pt>
                <c:pt idx="1">
                  <c:v>Logistics &amp; freight</c:v>
                </c:pt>
                <c:pt idx="2">
                  <c:v>Materials</c:v>
                </c:pt>
                <c:pt idx="3">
                  <c:v>Professional services</c:v>
                </c:pt>
              </c:strCache>
            </c:strRef>
          </c:cat>
          <c:val>
            <c:numRef>
              <c:f>'Variance Summary'!$B$4:$B$7</c:f>
              <c:numCache>
                <c:formatCode>#,##0</c:formatCode>
                <c:ptCount val="4"/>
                <c:pt idx="0">
                  <c:v>3</c:v>
                </c:pt>
                <c:pt idx="1">
                  <c:v>3</c:v>
                </c:pt>
                <c:pt idx="2">
                  <c:v>3</c:v>
                </c:pt>
                <c:pt idx="3">
                  <c:v>2</c:v>
                </c:pt>
              </c:numCache>
            </c:numRef>
          </c:val>
          <c:extLst>
            <c:ext xmlns:c16="http://schemas.microsoft.com/office/drawing/2014/chart" uri="{C3380CC4-5D6E-409C-BE32-E72D297353CC}">
              <c16:uniqueId val="{00000000-4DAA-437C-ABDD-69AC381B8A8B}"/>
            </c:ext>
          </c:extLst>
        </c:ser>
        <c:ser>
          <c:idx val="1"/>
          <c:order val="1"/>
          <c:spPr>
            <a:solidFill>
              <a:schemeClr val="accent2"/>
            </a:solidFill>
            <a:ln>
              <a:noFill/>
            </a:ln>
            <a:effectLst/>
          </c:spPr>
          <c:invertIfNegative val="0"/>
          <c:cat>
            <c:strRef>
              <c:f>'Variance Summary'!$A$4:$A$7</c:f>
              <c:strCache>
                <c:ptCount val="4"/>
                <c:pt idx="0">
                  <c:v>Software &amp; subscriptions</c:v>
                </c:pt>
                <c:pt idx="1">
                  <c:v>Logistics &amp; freight</c:v>
                </c:pt>
                <c:pt idx="2">
                  <c:v>Materials</c:v>
                </c:pt>
                <c:pt idx="3">
                  <c:v>Professional services</c:v>
                </c:pt>
              </c:strCache>
            </c:strRef>
          </c:cat>
          <c:val>
            <c:numRef>
              <c:f>'Variance Summary'!$C$4:$C$7</c:f>
              <c:numCache>
                <c:formatCode>"$"#,##0;\("$"#,##0\);\-</c:formatCode>
                <c:ptCount val="4"/>
                <c:pt idx="0">
                  <c:v>0</c:v>
                </c:pt>
                <c:pt idx="1">
                  <c:v>0</c:v>
                </c:pt>
                <c:pt idx="2">
                  <c:v>0</c:v>
                </c:pt>
                <c:pt idx="3">
                  <c:v>0</c:v>
                </c:pt>
              </c:numCache>
            </c:numRef>
          </c:val>
          <c:extLst>
            <c:ext xmlns:c16="http://schemas.microsoft.com/office/drawing/2014/chart" uri="{C3380CC4-5D6E-409C-BE32-E72D297353CC}">
              <c16:uniqueId val="{00000002-4DAA-437C-ABDD-69AC381B8A8B}"/>
            </c:ext>
          </c:extLst>
        </c:ser>
        <c:ser>
          <c:idx val="2"/>
          <c:order val="2"/>
          <c:spPr>
            <a:solidFill>
              <a:schemeClr val="accent3"/>
            </a:solidFill>
            <a:ln>
              <a:noFill/>
            </a:ln>
            <a:effectLst/>
          </c:spPr>
          <c:invertIfNegative val="0"/>
          <c:cat>
            <c:strRef>
              <c:f>'Variance Summary'!$A$4:$A$7</c:f>
              <c:strCache>
                <c:ptCount val="4"/>
                <c:pt idx="0">
                  <c:v>Software &amp; subscriptions</c:v>
                </c:pt>
                <c:pt idx="1">
                  <c:v>Logistics &amp; freight</c:v>
                </c:pt>
                <c:pt idx="2">
                  <c:v>Materials</c:v>
                </c:pt>
                <c:pt idx="3">
                  <c:v>Professional services</c:v>
                </c:pt>
              </c:strCache>
            </c:strRef>
          </c:cat>
          <c:val>
            <c:numRef>
              <c:f>'Variance Summary'!$D$4:$D$7</c:f>
              <c:numCache>
                <c:formatCode>"$"#,##0;\("$"#,##0\);\-</c:formatCode>
                <c:ptCount val="4"/>
                <c:pt idx="0">
                  <c:v>0</c:v>
                </c:pt>
                <c:pt idx="1">
                  <c:v>0</c:v>
                </c:pt>
                <c:pt idx="2">
                  <c:v>0</c:v>
                </c:pt>
                <c:pt idx="3">
                  <c:v>0</c:v>
                </c:pt>
              </c:numCache>
            </c:numRef>
          </c:val>
          <c:extLst>
            <c:ext xmlns:c16="http://schemas.microsoft.com/office/drawing/2014/chart" uri="{C3380CC4-5D6E-409C-BE32-E72D297353CC}">
              <c16:uniqueId val="{00000004-4DAA-437C-ABDD-69AC381B8A8B}"/>
            </c:ext>
          </c:extLst>
        </c:ser>
        <c:dLbls>
          <c:showLegendKey val="0"/>
          <c:showVal val="0"/>
          <c:showCatName val="0"/>
          <c:showSerName val="0"/>
          <c:showPercent val="0"/>
          <c:showBubbleSize val="0"/>
        </c:dLbls>
        <c:gapWidth val="219"/>
        <c:overlap val="-27"/>
        <c:axId val="1247138823"/>
        <c:axId val="1247140871"/>
      </c:barChart>
      <c:catAx>
        <c:axId val="1247138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140871"/>
        <c:crosses val="autoZero"/>
        <c:auto val="1"/>
        <c:lblAlgn val="ctr"/>
        <c:lblOffset val="100"/>
        <c:noMultiLvlLbl val="0"/>
      </c:catAx>
      <c:valAx>
        <c:axId val="124714087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1388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17</xdr:row>
      <xdr:rowOff>0</xdr:rowOff>
    </xdr:from>
    <xdr:to>
      <xdr:col>7</xdr:col>
      <xdr:colOff>0</xdr:colOff>
      <xdr:row>34</xdr:row>
      <xdr:rowOff>0</xdr:rowOff>
    </xdr:to>
    <xdr:graphicFrame macro="">
      <xdr:nvGraphicFramePr>
        <xdr:cNvPr id="2" name="Chart 1">
          <a:extLst>
            <a:ext uri="{FF2B5EF4-FFF2-40B4-BE49-F238E27FC236}">
              <a16:creationId xmlns:a16="http://schemas.microsoft.com/office/drawing/2014/main" id="{0AE2A437-10F2-F105-5F47-5105200323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workbookViewId="0">
      <pane ySplit="3" topLeftCell="A4" activePane="bottomLeft" state="frozen"/>
      <selection pane="bottomLeft"/>
    </sheetView>
  </sheetViews>
  <sheetFormatPr defaultRowHeight="15"/>
  <cols>
    <col min="1" max="1" width="30.7109375" customWidth="1"/>
    <col min="2" max="2" width="120.7109375" customWidth="1"/>
  </cols>
  <sheetData>
    <row r="1" spans="1:2" ht="27.75" customHeight="1">
      <c r="A1" s="77" t="s">
        <v>0</v>
      </c>
      <c r="B1" s="77"/>
    </row>
    <row r="2" spans="1:2">
      <c r="A2" s="3" t="s">
        <v>1</v>
      </c>
      <c r="B2" s="3"/>
    </row>
    <row r="3" spans="1:2">
      <c r="A3" s="4" t="s">
        <v>2</v>
      </c>
      <c r="B3" s="4" t="s">
        <v>3</v>
      </c>
    </row>
    <row r="4" spans="1:2">
      <c r="A4" s="78" t="s">
        <v>4</v>
      </c>
      <c r="B4" s="13" t="s">
        <v>5</v>
      </c>
    </row>
    <row r="5" spans="1:2">
      <c r="A5" s="79" t="s">
        <v>6</v>
      </c>
      <c r="B5" s="18" t="s">
        <v>7</v>
      </c>
    </row>
    <row r="6" spans="1:2" ht="69.75" customHeight="1">
      <c r="A6" s="64" t="s">
        <v>8</v>
      </c>
      <c r="B6" s="14" t="s">
        <v>9</v>
      </c>
    </row>
    <row r="7" spans="1:2">
      <c r="A7" s="79" t="s">
        <v>10</v>
      </c>
      <c r="B7" s="18" t="s">
        <v>11</v>
      </c>
    </row>
    <row r="8" spans="1:2">
      <c r="A8" s="64" t="s">
        <v>12</v>
      </c>
      <c r="B8" s="14" t="s">
        <v>13</v>
      </c>
    </row>
    <row r="9" spans="1:2">
      <c r="A9" s="79" t="s">
        <v>14</v>
      </c>
      <c r="B9" s="18" t="s">
        <v>15</v>
      </c>
    </row>
    <row r="10" spans="1:2">
      <c r="A10" s="64" t="s">
        <v>16</v>
      </c>
      <c r="B10" s="14" t="s">
        <v>17</v>
      </c>
    </row>
    <row r="11" spans="1:2">
      <c r="A11" s="79" t="s">
        <v>18</v>
      </c>
      <c r="B11" s="18" t="s">
        <v>19</v>
      </c>
    </row>
    <row r="12" spans="1:2">
      <c r="A12" s="64" t="s">
        <v>20</v>
      </c>
      <c r="B12" s="14" t="s">
        <v>21</v>
      </c>
    </row>
    <row r="13" spans="1:2">
      <c r="A13" s="79" t="s">
        <v>22</v>
      </c>
      <c r="B13" s="18" t="s">
        <v>23</v>
      </c>
    </row>
    <row r="14" spans="1:2" ht="60" customHeight="1">
      <c r="A14" s="35" t="s">
        <v>24</v>
      </c>
      <c r="B14" s="80" t="s">
        <v>25</v>
      </c>
    </row>
  </sheetData>
  <mergeCells count="2">
    <mergeCell ref="A1:B1"/>
    <mergeCell ref="A2:B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8734C-63C0-4BB5-BD7B-CD43C67C701B}">
  <dimension ref="A1:K15"/>
  <sheetViews>
    <sheetView workbookViewId="0">
      <pane xSplit="2" ySplit="3" topLeftCell="C4" activePane="bottomRight" state="frozen"/>
      <selection pane="bottomRight"/>
      <selection pane="bottomLeft"/>
      <selection pane="topRight"/>
    </sheetView>
  </sheetViews>
  <sheetFormatPr defaultRowHeight="15"/>
  <cols>
    <col min="1" max="1" width="7.7109375" customWidth="1"/>
    <col min="2" max="2" width="44.7109375" customWidth="1"/>
    <col min="3" max="3" width="22.7109375" customWidth="1"/>
    <col min="4" max="4" width="20.7109375" customWidth="1"/>
    <col min="5" max="7" width="15.7109375" customWidth="1"/>
    <col min="8" max="8" width="11.7109375" customWidth="1"/>
    <col min="9" max="9" width="26.7109375" customWidth="1"/>
    <col min="10" max="10" width="70.7109375" customWidth="1"/>
    <col min="11" max="11" width="48.7109375" customWidth="1"/>
  </cols>
  <sheetData>
    <row r="1" spans="1:11" ht="24" customHeight="1">
      <c r="A1" s="2" t="s">
        <v>26</v>
      </c>
      <c r="B1" s="2"/>
      <c r="C1" s="2"/>
      <c r="D1" s="2"/>
      <c r="E1" s="2"/>
      <c r="F1" s="2"/>
      <c r="G1" s="2"/>
      <c r="H1" s="2"/>
      <c r="I1" s="2"/>
      <c r="J1" s="2"/>
      <c r="K1" s="2"/>
    </row>
    <row r="2" spans="1:11" ht="32.25" customHeight="1">
      <c r="A2" s="3" t="s">
        <v>27</v>
      </c>
      <c r="B2" s="3"/>
      <c r="C2" s="3"/>
      <c r="D2" s="3"/>
      <c r="E2" s="3"/>
      <c r="F2" s="3"/>
      <c r="G2" s="3"/>
      <c r="H2" s="3"/>
      <c r="I2" s="3"/>
      <c r="J2" s="3"/>
      <c r="K2" s="3"/>
    </row>
    <row r="3" spans="1:11" ht="30" customHeight="1">
      <c r="A3" s="6" t="s">
        <v>28</v>
      </c>
      <c r="B3" s="6" t="s">
        <v>29</v>
      </c>
      <c r="C3" s="6" t="s">
        <v>30</v>
      </c>
      <c r="D3" s="6" t="s">
        <v>31</v>
      </c>
      <c r="E3" s="6" t="s">
        <v>32</v>
      </c>
      <c r="F3" s="6" t="s">
        <v>33</v>
      </c>
      <c r="G3" s="6" t="s">
        <v>34</v>
      </c>
      <c r="H3" s="6" t="s">
        <v>35</v>
      </c>
      <c r="I3" s="6" t="s">
        <v>36</v>
      </c>
      <c r="J3" s="6" t="s">
        <v>37</v>
      </c>
      <c r="K3" s="6" t="s">
        <v>38</v>
      </c>
    </row>
    <row r="4" spans="1:11">
      <c r="A4" s="10" t="s">
        <v>39</v>
      </c>
      <c r="B4" s="8" t="s">
        <v>40</v>
      </c>
      <c r="C4" s="8" t="s">
        <v>41</v>
      </c>
      <c r="D4" s="8" t="s">
        <v>42</v>
      </c>
      <c r="E4" s="30"/>
      <c r="F4" s="30"/>
      <c r="G4" s="19" t="str">
        <f>IF(COUNT(E4:F4)=2,E4-F4,"")</f>
        <v/>
      </c>
      <c r="H4" s="22" t="str">
        <f>IF(AND(COUNT(E4:F4)=2,E4&lt;&gt;0),G4/E4,"")</f>
        <v/>
      </c>
      <c r="I4" s="8" t="s">
        <v>43</v>
      </c>
      <c r="J4" s="8" t="s">
        <v>44</v>
      </c>
      <c r="K4" s="13" t="s">
        <v>45</v>
      </c>
    </row>
    <row r="5" spans="1:11">
      <c r="A5" s="16" t="s">
        <v>46</v>
      </c>
      <c r="B5" s="17" t="s">
        <v>47</v>
      </c>
      <c r="C5" s="17" t="s">
        <v>41</v>
      </c>
      <c r="D5" s="17" t="s">
        <v>48</v>
      </c>
      <c r="E5" s="31"/>
      <c r="F5" s="31"/>
      <c r="G5" s="20" t="str">
        <f>IF(COUNT(E5:F5)=2,E5-F5,"")</f>
        <v/>
      </c>
      <c r="H5" s="23" t="str">
        <f>IF(AND(COUNT(E5:F5)=2,E5&lt;&gt;0),G5/E5,"")</f>
        <v/>
      </c>
      <c r="I5" s="17" t="s">
        <v>43</v>
      </c>
      <c r="J5" s="17" t="s">
        <v>49</v>
      </c>
      <c r="K5" s="18" t="s">
        <v>50</v>
      </c>
    </row>
    <row r="6" spans="1:11">
      <c r="A6" s="11" t="s">
        <v>51</v>
      </c>
      <c r="B6" s="7" t="s">
        <v>52</v>
      </c>
      <c r="C6" s="7" t="s">
        <v>41</v>
      </c>
      <c r="D6" s="7" t="s">
        <v>53</v>
      </c>
      <c r="E6" s="31"/>
      <c r="F6" s="31"/>
      <c r="G6" s="21" t="str">
        <f>IF(COUNT(E6:F6)=2,E6-F6,"")</f>
        <v/>
      </c>
      <c r="H6" s="24" t="str">
        <f>IF(AND(COUNT(E6:F6)=2,E6&lt;&gt;0),G6/E6,"")</f>
        <v/>
      </c>
      <c r="I6" s="7" t="s">
        <v>54</v>
      </c>
      <c r="J6" s="7" t="s">
        <v>55</v>
      </c>
      <c r="K6" s="14" t="s">
        <v>56</v>
      </c>
    </row>
    <row r="7" spans="1:11">
      <c r="A7" s="16" t="s">
        <v>57</v>
      </c>
      <c r="B7" s="17" t="s">
        <v>58</v>
      </c>
      <c r="C7" s="17" t="s">
        <v>59</v>
      </c>
      <c r="D7" s="17" t="s">
        <v>60</v>
      </c>
      <c r="E7" s="31"/>
      <c r="F7" s="31"/>
      <c r="G7" s="20" t="str">
        <f>IF(COUNT(E7:F7)=2,E7-F7,"")</f>
        <v/>
      </c>
      <c r="H7" s="23" t="str">
        <f>IF(AND(COUNT(E7:F7)=2,E7&lt;&gt;0),G7/E7,"")</f>
        <v/>
      </c>
      <c r="I7" s="17" t="s">
        <v>61</v>
      </c>
      <c r="J7" s="17" t="s">
        <v>62</v>
      </c>
      <c r="K7" s="18" t="s">
        <v>63</v>
      </c>
    </row>
    <row r="8" spans="1:11">
      <c r="A8" s="11" t="s">
        <v>64</v>
      </c>
      <c r="B8" s="7" t="s">
        <v>65</v>
      </c>
      <c r="C8" s="7" t="s">
        <v>59</v>
      </c>
      <c r="D8" s="7" t="s">
        <v>60</v>
      </c>
      <c r="E8" s="31"/>
      <c r="F8" s="31"/>
      <c r="G8" s="21" t="str">
        <f>IF(COUNT(E8:F8)=2,E8-F8,"")</f>
        <v/>
      </c>
      <c r="H8" s="24" t="str">
        <f>IF(AND(COUNT(E8:F8)=2,E8&lt;&gt;0),G8/E8,"")</f>
        <v/>
      </c>
      <c r="I8" s="7" t="s">
        <v>61</v>
      </c>
      <c r="J8" s="7" t="s">
        <v>66</v>
      </c>
      <c r="K8" s="14" t="s">
        <v>67</v>
      </c>
    </row>
    <row r="9" spans="1:11">
      <c r="A9" s="16" t="s">
        <v>68</v>
      </c>
      <c r="B9" s="17" t="s">
        <v>69</v>
      </c>
      <c r="C9" s="17" t="s">
        <v>59</v>
      </c>
      <c r="D9" s="17" t="s">
        <v>60</v>
      </c>
      <c r="E9" s="31"/>
      <c r="F9" s="31"/>
      <c r="G9" s="20" t="str">
        <f>IF(COUNT(E9:F9)=2,E9-F9,"")</f>
        <v/>
      </c>
      <c r="H9" s="23" t="str">
        <f>IF(AND(COUNT(E9:F9)=2,E9&lt;&gt;0),G9/E9,"")</f>
        <v/>
      </c>
      <c r="I9" s="17" t="s">
        <v>70</v>
      </c>
      <c r="J9" s="17" t="s">
        <v>71</v>
      </c>
      <c r="K9" s="18" t="s">
        <v>72</v>
      </c>
    </row>
    <row r="10" spans="1:11">
      <c r="A10" s="11" t="s">
        <v>73</v>
      </c>
      <c r="B10" s="7" t="s">
        <v>74</v>
      </c>
      <c r="C10" s="7" t="s">
        <v>75</v>
      </c>
      <c r="D10" s="7" t="s">
        <v>60</v>
      </c>
      <c r="E10" s="31"/>
      <c r="F10" s="31"/>
      <c r="G10" s="21" t="str">
        <f>IF(COUNT(E10:F10)=2,E10-F10,"")</f>
        <v/>
      </c>
      <c r="H10" s="24" t="str">
        <f>IF(AND(COUNT(E10:F10)=2,E10&lt;&gt;0),G10/E10,"")</f>
        <v/>
      </c>
      <c r="I10" s="7" t="s">
        <v>61</v>
      </c>
      <c r="J10" s="7" t="s">
        <v>76</v>
      </c>
      <c r="K10" s="14" t="s">
        <v>77</v>
      </c>
    </row>
    <row r="11" spans="1:11">
      <c r="A11" s="16" t="s">
        <v>78</v>
      </c>
      <c r="B11" s="17" t="s">
        <v>79</v>
      </c>
      <c r="C11" s="17" t="s">
        <v>75</v>
      </c>
      <c r="D11" s="17" t="s">
        <v>60</v>
      </c>
      <c r="E11" s="31"/>
      <c r="F11" s="31"/>
      <c r="G11" s="20" t="str">
        <f>IF(COUNT(E11:F11)=2,E11-F11,"")</f>
        <v/>
      </c>
      <c r="H11" s="23" t="str">
        <f>IF(AND(COUNT(E11:F11)=2,E11&lt;&gt;0),G11/E11,"")</f>
        <v/>
      </c>
      <c r="I11" s="17" t="s">
        <v>61</v>
      </c>
      <c r="J11" s="17" t="s">
        <v>80</v>
      </c>
      <c r="K11" s="18" t="s">
        <v>81</v>
      </c>
    </row>
    <row r="12" spans="1:11">
      <c r="A12" s="11" t="s">
        <v>82</v>
      </c>
      <c r="B12" s="7" t="s">
        <v>83</v>
      </c>
      <c r="C12" s="7" t="s">
        <v>75</v>
      </c>
      <c r="D12" s="7" t="s">
        <v>60</v>
      </c>
      <c r="E12" s="31"/>
      <c r="F12" s="31"/>
      <c r="G12" s="21" t="str">
        <f>IF(COUNT(E12:F12)=2,E12-F12,"")</f>
        <v/>
      </c>
      <c r="H12" s="24" t="str">
        <f>IF(AND(COUNT(E12:F12)=2,E12&lt;&gt;0),G12/E12,"")</f>
        <v/>
      </c>
      <c r="I12" s="7" t="s">
        <v>61</v>
      </c>
      <c r="J12" s="7" t="s">
        <v>84</v>
      </c>
      <c r="K12" s="14" t="s">
        <v>85</v>
      </c>
    </row>
    <row r="13" spans="1:11">
      <c r="A13" s="16" t="s">
        <v>86</v>
      </c>
      <c r="B13" s="17" t="s">
        <v>87</v>
      </c>
      <c r="C13" s="17" t="s">
        <v>88</v>
      </c>
      <c r="D13" s="17" t="s">
        <v>42</v>
      </c>
      <c r="E13" s="31"/>
      <c r="F13" s="31"/>
      <c r="G13" s="20" t="str">
        <f>IF(COUNT(E13:F13)=2,E13-F13,"")</f>
        <v/>
      </c>
      <c r="H13" s="23" t="str">
        <f>IF(AND(COUNT(E13:F13)=2,E13&lt;&gt;0),G13/E13,"")</f>
        <v/>
      </c>
      <c r="I13" s="17" t="s">
        <v>89</v>
      </c>
      <c r="J13" s="17" t="s">
        <v>90</v>
      </c>
      <c r="K13" s="18" t="s">
        <v>91</v>
      </c>
    </row>
    <row r="14" spans="1:11">
      <c r="A14" s="11" t="s">
        <v>92</v>
      </c>
      <c r="B14" s="7" t="s">
        <v>93</v>
      </c>
      <c r="C14" s="7" t="s">
        <v>88</v>
      </c>
      <c r="D14" s="7" t="s">
        <v>60</v>
      </c>
      <c r="E14" s="31"/>
      <c r="F14" s="31"/>
      <c r="G14" s="21" t="str">
        <f>IF(COUNT(E14:F14)=2,E14-F14,"")</f>
        <v/>
      </c>
      <c r="H14" s="24" t="str">
        <f>IF(AND(COUNT(E14:F14)=2,E14&lt;&gt;0),G14/E14,"")</f>
        <v/>
      </c>
      <c r="I14" s="7" t="s">
        <v>94</v>
      </c>
      <c r="J14" s="7" t="s">
        <v>95</v>
      </c>
      <c r="K14" s="14" t="s">
        <v>96</v>
      </c>
    </row>
    <row r="15" spans="1:11">
      <c r="A15" s="28"/>
      <c r="B15" s="25" t="s">
        <v>97</v>
      </c>
      <c r="C15" s="25"/>
      <c r="D15" s="25"/>
      <c r="E15" s="26">
        <f>SUM(E4:E14)</f>
        <v>0</v>
      </c>
      <c r="F15" s="26">
        <f>SUM(F4:F14)</f>
        <v>0</v>
      </c>
      <c r="G15" s="26">
        <f>E15-F15</f>
        <v>0</v>
      </c>
      <c r="H15" s="27" t="str">
        <f>IF(E15=0,"",G15/E15)</f>
        <v/>
      </c>
      <c r="I15" s="25"/>
      <c r="J15" s="25"/>
      <c r="K15" s="29"/>
    </row>
  </sheetData>
  <mergeCells count="2">
    <mergeCell ref="A1:K1"/>
    <mergeCell ref="A2:K2"/>
  </mergeCells>
  <conditionalFormatting sqref="G4:G14">
    <cfRule type="cellIs" dxfId="1" priority="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E1B83-0219-45AF-A666-80AEF92C9670}">
  <dimension ref="A1:G16"/>
  <sheetViews>
    <sheetView workbookViewId="0">
      <pane ySplit="3" topLeftCell="A4" activePane="bottomLeft" state="frozen"/>
      <selection pane="bottomLeft"/>
    </sheetView>
  </sheetViews>
  <sheetFormatPr defaultRowHeight="15"/>
  <cols>
    <col min="1" max="1" width="40.7109375" customWidth="1"/>
    <col min="2" max="2" width="9.7109375" customWidth="1"/>
    <col min="3" max="5" width="16.7109375" customWidth="1"/>
    <col min="6" max="6" width="12.7109375" customWidth="1"/>
    <col min="7" max="7" width="70.7109375" customWidth="1"/>
  </cols>
  <sheetData>
    <row r="1" spans="1:7" ht="24" customHeight="1">
      <c r="A1" s="2" t="s">
        <v>98</v>
      </c>
      <c r="B1" s="2"/>
      <c r="C1" s="2"/>
      <c r="D1" s="2"/>
      <c r="E1" s="2"/>
      <c r="F1" s="2"/>
      <c r="G1" s="2"/>
    </row>
    <row r="2" spans="1:7" ht="30" customHeight="1">
      <c r="A2" s="3" t="s">
        <v>99</v>
      </c>
      <c r="B2" s="3"/>
      <c r="C2" s="3"/>
      <c r="D2" s="3"/>
      <c r="E2" s="3"/>
      <c r="F2" s="3"/>
      <c r="G2" s="3"/>
    </row>
    <row r="3" spans="1:7" ht="27.75" customHeight="1">
      <c r="A3" s="6" t="s">
        <v>30</v>
      </c>
      <c r="B3" s="6" t="s">
        <v>100</v>
      </c>
      <c r="C3" s="6" t="s">
        <v>32</v>
      </c>
      <c r="D3" s="6" t="s">
        <v>33</v>
      </c>
      <c r="E3" s="6" t="s">
        <v>34</v>
      </c>
      <c r="F3" s="6" t="s">
        <v>35</v>
      </c>
      <c r="G3" s="6" t="s">
        <v>101</v>
      </c>
    </row>
    <row r="4" spans="1:7">
      <c r="A4" s="10" t="s">
        <v>41</v>
      </c>
      <c r="B4" s="32">
        <f>COUNTIF('Line Items'!$C$4:$C$14,$A4)</f>
        <v>3</v>
      </c>
      <c r="C4" s="19">
        <f>SUMIF('Line Items'!$C$4:$C$14,$A4,'Line Items'!$E$4:$E$14)</f>
        <v>0</v>
      </c>
      <c r="D4" s="19">
        <f>SUMIF('Line Items'!$C$4:$C$14,$A4,'Line Items'!$F$4:$F$14)</f>
        <v>0</v>
      </c>
      <c r="E4" s="19">
        <f>C4-D4</f>
        <v>0</v>
      </c>
      <c r="F4" s="22" t="str">
        <f>IF(C4=0,"",E4/C4)</f>
        <v/>
      </c>
      <c r="G4" s="13" t="s">
        <v>102</v>
      </c>
    </row>
    <row r="5" spans="1:7">
      <c r="A5" s="16" t="s">
        <v>59</v>
      </c>
      <c r="B5" s="33">
        <f>COUNTIF('Line Items'!$C$4:$C$14,$A5)</f>
        <v>3</v>
      </c>
      <c r="C5" s="20">
        <f>SUMIF('Line Items'!$C$4:$C$14,$A5,'Line Items'!$E$4:$E$14)</f>
        <v>0</v>
      </c>
      <c r="D5" s="20">
        <f>SUMIF('Line Items'!$C$4:$C$14,$A5,'Line Items'!$F$4:$F$14)</f>
        <v>0</v>
      </c>
      <c r="E5" s="20">
        <f>C5-D5</f>
        <v>0</v>
      </c>
      <c r="F5" s="23" t="str">
        <f>IF(C5=0,"",E5/C5)</f>
        <v/>
      </c>
      <c r="G5" s="18" t="s">
        <v>103</v>
      </c>
    </row>
    <row r="6" spans="1:7">
      <c r="A6" s="11" t="s">
        <v>75</v>
      </c>
      <c r="B6" s="34">
        <f>COUNTIF('Line Items'!$C$4:$C$14,$A6)</f>
        <v>3</v>
      </c>
      <c r="C6" s="21">
        <f>SUMIF('Line Items'!$C$4:$C$14,$A6,'Line Items'!$E$4:$E$14)</f>
        <v>0</v>
      </c>
      <c r="D6" s="21">
        <f>SUMIF('Line Items'!$C$4:$C$14,$A6,'Line Items'!$F$4:$F$14)</f>
        <v>0</v>
      </c>
      <c r="E6" s="21">
        <f>C6-D6</f>
        <v>0</v>
      </c>
      <c r="F6" s="24" t="str">
        <f>IF(C6=0,"",E6/C6)</f>
        <v/>
      </c>
      <c r="G6" s="14" t="s">
        <v>104</v>
      </c>
    </row>
    <row r="7" spans="1:7">
      <c r="A7" s="16" t="s">
        <v>88</v>
      </c>
      <c r="B7" s="33">
        <f>COUNTIF('Line Items'!$C$4:$C$14,$A7)</f>
        <v>2</v>
      </c>
      <c r="C7" s="20">
        <f>SUMIF('Line Items'!$C$4:$C$14,$A7,'Line Items'!$E$4:$E$14)</f>
        <v>0</v>
      </c>
      <c r="D7" s="20">
        <f>SUMIF('Line Items'!$C$4:$C$14,$A7,'Line Items'!$F$4:$F$14)</f>
        <v>0</v>
      </c>
      <c r="E7" s="20">
        <f>C7-D7</f>
        <v>0</v>
      </c>
      <c r="F7" s="23" t="str">
        <f>IF(C7=0,"",E7/C7)</f>
        <v/>
      </c>
      <c r="G7" s="18" t="s">
        <v>105</v>
      </c>
    </row>
    <row r="8" spans="1:7">
      <c r="A8" s="39" t="s">
        <v>106</v>
      </c>
      <c r="B8" s="36">
        <f>SUM(B4:B7)</f>
        <v>11</v>
      </c>
      <c r="C8" s="37">
        <f>SUM(C4:C7)</f>
        <v>0</v>
      </c>
      <c r="D8" s="37">
        <f>SUM(D4:D7)</f>
        <v>0</v>
      </c>
      <c r="E8" s="37">
        <f>C8-D8</f>
        <v>0</v>
      </c>
      <c r="F8" s="38" t="str">
        <f>IF(C8=0,"",E8/C8)</f>
        <v/>
      </c>
      <c r="G8" s="40"/>
    </row>
    <row r="9" spans="1:7">
      <c r="A9" s="1"/>
      <c r="B9" s="1"/>
      <c r="C9" s="1"/>
      <c r="D9" s="1"/>
      <c r="E9" s="1"/>
      <c r="F9" s="1"/>
      <c r="G9" s="1"/>
    </row>
    <row r="10" spans="1:7">
      <c r="A10" s="41" t="s">
        <v>107</v>
      </c>
      <c r="B10" s="41"/>
      <c r="C10" s="41"/>
      <c r="D10" s="41"/>
      <c r="E10" s="41"/>
      <c r="F10" s="41"/>
      <c r="G10" s="41"/>
    </row>
    <row r="11" spans="1:7">
      <c r="A11" s="10" t="s">
        <v>108</v>
      </c>
      <c r="B11" s="46">
        <f>COUNTA('Line Items'!$A$4:$A$14)</f>
        <v>11</v>
      </c>
      <c r="C11" s="43" t="s">
        <v>109</v>
      </c>
      <c r="D11" s="43"/>
      <c r="E11" s="43"/>
      <c r="F11" s="43"/>
      <c r="G11" s="44"/>
    </row>
    <row r="12" spans="1:7">
      <c r="A12" s="16" t="s">
        <v>110</v>
      </c>
      <c r="B12" s="48">
        <f>COUNT('Line Items'!$E$4:$E$14)</f>
        <v>0</v>
      </c>
      <c r="C12" s="49" t="s">
        <v>111</v>
      </c>
      <c r="D12" s="49"/>
      <c r="E12" s="49"/>
      <c r="F12" s="49"/>
      <c r="G12" s="50"/>
    </row>
    <row r="13" spans="1:7">
      <c r="A13" s="11" t="s">
        <v>112</v>
      </c>
      <c r="B13" s="47">
        <f>COUNT('Line Items'!$F$4:$F$14)</f>
        <v>0</v>
      </c>
      <c r="C13" s="42" t="s">
        <v>111</v>
      </c>
      <c r="D13" s="42"/>
      <c r="E13" s="42"/>
      <c r="F13" s="42"/>
      <c r="G13" s="45"/>
    </row>
    <row r="14" spans="1:7">
      <c r="A14" s="16" t="s">
        <v>113</v>
      </c>
      <c r="B14" s="48">
        <f>COUNTIF('Line Items'!$G$4:$G$14,"&lt;0")</f>
        <v>0</v>
      </c>
      <c r="C14" s="49" t="s">
        <v>114</v>
      </c>
      <c r="D14" s="49"/>
      <c r="E14" s="49"/>
      <c r="F14" s="49"/>
      <c r="G14" s="50"/>
    </row>
    <row r="15" spans="1:7">
      <c r="A15" s="11" t="s">
        <v>115</v>
      </c>
      <c r="B15" s="47">
        <f>C8-'Line Items'!E15</f>
        <v>0</v>
      </c>
      <c r="C15" s="42" t="s">
        <v>116</v>
      </c>
      <c r="D15" s="42"/>
      <c r="E15" s="42"/>
      <c r="F15" s="42"/>
      <c r="G15" s="45"/>
    </row>
    <row r="16" spans="1:7" ht="44.25" customHeight="1">
      <c r="A16" s="51" t="s">
        <v>117</v>
      </c>
      <c r="B16" s="52"/>
      <c r="C16" s="53" t="s">
        <v>118</v>
      </c>
      <c r="D16" s="53"/>
      <c r="E16" s="53"/>
      <c r="F16" s="53"/>
      <c r="G16" s="54"/>
    </row>
  </sheetData>
  <mergeCells count="9">
    <mergeCell ref="C14:G14"/>
    <mergeCell ref="C15:G15"/>
    <mergeCell ref="C16:G16"/>
    <mergeCell ref="A1:G1"/>
    <mergeCell ref="A2:G2"/>
    <mergeCell ref="A10:G10"/>
    <mergeCell ref="C11:G11"/>
    <mergeCell ref="C12:G12"/>
    <mergeCell ref="C13:G13"/>
  </mergeCells>
  <conditionalFormatting sqref="E4:E8">
    <cfRule type="cellIs" dxfId="0" priority="1" operator="lessThan">
      <formula>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C4614-1B4B-4607-BC31-7B9EC493E6D9}">
  <dimension ref="A1:H17"/>
  <sheetViews>
    <sheetView workbookViewId="0">
      <pane xSplit="2" ySplit="3" topLeftCell="C4" activePane="bottomRight" state="frozen"/>
      <selection pane="bottomRight"/>
      <selection pane="bottomLeft"/>
      <selection pane="topRight"/>
    </sheetView>
  </sheetViews>
  <sheetFormatPr defaultRowHeight="15"/>
  <cols>
    <col min="1" max="1" width="7.7109375" customWidth="1"/>
    <col min="2" max="2" width="46.7109375" customWidth="1"/>
    <col min="3" max="3" width="11.7109375" customWidth="1"/>
    <col min="4" max="4" width="18.7109375" customWidth="1"/>
    <col min="5" max="5" width="26.7109375" customWidth="1"/>
    <col min="6" max="6" width="62.7109375" customWidth="1"/>
    <col min="7" max="7" width="44.7109375" customWidth="1"/>
    <col min="8" max="8" width="60.7109375" customWidth="1"/>
  </cols>
  <sheetData>
    <row r="1" spans="1:8" ht="24" customHeight="1">
      <c r="A1" s="2" t="s">
        <v>119</v>
      </c>
      <c r="B1" s="2"/>
      <c r="C1" s="2"/>
      <c r="D1" s="2"/>
      <c r="E1" s="2"/>
      <c r="F1" s="2"/>
      <c r="G1" s="2"/>
      <c r="H1" s="2"/>
    </row>
    <row r="2" spans="1:8" ht="30" customHeight="1">
      <c r="A2" s="3" t="s">
        <v>120</v>
      </c>
      <c r="B2" s="3"/>
      <c r="C2" s="3"/>
      <c r="D2" s="3"/>
      <c r="E2" s="3"/>
      <c r="F2" s="3"/>
      <c r="G2" s="3"/>
      <c r="H2" s="3"/>
    </row>
    <row r="3" spans="1:8" ht="27.75" customHeight="1">
      <c r="A3" s="6" t="s">
        <v>28</v>
      </c>
      <c r="B3" s="6" t="s">
        <v>121</v>
      </c>
      <c r="C3" s="6" t="s">
        <v>122</v>
      </c>
      <c r="D3" s="6" t="s">
        <v>123</v>
      </c>
      <c r="E3" s="6" t="s">
        <v>124</v>
      </c>
      <c r="F3" s="6" t="s">
        <v>125</v>
      </c>
      <c r="G3" s="6" t="s">
        <v>38</v>
      </c>
      <c r="H3" s="6" t="s">
        <v>126</v>
      </c>
    </row>
    <row r="4" spans="1:8">
      <c r="A4" s="10" t="s">
        <v>127</v>
      </c>
      <c r="B4" s="8" t="s">
        <v>128</v>
      </c>
      <c r="C4" s="57">
        <v>0.03</v>
      </c>
      <c r="D4" s="8" t="s">
        <v>129</v>
      </c>
      <c r="E4" s="8" t="s">
        <v>130</v>
      </c>
      <c r="F4" s="8" t="s">
        <v>131</v>
      </c>
      <c r="G4" s="8" t="s">
        <v>132</v>
      </c>
      <c r="H4" s="13" t="s">
        <v>133</v>
      </c>
    </row>
    <row r="5" spans="1:8">
      <c r="A5" s="16" t="s">
        <v>134</v>
      </c>
      <c r="B5" s="17" t="s">
        <v>135</v>
      </c>
      <c r="C5" s="58">
        <v>3.4000000000000002E-2</v>
      </c>
      <c r="D5" s="17" t="s">
        <v>129</v>
      </c>
      <c r="E5" s="17" t="s">
        <v>136</v>
      </c>
      <c r="F5" s="17" t="s">
        <v>137</v>
      </c>
      <c r="G5" s="17" t="s">
        <v>138</v>
      </c>
      <c r="H5" s="18" t="s">
        <v>139</v>
      </c>
    </row>
    <row r="6" spans="1:8">
      <c r="A6" s="11" t="s">
        <v>140</v>
      </c>
      <c r="B6" s="7" t="s">
        <v>141</v>
      </c>
      <c r="C6" s="59">
        <v>2.5000000000000001E-2</v>
      </c>
      <c r="D6" s="7" t="s">
        <v>129</v>
      </c>
      <c r="E6" s="7" t="s">
        <v>142</v>
      </c>
      <c r="F6" s="7" t="s">
        <v>143</v>
      </c>
      <c r="G6" s="7" t="s">
        <v>144</v>
      </c>
      <c r="H6" s="14" t="s">
        <v>145</v>
      </c>
    </row>
    <row r="7" spans="1:8">
      <c r="A7" s="16" t="s">
        <v>146</v>
      </c>
      <c r="B7" s="17" t="s">
        <v>147</v>
      </c>
      <c r="C7" s="58">
        <v>3.3000000000000002E-2</v>
      </c>
      <c r="D7" s="17" t="s">
        <v>129</v>
      </c>
      <c r="E7" s="17" t="s">
        <v>148</v>
      </c>
      <c r="F7" s="17" t="s">
        <v>149</v>
      </c>
      <c r="G7" s="17" t="s">
        <v>150</v>
      </c>
      <c r="H7" s="18" t="s">
        <v>151</v>
      </c>
    </row>
    <row r="8" spans="1:8">
      <c r="A8" s="11" t="s">
        <v>152</v>
      </c>
      <c r="B8" s="7" t="s">
        <v>153</v>
      </c>
      <c r="C8" s="59">
        <v>2.9000000000000001E-2</v>
      </c>
      <c r="D8" s="7" t="s">
        <v>129</v>
      </c>
      <c r="E8" s="7" t="s">
        <v>154</v>
      </c>
      <c r="F8" s="7" t="s">
        <v>155</v>
      </c>
      <c r="G8" s="7" t="s">
        <v>156</v>
      </c>
      <c r="H8" s="14" t="s">
        <v>157</v>
      </c>
    </row>
    <row r="9" spans="1:8">
      <c r="A9" s="16" t="s">
        <v>158</v>
      </c>
      <c r="B9" s="17" t="s">
        <v>159</v>
      </c>
      <c r="C9" s="58">
        <v>3.2000000000000001E-2</v>
      </c>
      <c r="D9" s="17" t="s">
        <v>129</v>
      </c>
      <c r="E9" s="17" t="s">
        <v>160</v>
      </c>
      <c r="F9" s="17" t="s">
        <v>161</v>
      </c>
      <c r="G9" s="17" t="s">
        <v>162</v>
      </c>
      <c r="H9" s="18" t="s">
        <v>163</v>
      </c>
    </row>
    <row r="10" spans="1:8">
      <c r="A10" s="11" t="s">
        <v>164</v>
      </c>
      <c r="B10" s="7" t="s">
        <v>165</v>
      </c>
      <c r="C10" s="59">
        <v>3.15E-2</v>
      </c>
      <c r="D10" s="7" t="s">
        <v>166</v>
      </c>
      <c r="E10" s="7" t="s">
        <v>167</v>
      </c>
      <c r="F10" s="7" t="s">
        <v>168</v>
      </c>
      <c r="G10" s="7" t="s">
        <v>169</v>
      </c>
      <c r="H10" s="14" t="s">
        <v>170</v>
      </c>
    </row>
    <row r="11" spans="1:8">
      <c r="A11" s="16" t="s">
        <v>171</v>
      </c>
      <c r="B11" s="17" t="s">
        <v>172</v>
      </c>
      <c r="C11" s="58">
        <v>0.08</v>
      </c>
      <c r="D11" s="17" t="s">
        <v>173</v>
      </c>
      <c r="E11" s="17" t="s">
        <v>174</v>
      </c>
      <c r="F11" s="17" t="s">
        <v>175</v>
      </c>
      <c r="G11" s="17" t="s">
        <v>176</v>
      </c>
      <c r="H11" s="18" t="s">
        <v>177</v>
      </c>
    </row>
    <row r="12" spans="1:8">
      <c r="A12" s="11" t="s">
        <v>178</v>
      </c>
      <c r="B12" s="7" t="s">
        <v>179</v>
      </c>
      <c r="C12" s="60">
        <v>3488</v>
      </c>
      <c r="D12" s="7" t="s">
        <v>180</v>
      </c>
      <c r="E12" s="55">
        <v>46268</v>
      </c>
      <c r="F12" s="7" t="s">
        <v>181</v>
      </c>
      <c r="G12" s="7" t="s">
        <v>182</v>
      </c>
      <c r="H12" s="14" t="s">
        <v>183</v>
      </c>
    </row>
    <row r="13" spans="1:8">
      <c r="A13" s="16" t="s">
        <v>184</v>
      </c>
      <c r="B13" s="17" t="s">
        <v>185</v>
      </c>
      <c r="C13" s="61">
        <v>96.11</v>
      </c>
      <c r="D13" s="17" t="s">
        <v>186</v>
      </c>
      <c r="E13" s="56">
        <v>46267</v>
      </c>
      <c r="F13" s="17" t="s">
        <v>187</v>
      </c>
      <c r="G13" s="17" t="s">
        <v>188</v>
      </c>
      <c r="H13" s="18" t="s">
        <v>189</v>
      </c>
    </row>
    <row r="14" spans="1:8">
      <c r="A14" s="11" t="s">
        <v>190</v>
      </c>
      <c r="B14" s="7" t="s">
        <v>191</v>
      </c>
      <c r="C14" s="62">
        <v>85</v>
      </c>
      <c r="D14" s="7" t="s">
        <v>186</v>
      </c>
      <c r="E14" s="7" t="s">
        <v>192</v>
      </c>
      <c r="F14" s="7" t="s">
        <v>193</v>
      </c>
      <c r="G14" s="7" t="s">
        <v>194</v>
      </c>
      <c r="H14" s="14" t="s">
        <v>195</v>
      </c>
    </row>
    <row r="15" spans="1:8">
      <c r="A15" s="16" t="s">
        <v>196</v>
      </c>
      <c r="B15" s="17" t="s">
        <v>197</v>
      </c>
      <c r="C15" s="63">
        <v>4473</v>
      </c>
      <c r="D15" s="17" t="s">
        <v>198</v>
      </c>
      <c r="E15" s="56">
        <v>46261</v>
      </c>
      <c r="F15" s="17" t="s">
        <v>199</v>
      </c>
      <c r="G15" s="17" t="s">
        <v>200</v>
      </c>
      <c r="H15" s="18" t="s">
        <v>201</v>
      </c>
    </row>
    <row r="16" spans="1:8">
      <c r="A16" s="69"/>
      <c r="B16" s="65" t="s">
        <v>202</v>
      </c>
      <c r="C16" s="66">
        <f>IF(C14=0,"",(C13-C14)/C14)</f>
        <v>0.13070588235294117</v>
      </c>
      <c r="D16" s="65" t="s">
        <v>203</v>
      </c>
      <c r="E16" s="65"/>
      <c r="F16" s="65" t="s">
        <v>204</v>
      </c>
      <c r="G16" s="65"/>
      <c r="H16" s="71"/>
    </row>
    <row r="17" spans="1:8">
      <c r="A17" s="70"/>
      <c r="B17" s="67" t="s">
        <v>205</v>
      </c>
      <c r="C17" s="68">
        <f>AVERAGE(C4,C5,C7,C8)</f>
        <v>3.15E-2</v>
      </c>
      <c r="D17" s="67" t="s">
        <v>129</v>
      </c>
      <c r="E17" s="67"/>
      <c r="F17" s="67" t="s">
        <v>206</v>
      </c>
      <c r="G17" s="67"/>
      <c r="H17" s="72"/>
    </row>
  </sheetData>
  <mergeCells count="2">
    <mergeCell ref="A1:H1"/>
    <mergeCell ref="A2:H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B287E-71D5-48C1-BE99-149D367D2DAA}">
  <dimension ref="A1:F18"/>
  <sheetViews>
    <sheetView workbookViewId="0">
      <pane ySplit="3" topLeftCell="A4" activePane="bottomLeft" state="frozen"/>
      <selection pane="bottomLeft"/>
    </sheetView>
  </sheetViews>
  <sheetFormatPr defaultRowHeight="15"/>
  <cols>
    <col min="1" max="1" width="7.7109375" customWidth="1"/>
    <col min="2" max="2" width="26.7109375" customWidth="1"/>
    <col min="3" max="3" width="70.7109375" customWidth="1"/>
    <col min="4" max="4" width="40.7109375" customWidth="1"/>
    <col min="5" max="5" width="20.7109375" customWidth="1"/>
    <col min="6" max="6" width="70.7109375" customWidth="1"/>
  </cols>
  <sheetData>
    <row r="1" spans="1:6" ht="24" customHeight="1">
      <c r="A1" s="2" t="s">
        <v>207</v>
      </c>
      <c r="B1" s="2"/>
      <c r="C1" s="2"/>
      <c r="D1" s="2"/>
      <c r="E1" s="2"/>
      <c r="F1" s="2"/>
    </row>
    <row r="2" spans="1:6" ht="30" customHeight="1">
      <c r="A2" s="3" t="s">
        <v>208</v>
      </c>
      <c r="B2" s="3"/>
      <c r="C2" s="3"/>
      <c r="D2" s="3"/>
      <c r="E2" s="3"/>
      <c r="F2" s="3"/>
    </row>
    <row r="3" spans="1:6" ht="21.75" customHeight="1">
      <c r="A3" s="5" t="s">
        <v>28</v>
      </c>
      <c r="B3" s="5" t="s">
        <v>209</v>
      </c>
      <c r="C3" s="5" t="s">
        <v>38</v>
      </c>
      <c r="D3" s="5" t="s">
        <v>210</v>
      </c>
      <c r="E3" s="5" t="s">
        <v>211</v>
      </c>
      <c r="F3" s="5" t="s">
        <v>212</v>
      </c>
    </row>
    <row r="4" spans="1:6">
      <c r="A4" s="10" t="s">
        <v>213</v>
      </c>
      <c r="B4" s="8" t="s">
        <v>214</v>
      </c>
      <c r="C4" s="74" t="s">
        <v>215</v>
      </c>
      <c r="D4" s="8" t="s">
        <v>216</v>
      </c>
      <c r="E4" s="8" t="s">
        <v>217</v>
      </c>
      <c r="F4" s="13" t="s">
        <v>218</v>
      </c>
    </row>
    <row r="5" spans="1:6">
      <c r="A5" s="16" t="s">
        <v>219</v>
      </c>
      <c r="B5" s="17" t="s">
        <v>214</v>
      </c>
      <c r="C5" s="75" t="s">
        <v>220</v>
      </c>
      <c r="D5" s="17" t="s">
        <v>221</v>
      </c>
      <c r="E5" s="17" t="s">
        <v>222</v>
      </c>
      <c r="F5" s="18" t="s">
        <v>218</v>
      </c>
    </row>
    <row r="6" spans="1:6">
      <c r="A6" s="11" t="s">
        <v>223</v>
      </c>
      <c r="B6" s="7" t="s">
        <v>214</v>
      </c>
      <c r="C6" s="73" t="s">
        <v>224</v>
      </c>
      <c r="D6" s="7" t="s">
        <v>225</v>
      </c>
      <c r="E6" s="7" t="s">
        <v>226</v>
      </c>
      <c r="F6" s="14" t="s">
        <v>227</v>
      </c>
    </row>
    <row r="7" spans="1:6">
      <c r="A7" s="16" t="s">
        <v>228</v>
      </c>
      <c r="B7" s="17" t="s">
        <v>229</v>
      </c>
      <c r="C7" s="75" t="s">
        <v>230</v>
      </c>
      <c r="D7" s="17" t="s">
        <v>231</v>
      </c>
      <c r="E7" s="17" t="s">
        <v>232</v>
      </c>
      <c r="F7" s="18" t="s">
        <v>233</v>
      </c>
    </row>
    <row r="8" spans="1:6">
      <c r="A8" s="11" t="s">
        <v>234</v>
      </c>
      <c r="B8" s="7" t="s">
        <v>235</v>
      </c>
      <c r="C8" s="73" t="s">
        <v>236</v>
      </c>
      <c r="D8" s="7" t="s">
        <v>237</v>
      </c>
      <c r="E8" s="55">
        <v>46268</v>
      </c>
      <c r="F8" s="14" t="s">
        <v>238</v>
      </c>
    </row>
    <row r="9" spans="1:6">
      <c r="A9" s="16" t="s">
        <v>239</v>
      </c>
      <c r="B9" s="17" t="s">
        <v>240</v>
      </c>
      <c r="C9" s="75" t="s">
        <v>241</v>
      </c>
      <c r="D9" s="17" t="s">
        <v>242</v>
      </c>
      <c r="E9" s="56">
        <v>46219</v>
      </c>
      <c r="F9" s="18" t="s">
        <v>243</v>
      </c>
    </row>
    <row r="10" spans="1:6">
      <c r="A10" s="11" t="s">
        <v>244</v>
      </c>
      <c r="B10" s="7" t="s">
        <v>245</v>
      </c>
      <c r="C10" s="7" t="s">
        <v>246</v>
      </c>
      <c r="D10" s="7" t="s">
        <v>247</v>
      </c>
      <c r="E10" s="55">
        <v>46268</v>
      </c>
      <c r="F10" s="14" t="s">
        <v>248</v>
      </c>
    </row>
    <row r="11" spans="1:6">
      <c r="A11" s="16" t="s">
        <v>249</v>
      </c>
      <c r="B11" s="17" t="s">
        <v>250</v>
      </c>
      <c r="C11" s="17" t="s">
        <v>251</v>
      </c>
      <c r="D11" s="17" t="s">
        <v>252</v>
      </c>
      <c r="E11" s="76">
        <v>46235</v>
      </c>
      <c r="F11" s="18" t="s">
        <v>253</v>
      </c>
    </row>
    <row r="12" spans="1:6">
      <c r="A12" s="11" t="s">
        <v>254</v>
      </c>
      <c r="B12" s="7" t="s">
        <v>250</v>
      </c>
      <c r="C12" s="7" t="s">
        <v>255</v>
      </c>
      <c r="D12" s="7" t="s">
        <v>144</v>
      </c>
      <c r="E12" s="55">
        <v>46246</v>
      </c>
      <c r="F12" s="14" t="s">
        <v>256</v>
      </c>
    </row>
    <row r="13" spans="1:6">
      <c r="A13" s="16" t="s">
        <v>257</v>
      </c>
      <c r="B13" s="17" t="s">
        <v>250</v>
      </c>
      <c r="C13" s="17" t="s">
        <v>258</v>
      </c>
      <c r="D13" s="17" t="s">
        <v>259</v>
      </c>
      <c r="E13" s="56">
        <v>46266</v>
      </c>
      <c r="F13" s="18" t="s">
        <v>260</v>
      </c>
    </row>
    <row r="14" spans="1:6">
      <c r="A14" s="11" t="s">
        <v>261</v>
      </c>
      <c r="B14" s="7" t="s">
        <v>250</v>
      </c>
      <c r="C14" s="7" t="s">
        <v>262</v>
      </c>
      <c r="D14" s="7" t="s">
        <v>263</v>
      </c>
      <c r="E14" s="55">
        <v>46253</v>
      </c>
      <c r="F14" s="14" t="s">
        <v>264</v>
      </c>
    </row>
    <row r="15" spans="1:6">
      <c r="A15" s="16" t="s">
        <v>265</v>
      </c>
      <c r="B15" s="17" t="s">
        <v>250</v>
      </c>
      <c r="C15" s="17" t="s">
        <v>266</v>
      </c>
      <c r="D15" s="17" t="s">
        <v>267</v>
      </c>
      <c r="E15" s="17">
        <v>2026</v>
      </c>
      <c r="F15" s="18" t="s">
        <v>268</v>
      </c>
    </row>
    <row r="16" spans="1:6">
      <c r="A16" s="11" t="s">
        <v>269</v>
      </c>
      <c r="B16" s="7" t="s">
        <v>250</v>
      </c>
      <c r="C16" s="7" t="s">
        <v>270</v>
      </c>
      <c r="D16" s="7" t="s">
        <v>271</v>
      </c>
      <c r="E16" s="7" t="s">
        <v>272</v>
      </c>
      <c r="F16" s="14" t="s">
        <v>273</v>
      </c>
    </row>
    <row r="17" spans="1:6">
      <c r="A17" s="16" t="s">
        <v>274</v>
      </c>
      <c r="B17" s="17" t="s">
        <v>250</v>
      </c>
      <c r="C17" s="17" t="s">
        <v>275</v>
      </c>
      <c r="D17" s="17" t="s">
        <v>276</v>
      </c>
      <c r="E17" s="17">
        <v>2026</v>
      </c>
      <c r="F17" s="18" t="s">
        <v>277</v>
      </c>
    </row>
    <row r="18" spans="1:6">
      <c r="A18" s="12" t="s">
        <v>278</v>
      </c>
      <c r="B18" s="9" t="s">
        <v>279</v>
      </c>
      <c r="C18" s="9" t="s">
        <v>280</v>
      </c>
      <c r="D18" s="9" t="s">
        <v>281</v>
      </c>
      <c r="E18" s="9" t="s">
        <v>282</v>
      </c>
      <c r="F18" s="15" t="s">
        <v>283</v>
      </c>
    </row>
  </sheetData>
  <mergeCells count="2">
    <mergeCell ref="A1:F1"/>
    <mergeCell ref="A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410C10365B41458A488A2E06A7CDDA" ma:contentTypeVersion="16" ma:contentTypeDescription="Create a new document." ma:contentTypeScope="" ma:versionID="8fc8c9c986ff763fb0d30ebcc45645fb">
  <xsd:schema xmlns:xsd="http://www.w3.org/2001/XMLSchema" xmlns:xs="http://www.w3.org/2001/XMLSchema" xmlns:p="http://schemas.microsoft.com/office/2006/metadata/properties" xmlns:ns1="http://schemas.microsoft.com/sharepoint/v3" xmlns:ns2="debf2d1a-3119-443f-9311-2f3fb0fd7de8" xmlns:ns3="9ece1660-89e4-4efe-8613-f619625afc8d" targetNamespace="http://schemas.microsoft.com/office/2006/metadata/properties" ma:root="true" ma:fieldsID="8a6a739d9051ad82eb6b3b4cb1429ef8" ns1:_="" ns2:_="" ns3:_="">
    <xsd:import namespace="http://schemas.microsoft.com/sharepoint/v3"/>
    <xsd:import namespace="debf2d1a-3119-443f-9311-2f3fb0fd7de8"/>
    <xsd:import namespace="9ece1660-89e4-4efe-8613-f619625afc8d"/>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HasDigitalSignature" minOccurs="0"/>
                <xsd:element ref="ns2:DigitalSignatureProvider"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bf2d1a-3119-443f-9311-2f3fb0fd7de8"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HasDigitalSignature" ma:index="14" nillable="true" ma:displayName="Signed electronically" ma:internalName="HasDigitalSignature" ma:readOnly="true">
      <xsd:simpleType>
        <xsd:restriction base="dms:Boolean"/>
      </xsd:simpleType>
    </xsd:element>
    <xsd:element name="DigitalSignatureProvider" ma:index="15" nillable="true" ma:displayName="Signature provider" ma:internalName="DigitalSignatureProvider"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ce1660-89e4-4efe-8613-f619625afc8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42c6ae-3fbc-4b15-b29b-26f803fb8319}" ma:internalName="TaxCatchAll" ma:showField="CatchAllData" ma:web="9ece1660-89e4-4efe-8613-f619625afc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ece1660-89e4-4efe-8613-f619625afc8d" xsi:nil="true"/>
    <_ip_UnifiedCompliancePolicyProperties xmlns="http://schemas.microsoft.com/sharepoint/v3" xsi:nil="true"/>
    <lcf76f155ced4ddcb4097134ff3c332f xmlns="debf2d1a-3119-443f-9311-2f3fb0fd7d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85365D1-F203-4213-B83A-D365639F35BF}"/>
</file>

<file path=customXml/itemProps2.xml><?xml version="1.0" encoding="utf-8"?>
<ds:datastoreItem xmlns:ds="http://schemas.openxmlformats.org/officeDocument/2006/customXml" ds:itemID="{733524A9-56F4-482B-8550-402190B6979E}"/>
</file>

<file path=customXml/itemProps3.xml><?xml version="1.0" encoding="utf-8"?>
<ds:datastoreItem xmlns:ds="http://schemas.openxmlformats.org/officeDocument/2006/customXml" ds:itemID="{CCD26E62-B667-49D5-8EF1-3E32E1FDAB30}"/>
</file>

<file path=docMetadata/LabelInfo.xml><?xml version="1.0" encoding="utf-8"?>
<clbl:labelList xmlns:clbl="http://schemas.microsoft.com/office/2020/mipLabelMetadata">
  <clbl:label id="{87867195-f2b8-4ac2-b0b6-6bb73cb33afc}" enabled="1" method="Privileged" siteId="{72f988bf-86f1-41af-91ab-2d7cd011db47}"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i:0#.f|membership|bobuhac@how2demos.com</cp:lastModifiedBy>
  <cp:revision/>
  <dcterms:created xsi:type="dcterms:W3CDTF">2026-09-03T15:15:37Z</dcterms:created>
  <dcterms:modified xsi:type="dcterms:W3CDTF">2026-09-03T15:24:03Z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0x01010042410C10365B41458A488A2E06A7CDDA</vt:lpwstr>
  </property>
  <property fmtid="{D5CDD505-2E9C-101B-9397-08002B2CF9AE}" pid="3" name="MediaServiceImageTags">
    <vt:lpwstr/>
  </property>
</Properties>
</file>