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documenttasks+xml" PartName="/xl/documenttasks/documenttask1.xml"/>
  <Override ContentType="application/vnd.ms-excel.person+xml" PartName="/xl/persons/person.xml"/>
  <Override ContentType="application/vnd.ms-excel.threadedcomments+xml" PartName="/xl/threadedComments/threadedComment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st Model" sheetId="1" r:id="rId5"/>
    <sheet state="visible" name="Cost Model OLD" sheetId="2" r:id="rId6"/>
    <sheet state="visible" name="Inactiv BS Cost" sheetId="3" r:id="rId7"/>
    <sheet state="hidden" name="Primer cost" sheetId="4" r:id="rId8"/>
    <sheet state="hidden" name="300Kwk" sheetId="5" r:id="rId9"/>
    <sheet state="visible" name="Example School" sheetId="6" r:id="rId10"/>
    <sheet state="hidden" name="10B" sheetId="7" r:id="rId11"/>
    <sheet state="visible" name="Soln Prep" sheetId="8" r:id="rId12"/>
    <sheet state="visible" name="NEB OEM M1804B" sheetId="9" r:id="rId13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>tc={987df0b6-b34c-48fc-87cf-5f1db77610c0}</author>
  </authors>
  <commentList>
    <comment authorId="0" xr:uid="{987df0b6-b34c-48fc-87cf-5f1db77610c0}" ref="E23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from NEB quote for 10K reactions = $1.836 and incl 5% overage
</t>
      </text>
    </comment>
  </commentList>
</comments>
</file>

<file path=xl/sharedStrings.xml><?xml version="1.0" encoding="utf-8"?>
<sst xmlns="http://schemas.openxmlformats.org/spreadsheetml/2006/main" count="567" uniqueCount="419">
  <si>
    <t>0) Details</t>
  </si>
  <si>
    <t>Pool Size</t>
  </si>
  <si>
    <t>mL per pool</t>
  </si>
  <si>
    <t>Number of Rxns (Pools)</t>
  </si>
  <si>
    <t>Cost / Person</t>
  </si>
  <si>
    <t>Cost / Pool</t>
  </si>
  <si>
    <t>1) Reagents</t>
  </si>
  <si>
    <t>Per 1K Rxn</t>
  </si>
  <si>
    <t>Saline (6 x 250mL bottles shipped)</t>
  </si>
  <si>
    <t>Saline (.9% in 50mL Falcon tubes)</t>
  </si>
  <si>
    <t>mL per tube</t>
  </si>
  <si>
    <t>overage to give</t>
  </si>
  <si>
    <t>Cost per Source</t>
  </si>
  <si>
    <t>Amount in Source</t>
  </si>
  <si>
    <t>Units</t>
  </si>
  <si>
    <t>Amount per Pool</t>
  </si>
  <si>
    <t>Notes</t>
  </si>
  <si>
    <t>5M Saline</t>
  </si>
  <si>
    <t>L</t>
  </si>
  <si>
    <t>MilliQ Water</t>
  </si>
  <si>
    <t>upfront cost then free</t>
  </si>
  <si>
    <t>50mL Falcon Tube</t>
  </si>
  <si>
    <t>tubes</t>
  </si>
  <si>
    <t>Label</t>
  </si>
  <si>
    <t>https://www.amazon.com/gp/product/B07D43PPFR/ref=ppx_yo_dt_b_search_asin_title?ie=UTF8&amp;th=1</t>
  </si>
  <si>
    <t>not chem one - actually use thermal</t>
  </si>
  <si>
    <t>Labor</t>
  </si>
  <si>
    <t>tubes per hour</t>
  </si>
  <si>
    <t>use new dispenser, labels too</t>
  </si>
  <si>
    <t>Inactivation Soln (100XIS)</t>
  </si>
  <si>
    <t>from 100X Inactiv Soln XL v1.0</t>
  </si>
  <si>
    <t>Total volume in batch</t>
  </si>
  <si>
    <t>mL</t>
  </si>
  <si>
    <t>Amount 100XIS per pool</t>
  </si>
  <si>
    <t>Cost per Batch</t>
  </si>
  <si>
    <t>Amount in Batch</t>
  </si>
  <si>
    <t>TCEP</t>
  </si>
  <si>
    <t>g</t>
  </si>
  <si>
    <t>EDTA</t>
  </si>
  <si>
    <t>NF Water</t>
  </si>
  <si>
    <t>NaOH</t>
  </si>
  <si>
    <t>5mL Screw Cap Tubes</t>
  </si>
  <si>
    <t>Labels</t>
  </si>
  <si>
    <t>labels</t>
  </si>
  <si>
    <t>https://www.amazon.com/gp/product/B071LBQ1WT/</t>
  </si>
  <si>
    <t>Ultraduty Avery .5x1.75</t>
  </si>
  <si>
    <t>hours per batch</t>
  </si>
  <si>
    <t>Primer Soln (PGS)</t>
  </si>
  <si>
    <t>Num Rxn (Pools) per tube</t>
  </si>
  <si>
    <t>Tubes per Batch</t>
  </si>
  <si>
    <t>for 3 x 3 sets = 9 tubes</t>
  </si>
  <si>
    <t>Primers</t>
  </si>
  <si>
    <t>rxn</t>
  </si>
  <si>
    <t>Updated 9-27-22 RT</t>
  </si>
  <si>
    <t>Guanidine</t>
  </si>
  <si>
    <t>uL</t>
  </si>
  <si>
    <t>1.5mL Screw Cap Tubes</t>
  </si>
  <si>
    <t>TPC</t>
  </si>
  <si>
    <t>https://docs.google.com/spreadsheets/d/13JTbg_dRq5daE2OKo-OyOo2dmrQh-BpNlDFkkSvXmQs/edit#gid=1494347568</t>
  </si>
  <si>
    <t>plates</t>
  </si>
  <si>
    <t>$ total seems low but it's 5 tRNA sources and 1 Twist source</t>
  </si>
  <si>
    <t>CLAMP MM (NEB 1804 LAMP MM)</t>
  </si>
  <si>
    <t>TOTAL REAGENTS</t>
  </si>
  <si>
    <t>2) Consumables</t>
  </si>
  <si>
    <t>Num per 1K</t>
  </si>
  <si>
    <t>Cost Ea</t>
  </si>
  <si>
    <t>Cost 1K</t>
  </si>
  <si>
    <t>Plastics</t>
  </si>
  <si>
    <t>8-Well PCR Strip &amp; Cap</t>
  </si>
  <si>
    <t>96-Well PCR Plate</t>
  </si>
  <si>
    <t>Reagent Reservoir</t>
  </si>
  <si>
    <t>Foil Plate Seal</t>
  </si>
  <si>
    <t>1.5 mL Snap Cap</t>
  </si>
  <si>
    <t>1.5 mL Screw Cap Tube</t>
  </si>
  <si>
    <t>5mL Transport Tube (blank)</t>
  </si>
  <si>
    <t>50 mL Tube</t>
  </si>
  <si>
    <t>15 mL Tube</t>
  </si>
  <si>
    <t>Tips</t>
  </si>
  <si>
    <t>Tips_Univ_10uL</t>
  </si>
  <si>
    <t>Tips_Univ_200uL</t>
  </si>
  <si>
    <t>Tips_Univ_1000uL</t>
  </si>
  <si>
    <t>TOTAL CONSUMABLES</t>
  </si>
  <si>
    <t>Discount</t>
  </si>
  <si>
    <t>3) Collection Kits</t>
  </si>
  <si>
    <t>Price</t>
  </si>
  <si>
    <t>Full 4 Person Collection Kit - Sourced in Blister Pack</t>
  </si>
  <si>
    <t>Margin</t>
  </si>
  <si>
    <t>Bulk 4 Person Collection Kit - Sourced</t>
  </si>
  <si>
    <t>Num</t>
  </si>
  <si>
    <t>Cost SubT</t>
  </si>
  <si>
    <t>1.5mL Tube</t>
  </si>
  <si>
    <t>Jable QR coded, 100K order</t>
  </si>
  <si>
    <t>Swabs</t>
  </si>
  <si>
    <t>Jable UR 200K order, should come down to 2 cents in volume, but may go back up to 10 or more cents each for sterile medical swabs</t>
  </si>
  <si>
    <t>Biobag</t>
  </si>
  <si>
    <t>new 2x5 biobag price</t>
  </si>
  <si>
    <t>Flyer</t>
  </si>
  <si>
    <t>should come way down to 1 cent or less</t>
  </si>
  <si>
    <t>Outer Zip Seal Bag</t>
  </si>
  <si>
    <t>Need to get Uline price</t>
  </si>
  <si>
    <t>Full 4 Person Collection Kit - FL Made</t>
  </si>
  <si>
    <t>comes down to 10 cents for SSI</t>
  </si>
  <si>
    <t>QR Label</t>
  </si>
  <si>
    <t>Labor to Apply label</t>
  </si>
  <si>
    <t>should come down to 2 cents in volume, but may go back up to 10 or more cents each for sterile medical swabs</t>
  </si>
  <si>
    <t>Baggie</t>
  </si>
  <si>
    <t>Labor to put swabs in baggie</t>
  </si>
  <si>
    <t>Labor to make CK</t>
  </si>
  <si>
    <t>Bulk 4 Person Collection Kit - FL Made</t>
  </si>
  <si>
    <t>TOTAL COGS</t>
  </si>
  <si>
    <t>excluding shipping</t>
  </si>
  <si>
    <t>Number Rxns (Pools)</t>
  </si>
  <si>
    <t>COGS / Rxn (Pool)</t>
  </si>
  <si>
    <t>OLD CALCULATIONS - NEED TO REVIEW</t>
  </si>
  <si>
    <t>Breakdown</t>
  </si>
  <si>
    <t>per rxn</t>
  </si>
  <si>
    <t>%</t>
  </si>
  <si>
    <t>$ for 450K rxn</t>
  </si>
  <si>
    <t>Labor to Pick and Ship</t>
  </si>
  <si>
    <t>Primers Source</t>
  </si>
  <si>
    <t>Other Reagents</t>
  </si>
  <si>
    <t>100XIS Saline TPC</t>
  </si>
  <si>
    <t>NEB CLAMP MM</t>
  </si>
  <si>
    <t>at least 290K rxn</t>
  </si>
  <si>
    <t>COGS</t>
  </si>
  <si>
    <t>Lab Consmb (plastics)</t>
  </si>
  <si>
    <t>with 70% discount</t>
  </si>
  <si>
    <t>Gross Margin</t>
  </si>
  <si>
    <t>Collection Kit</t>
  </si>
  <si>
    <t>$ for 50K rxn</t>
  </si>
  <si>
    <t>at least 72K rxn</t>
  </si>
  <si>
    <t>no discount</t>
  </si>
  <si>
    <t>50K</t>
  </si>
  <si>
    <t>450K</t>
  </si>
  <si>
    <t>1M</t>
  </si>
  <si>
    <t>Cost Per Pool</t>
  </si>
  <si>
    <t>Pool Level</t>
  </si>
  <si>
    <t>Pools / Day</t>
  </si>
  <si>
    <t>People / Day</t>
  </si>
  <si>
    <t>Cost / Sample</t>
  </si>
  <si>
    <t>Low Scale</t>
  </si>
  <si>
    <t>High Scale</t>
  </si>
  <si>
    <t>Our Lab</t>
  </si>
  <si>
    <t>Stations</t>
  </si>
  <si>
    <t>Hrs / plate</t>
  </si>
  <si>
    <t>Pools / plate</t>
  </si>
  <si>
    <t>Pools / hr</t>
  </si>
  <si>
    <t>Pools / 24hrs</t>
  </si>
  <si>
    <t>Plates / 24hrs</t>
  </si>
  <si>
    <t>Samples / pool</t>
  </si>
  <si>
    <t>Samples / day</t>
  </si>
  <si>
    <t>Samples / week</t>
  </si>
  <si>
    <t>Cost/Day</t>
  </si>
  <si>
    <t>1) Assay Consumable Cost (Plate Process)</t>
  </si>
  <si>
    <t>High Scale $ / Assay</t>
  </si>
  <si>
    <t>Low Scale $ / Assay</t>
  </si>
  <si>
    <t>High Production Scale</t>
  </si>
  <si>
    <t>Low Production Scale</t>
  </si>
  <si>
    <t>Est. High Scale Discount</t>
  </si>
  <si>
    <t>TCEP cost per primary pool (Inactivation)</t>
  </si>
  <si>
    <t>estimate 100 g</t>
  </si>
  <si>
    <t>10 g</t>
  </si>
  <si>
    <t>Primers per pool</t>
  </si>
  <si>
    <t>200K nmoles</t>
  </si>
  <si>
    <t>50K nmoles</t>
  </si>
  <si>
    <t>NEB 1804 LAMP MM</t>
  </si>
  <si>
    <t>$1M</t>
  </si>
  <si>
    <t>$20K</t>
  </si>
  <si>
    <t>Number Used</t>
  </si>
  <si>
    <t>Filter Tips</t>
  </si>
  <si>
    <t>Well Plates</t>
  </si>
  <si>
    <t>Sealing Film</t>
  </si>
  <si>
    <t>Tubes</t>
  </si>
  <si>
    <t>Reservoirs</t>
  </si>
  <si>
    <t>2) Collection Consumables Cost</t>
  </si>
  <si>
    <t>Low Pool Level</t>
  </si>
  <si>
    <t>High Pool Level</t>
  </si>
  <si>
    <t>Per Pool Collection Cost (tube)</t>
  </si>
  <si>
    <t>Coll Consmb / Person</t>
  </si>
  <si>
    <t>Per Low Pool</t>
  </si>
  <si>
    <t>Per High Pool</t>
  </si>
  <si>
    <t>Per Person Collection Cost (swab)</t>
  </si>
  <si>
    <t>Per Person</t>
  </si>
  <si>
    <t>1 + 2) Assay + Collection Consumables</t>
  </si>
  <si>
    <t>3) Assay Labor</t>
  </si>
  <si>
    <t>$/hr</t>
  </si>
  <si>
    <t>overhead</t>
  </si>
  <si>
    <t>$net/hr</t>
  </si>
  <si>
    <t>Paid hr/shift</t>
  </si>
  <si>
    <t>Assay hrs/shift</t>
  </si>
  <si>
    <t>Salary / year</t>
  </si>
  <si>
    <t>Assay Tech</t>
  </si>
  <si>
    <t>2 techs 2 shifts / day</t>
  </si>
  <si>
    <t>assay hrs / day</t>
  </si>
  <si>
    <t>PLATE BASED PROCESS</t>
  </si>
  <si>
    <t>High Assay Throughput pools/hr (plates)</t>
  </si>
  <si>
    <t>Pools/day</t>
  </si>
  <si>
    <t>Assay Labor / Day</t>
  </si>
  <si>
    <t>Assay Labor / Pool</t>
  </si>
  <si>
    <t>Assay Labor / Person</t>
  </si>
  <si>
    <t>4) Intake + Inactivation Labor</t>
  </si>
  <si>
    <t>Inactiv Throughput Pools / Hr</t>
  </si>
  <si>
    <t>Inactiv Labor Cost Per Pool</t>
  </si>
  <si>
    <t>Collect Labor / Person</t>
  </si>
  <si>
    <t>3 + 4) Assay + Inactiv Labor</t>
  </si>
  <si>
    <t>Assay + Inactiv Labor / Pool</t>
  </si>
  <si>
    <t>Assay + Inactiv Labor / Person</t>
  </si>
  <si>
    <t>1+ 2 + 3 + 4) Assay Consumables &amp; Labor + Collection  Consumables + Inactiv Labor</t>
  </si>
  <si>
    <t>Assay Consumables Cost</t>
  </si>
  <si>
    <t>Collection Consumables (swab tube)</t>
  </si>
  <si>
    <t>TOTAL</t>
  </si>
  <si>
    <t>THROUGHPUT</t>
  </si>
  <si>
    <t>Intake and Inactiv Pools / Hr</t>
  </si>
  <si>
    <t>Intake and Inactiv Labor Unit</t>
  </si>
  <si>
    <t>1 low complexity tech</t>
  </si>
  <si>
    <t>Bottle top dispenser, P1000 for PI, Water bath / Sous vide</t>
  </si>
  <si>
    <t>INDIV CONFIRMATION WITH PCR</t>
  </si>
  <si>
    <t>1 PCR Plate every X Hrs</t>
  </si>
  <si>
    <t>Average pool size</t>
  </si>
  <si>
    <t>Reps</t>
  </si>
  <si>
    <t>Conf Pools Per Plate</t>
  </si>
  <si>
    <t>Positivity</t>
  </si>
  <si>
    <t>Screen Pools Per Hour</t>
  </si>
  <si>
    <t>Conf Intake &amp; Inactiv Per Hour</t>
  </si>
  <si>
    <t>There will be a larger intake time due to locating the bags of indiv samples to confirm</t>
  </si>
  <si>
    <t>TCEP Rxn Conc mM</t>
  </si>
  <si>
    <t>BS Rxn Conc M</t>
  </si>
  <si>
    <t>moles / L</t>
  </si>
  <si>
    <t>BS Vol / Sample Vol</t>
  </si>
  <si>
    <t>SALIVA</t>
  </si>
  <si>
    <t>SWAB</t>
  </si>
  <si>
    <t>ml per Person</t>
  </si>
  <si>
    <t>ml per Pool</t>
  </si>
  <si>
    <t>CONFIG 1 - Inactiv Entire Pool then BS Aliquot</t>
  </si>
  <si>
    <t>Inactiv Rxn ml</t>
  </si>
  <si>
    <t>TCEP cost / pool</t>
  </si>
  <si>
    <t>TCEP cost / person</t>
  </si>
  <si>
    <t>BS Rxn Vol ml</t>
  </si>
  <si>
    <t>BS ml / rxn</t>
  </si>
  <si>
    <t>NaI g / rxn</t>
  </si>
  <si>
    <t>BS cost / pool</t>
  </si>
  <si>
    <t>BS cost / person</t>
  </si>
  <si>
    <t>Total cost / pool</t>
  </si>
  <si>
    <t>Total cost / person</t>
  </si>
  <si>
    <t>Product</t>
  </si>
  <si>
    <t>Company</t>
  </si>
  <si>
    <t>Product Number</t>
  </si>
  <si>
    <t>Cost</t>
  </si>
  <si>
    <t>Amount</t>
  </si>
  <si>
    <t>Cost/Unit</t>
  </si>
  <si>
    <t>MW</t>
  </si>
  <si>
    <t>Sigma - Millipore</t>
  </si>
  <si>
    <t>Sigma - Calbiochem</t>
  </si>
  <si>
    <t>C4706-10G</t>
  </si>
  <si>
    <t>Sigma</t>
  </si>
  <si>
    <t>C4706-50G</t>
  </si>
  <si>
    <t>TCEP - liq 0.5M</t>
  </si>
  <si>
    <t>646547-10X1ML</t>
  </si>
  <si>
    <t>ml</t>
  </si>
  <si>
    <t>GoldBio</t>
  </si>
  <si>
    <t>TCEP100</t>
  </si>
  <si>
    <t>NaI</t>
  </si>
  <si>
    <t>793558-100G</t>
  </si>
  <si>
    <t>g / plate</t>
  </si>
  <si>
    <t>plates / bottle</t>
  </si>
  <si>
    <t>$ / plate</t>
  </si>
  <si>
    <t>$ / rxn</t>
  </si>
  <si>
    <t xml:space="preserve">793558-1KG	</t>
  </si>
  <si>
    <t>217638-2.5KG</t>
  </si>
  <si>
    <t>383112-12KG</t>
  </si>
  <si>
    <t>New LGC Production Scale</t>
  </si>
  <si>
    <t>HPLC - preblended at 30X</t>
  </si>
  <si>
    <t>num primer sets</t>
  </si>
  <si>
    <t>ul per rxn</t>
  </si>
  <si>
    <t>$/rxn</t>
  </si>
  <si>
    <t>OLD - CUSTOM SYNTHESIS - NO HPLC - AS1e and N2</t>
  </si>
  <si>
    <t>1uM synthesis, std desalting, IDT</t>
  </si>
  <si>
    <t>Primer Name</t>
  </si>
  <si>
    <t>nmoles yield</t>
  </si>
  <si>
    <t>cost</t>
  </si>
  <si>
    <t>10X uM</t>
  </si>
  <si>
    <t>nmoles / rxn</t>
  </si>
  <si>
    <t>rxns / syn</t>
  </si>
  <si>
    <t>cost / primer / rxn</t>
  </si>
  <si>
    <t>number / rxn</t>
  </si>
  <si>
    <t>cost / rxn</t>
  </si>
  <si>
    <t>plates/syn</t>
  </si>
  <si>
    <t>FIP BIP</t>
  </si>
  <si>
    <t>F3 B3</t>
  </si>
  <si>
    <t>LF LB</t>
  </si>
  <si>
    <t>Target People Screened / week</t>
  </si>
  <si>
    <t>Days Screening / week</t>
  </si>
  <si>
    <t>Reactions (pools) / week</t>
  </si>
  <si>
    <t>calc</t>
  </si>
  <si>
    <t>Reactions (pools) / day</t>
  </si>
  <si>
    <t>Staff unit</t>
  </si>
  <si>
    <t>Reactions (pools) / staff unit shift</t>
  </si>
  <si>
    <t>Staff unit shifts / day</t>
  </si>
  <si>
    <t>EXAMPLE SCHOOL SCREENING PROJECT - PIEDMONT</t>
  </si>
  <si>
    <t>Total Population Size</t>
  </si>
  <si>
    <t>Frequency (per week)</t>
  </si>
  <si>
    <t>Days per Week do Screening</t>
  </si>
  <si>
    <t>Population Pool Level</t>
  </si>
  <si>
    <t>Tubes Run per Day</t>
  </si>
  <si>
    <t>Samples per Plate</t>
  </si>
  <si>
    <t>Plates per Day</t>
  </si>
  <si>
    <t>Collection Cost per 4 Pool</t>
  </si>
  <si>
    <t>Assay Cost per 4 Pool</t>
  </si>
  <si>
    <t>Consumables Cost per 4 Pool</t>
  </si>
  <si>
    <t>Consumables Cost per Plate</t>
  </si>
  <si>
    <t>Consumables Cost per Day</t>
  </si>
  <si>
    <t>Assay Techs per day</t>
  </si>
  <si>
    <t>Assay Tech Labor Cost / Day</t>
  </si>
  <si>
    <t>Consumables + AT Labor Cost / Day</t>
  </si>
  <si>
    <t>Consumables + AT Labor Cost / Week</t>
  </si>
  <si>
    <t>https://www.google.com/search?q=number+of+k-12+teachers+in+the+us&amp;sxsrf=ALeKk00MyBAZBpm6Yosu-bHmmzRxzAwALw%3A1616847046938&amp;ei=xiBfYMnuOOu70PEPsZ0I&amp;oq=number+of+k-12+teachers+in+the+us&amp;gs_lcp=Cgdnd3Mtd2l6EAMyAggAMgUIABCGAzoHCCMQsAMQJzoHCAAQRxCwAzoGCAAQBxAeOgQIABANUK4aWLAiYIUmaAFwAngAgAGrAYgB3gaSAQM3LjKYAQCgAQGqAQdnd3Mtd2l6yAEJwAEB&amp;sclient=gws-wiz&amp;ved=0ahUKEwjJ6Y3PuNDvAhXrHTQIHbEOAgAQ4dUDCA0&amp;uact=5</t>
  </si>
  <si>
    <t>M</t>
  </si>
  <si>
    <t>Freq tests/week</t>
  </si>
  <si>
    <t>Tests/week</t>
  </si>
  <si>
    <t>Tests/day (5)</t>
  </si>
  <si>
    <t>K-12 students public</t>
  </si>
  <si>
    <t>K-12 students private</t>
  </si>
  <si>
    <t>K-12 teachers public</t>
  </si>
  <si>
    <t>K-12 teachers private</t>
  </si>
  <si>
    <t>K-12 teach&amp;stud public</t>
  </si>
  <si>
    <t>K-12 teach&amp;stud private</t>
  </si>
  <si>
    <t>Calcs based on Num Weeks (public only)</t>
  </si>
  <si>
    <t>Num Weeks</t>
  </si>
  <si>
    <t>Public Total Tests (M)</t>
  </si>
  <si>
    <t>Total Funds ($M)</t>
  </si>
  <si>
    <t>FPrice $ / Test</t>
  </si>
  <si>
    <t>Calcs based on Test Price (public only)</t>
  </si>
  <si>
    <t>Calc based on Per Student</t>
  </si>
  <si>
    <t xml:space="preserve">Total Funding </t>
  </si>
  <si>
    <t>Total Num students + teachers</t>
  </si>
  <si>
    <t>to make math easy</t>
  </si>
  <si>
    <t>Participation rate</t>
  </si>
  <si>
    <t>Funding / Person</t>
  </si>
  <si>
    <t>All In Cost / Test</t>
  </si>
  <si>
    <t>Num Tests / Person</t>
  </si>
  <si>
    <t>Freq Tests / Week</t>
  </si>
  <si>
    <t>Total K-12 Teachers and Students</t>
  </si>
  <si>
    <t>College Students</t>
  </si>
  <si>
    <t>Total</t>
  </si>
  <si>
    <t>Tests / Day</t>
  </si>
  <si>
    <t>Tests / Week</t>
  </si>
  <si>
    <t>For plate of dried pellets, to setup LAMP reaction:</t>
  </si>
  <si>
    <t>Get WGP from -20 freezer. WGP is water guanidine and primers</t>
  </si>
  <si>
    <t>ul / rxn</t>
  </si>
  <si>
    <t>ul / 96 rxn</t>
  </si>
  <si>
    <t>ul / plate</t>
  </si>
  <si>
    <t>ml / batch plates</t>
  </si>
  <si>
    <t>LAMP rxn volume</t>
  </si>
  <si>
    <t>Water</t>
  </si>
  <si>
    <t>Guanidine 10X .4M</t>
  </si>
  <si>
    <t>Primers 10X</t>
  </si>
  <si>
    <t>WGP</t>
  </si>
  <si>
    <t>LAMP MM</t>
  </si>
  <si>
    <t>ALL MM</t>
  </si>
  <si>
    <t>INACTIVATION SOLN</t>
  </si>
  <si>
    <t>g / source bottle</t>
  </si>
  <si>
    <t>Stable for 3 months at -20C</t>
  </si>
  <si>
    <t>g / mole</t>
  </si>
  <si>
    <t>Stock Conc</t>
  </si>
  <si>
    <t>Ultrapure Water needed</t>
  </si>
  <si>
    <t>Final Conc in 100X IS</t>
  </si>
  <si>
    <t>Vol of 100X Inactiv Soln / source</t>
  </si>
  <si>
    <t>Vol of 100X Inactiv Soln / pool</t>
  </si>
  <si>
    <t>uL of 100XISS per pool</t>
  </si>
  <si>
    <t>ul</t>
  </si>
  <si>
    <t>Pools / source bottle</t>
  </si>
  <si>
    <t>pools</t>
  </si>
  <si>
    <t>plates / 25g TCEP source bottle</t>
  </si>
  <si>
    <t>Cost / 25g TCEP source bottle</t>
  </si>
  <si>
    <t>Cost / pool</t>
  </si>
  <si>
    <t>EDTA source bottle</t>
  </si>
  <si>
    <t>Source Conc</t>
  </si>
  <si>
    <t>Keying off TCEP for Vol 100X</t>
  </si>
  <si>
    <t>EDTA source vol needed</t>
  </si>
  <si>
    <t>Cost / EDTA 0.5M 100ml source</t>
  </si>
  <si>
    <t>NaOH source</t>
  </si>
  <si>
    <t>N</t>
  </si>
  <si>
    <t>NaOH source vol needed</t>
  </si>
  <si>
    <t>Cost / NaOH source</t>
  </si>
  <si>
    <t>Cost NaOH / Batch IS</t>
  </si>
  <si>
    <t>Ultrapure Water Source</t>
  </si>
  <si>
    <t>Cost / Ultrapure Water Source</t>
  </si>
  <si>
    <t>Cost Ultrapure / Batch IS</t>
  </si>
  <si>
    <t>TOTAL COST Per Batch</t>
  </si>
  <si>
    <t>TOTAL COST Per Pool</t>
  </si>
  <si>
    <t>BINDING SOLN</t>
  </si>
  <si>
    <t>NaI 2.5kg</t>
  </si>
  <si>
    <t>MilliQ Water Needed</t>
  </si>
  <si>
    <t>NaI stock needed per plate</t>
  </si>
  <si>
    <t>Plates / source</t>
  </si>
  <si>
    <t>10% Triton / plate</t>
  </si>
  <si>
    <t>Triton X100 - 50ml</t>
  </si>
  <si>
    <t>use new bottle 500ml Ultrapure - pour out 100ml</t>
  </si>
  <si>
    <t>weigh, add Triton X-100  then add additional water to correct weight</t>
  </si>
  <si>
    <t>store in 5ml ED Screw Cap (not DNA LB)</t>
  </si>
  <si>
    <t>store 250ul HCL 1N in ? tube</t>
  </si>
  <si>
    <t>ETHANOL - 80%</t>
  </si>
  <si>
    <t>Ethanol - 100%</t>
  </si>
  <si>
    <t>Water for 80%</t>
  </si>
  <si>
    <t>Cost 80% EtOH / L</t>
  </si>
  <si>
    <t>Amount per pool for EtOH wash</t>
  </si>
  <si>
    <t>Pools / Batch</t>
  </si>
  <si>
    <t>EtOH cost / pool</t>
  </si>
  <si>
    <t>Volume (mL)</t>
  </si>
  <si>
    <t>$/mL</t>
  </si>
  <si>
    <t># tubes</t>
  </si>
  <si>
    <t>$/tube</t>
  </si>
  <si>
    <t>total $</t>
  </si>
  <si>
    <t>total rxn</t>
  </si>
  <si>
    <t>lead time</t>
  </si>
  <si>
    <t>Num Rxn</t>
  </si>
  <si>
    <t>3 weeks</t>
  </si>
  <si>
    <t>6 weeks</t>
  </si>
  <si>
    <t>List Price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</si>
</sst>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0">
    <numFmt numFmtId="164" formatCode="&quot;$&quot;#,##0.00"/>
    <numFmt numFmtId="165" formatCode="&quot;$&quot;#,##0"/>
    <numFmt numFmtId="166" formatCode="0.0%"/>
    <numFmt numFmtId="167" formatCode="&quot;$&quot;#,##0.000"/>
    <numFmt numFmtId="168" formatCode="#,##0.000000"/>
    <numFmt numFmtId="169" formatCode="&quot;$&quot;#,##0.00000"/>
    <numFmt numFmtId="170" formatCode="&quot;$&quot;#,##0.0000"/>
    <numFmt numFmtId="171" formatCode="0.0"/>
    <numFmt numFmtId="172" formatCode="0.000000"/>
    <numFmt numFmtId="173" formatCode="#,##0.0"/>
  </numFmts>
  <fonts count="26">
    <font>
      <sz val="10.0"/>
      <color rgb="FF000000"/>
      <name val="Arial"/>
      <scheme val="minor"/>
    </font>
    <font>
      <b/>
      <color theme="1"/>
      <name val="Arial"/>
      <scheme val="minor"/>
    </font>
    <font/>
    <font>
      <color theme="1"/>
      <name val="Arial"/>
      <scheme val="minor"/>
    </font>
    <font>
      <b/>
      <u/>
      <sz val="12.0"/>
      <color theme="1"/>
      <name val="Arial"/>
      <scheme val="minor"/>
    </font>
    <font>
      <b/>
      <sz val="12.0"/>
      <color theme="1"/>
      <name val="Arial"/>
      <scheme val="minor"/>
    </font>
    <font>
      <u/>
      <color theme="1"/>
      <name val="Arial"/>
      <scheme val="minor"/>
    </font>
    <font>
      <u/>
      <color theme="1"/>
      <name val="Arial"/>
      <scheme val="minor"/>
    </font>
    <font>
      <u/>
      <color theme="1"/>
      <name val="Arial"/>
      <scheme val="minor"/>
    </font>
    <font>
      <b/>
      <sz val="10.0"/>
      <color theme="1"/>
      <name val="Arial"/>
      <scheme val="minor"/>
    </font>
    <font>
      <u/>
      <color rgb="FF1155CC"/>
    </font>
    <font>
      <i/>
      <color theme="1"/>
      <name val="Arial"/>
      <scheme val="minor"/>
    </font>
    <font>
      <u/>
      <color rgb="FF0000FF"/>
    </font>
    <font>
      <color theme="1"/>
      <name val="Arial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color rgb="FFFFFFFF"/>
      <name val="Arial"/>
      <scheme val="minor"/>
    </font>
    <font>
      <u/>
      <color theme="1"/>
      <name val="Arial"/>
      <scheme val="minor"/>
    </font>
    <font>
      <u/>
      <color theme="1"/>
      <name val="Arial"/>
      <scheme val="minor"/>
    </font>
    <font>
      <u/>
      <color theme="1"/>
      <name val="Arial"/>
      <scheme val="minor"/>
    </font>
    <font>
      <sz val="14.0"/>
      <color theme="1"/>
      <name val="Arial"/>
      <scheme val="minor"/>
    </font>
    <font>
      <color rgb="FF000000"/>
      <name val="Arial"/>
    </font>
    <font>
      <b/>
      <color theme="1"/>
      <name val="Arial"/>
    </font>
    <font>
      <u/>
      <color rgb="FF0000FF"/>
    </font>
    <font>
      <sz val="11.0"/>
      <color rgb="FF222222"/>
      <name val="Verdana"/>
    </font>
  </fonts>
  <fills count="1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9900"/>
        <bgColor rgb="FFFF9900"/>
      </patternFill>
    </fill>
    <fill>
      <patternFill patternType="solid">
        <fgColor rgb="FF00FF00"/>
        <bgColor rgb="FF00FF00"/>
      </patternFill>
    </fill>
    <fill>
      <patternFill patternType="solid">
        <fgColor rgb="FF666666"/>
        <bgColor rgb="FF666666"/>
      </patternFill>
    </fill>
    <fill>
      <patternFill patternType="solid">
        <fgColor rgb="FFB6D7A8"/>
        <bgColor rgb="FFB6D7A8"/>
      </patternFill>
    </fill>
    <fill>
      <patternFill patternType="solid">
        <fgColor rgb="FF9FC5E8"/>
        <bgColor rgb="FF9FC5E8"/>
      </patternFill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00FFFF"/>
        <bgColor rgb="FF00FFFF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7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0" fillId="0" fontId="3" numFmtId="164" xfId="0" applyAlignment="1" applyFont="1" applyNumberFormat="1">
      <alignment horizontal="center" readingOrder="0"/>
    </xf>
    <xf borderId="0" fillId="0" fontId="3" numFmtId="3" xfId="0" applyAlignment="1" applyFont="1" applyNumberFormat="1">
      <alignment horizontal="center" readingOrder="0"/>
    </xf>
    <xf borderId="0" fillId="0" fontId="4" numFmtId="3" xfId="0" applyAlignment="1" applyFont="1" applyNumberFormat="1">
      <alignment readingOrder="0"/>
    </xf>
    <xf borderId="0" fillId="0" fontId="5" numFmtId="164" xfId="0" applyAlignment="1" applyFont="1" applyNumberFormat="1">
      <alignment horizontal="left" readingOrder="0"/>
    </xf>
    <xf borderId="0" fillId="0" fontId="6" numFmtId="0" xfId="0" applyAlignment="1" applyFont="1">
      <alignment horizontal="center" readingOrder="0"/>
    </xf>
    <xf borderId="4" fillId="0" fontId="3" numFmtId="0" xfId="0" applyBorder="1" applyFont="1"/>
    <xf borderId="5" fillId="0" fontId="3" numFmtId="0" xfId="0" applyBorder="1" applyFont="1"/>
    <xf borderId="0" fillId="0" fontId="7" numFmtId="0" xfId="0" applyAlignment="1" applyFont="1">
      <alignment readingOrder="0"/>
    </xf>
    <xf borderId="0" fillId="0" fontId="8" numFmtId="0" xfId="0" applyFont="1"/>
    <xf borderId="6" fillId="0" fontId="1" numFmtId="0" xfId="0" applyAlignment="1" applyBorder="1" applyFont="1">
      <alignment readingOrder="0"/>
    </xf>
    <xf borderId="0" fillId="0" fontId="1" numFmtId="9" xfId="0" applyFont="1" applyNumberFormat="1"/>
    <xf borderId="0" fillId="0" fontId="3" numFmtId="165" xfId="0" applyAlignment="1" applyFont="1" applyNumberFormat="1">
      <alignment horizontal="center" readingOrder="0"/>
    </xf>
    <xf borderId="0" fillId="0" fontId="1" numFmtId="166" xfId="0" applyAlignment="1" applyFont="1" applyNumberFormat="1">
      <alignment horizontal="center"/>
    </xf>
    <xf borderId="0" fillId="0" fontId="1" numFmtId="167" xfId="0" applyAlignment="1" applyFont="1" applyNumberFormat="1">
      <alignment horizontal="right"/>
    </xf>
    <xf borderId="0" fillId="0" fontId="9" numFmtId="165" xfId="0" applyFont="1" applyNumberFormat="1"/>
    <xf borderId="0" fillId="0" fontId="3" numFmtId="9" xfId="0" applyAlignment="1" applyFont="1" applyNumberFormat="1">
      <alignment horizontal="center" readingOrder="0"/>
    </xf>
    <xf borderId="6" fillId="2" fontId="1" numFmtId="0" xfId="0" applyAlignment="1" applyBorder="1" applyFont="1">
      <alignment readingOrder="0"/>
    </xf>
    <xf borderId="0" fillId="2" fontId="1" numFmtId="9" xfId="0" applyFont="1" applyNumberFormat="1"/>
    <xf borderId="0" fillId="2" fontId="3" numFmtId="3" xfId="0" applyAlignment="1" applyFont="1" applyNumberFormat="1">
      <alignment horizontal="center" readingOrder="0"/>
    </xf>
    <xf borderId="0" fillId="2" fontId="3" numFmtId="165" xfId="0" applyAlignment="1" applyFont="1" applyNumberFormat="1">
      <alignment horizontal="center"/>
    </xf>
    <xf borderId="0" fillId="2" fontId="1" numFmtId="166" xfId="0" applyAlignment="1" applyFont="1" applyNumberFormat="1">
      <alignment horizontal="center"/>
    </xf>
    <xf borderId="0" fillId="2" fontId="1" numFmtId="167" xfId="0" applyAlignment="1" applyFont="1" applyNumberFormat="1">
      <alignment horizontal="right"/>
    </xf>
    <xf borderId="0" fillId="2" fontId="9" numFmtId="165" xfId="0" applyFont="1" applyNumberFormat="1"/>
    <xf borderId="6" fillId="0" fontId="3" numFmtId="0" xfId="0" applyAlignment="1" applyBorder="1" applyFont="1">
      <alignment readingOrder="0"/>
    </xf>
    <xf borderId="0" fillId="0" fontId="3" numFmtId="165" xfId="0" applyAlignment="1" applyFont="1" applyNumberFormat="1">
      <alignment horizontal="center"/>
    </xf>
    <xf borderId="0" fillId="0" fontId="3" numFmtId="167" xfId="0" applyFont="1" applyNumberFormat="1"/>
    <xf borderId="0" fillId="0" fontId="3" numFmtId="167" xfId="0" applyAlignment="1" applyFont="1" applyNumberFormat="1">
      <alignment horizontal="center"/>
    </xf>
    <xf borderId="0" fillId="0" fontId="3" numFmtId="9" xfId="0" applyAlignment="1" applyFont="1" applyNumberFormat="1">
      <alignment horizontal="center"/>
    </xf>
    <xf borderId="0" fillId="0" fontId="3" numFmtId="167" xfId="0" applyAlignment="1" applyFont="1" applyNumberFormat="1">
      <alignment horizontal="right"/>
    </xf>
    <xf borderId="0" fillId="0" fontId="3" numFmtId="168" xfId="0" applyAlignment="1" applyFont="1" applyNumberFormat="1">
      <alignment horizontal="center"/>
    </xf>
    <xf borderId="0" fillId="0" fontId="3" numFmtId="169" xfId="0" applyAlignment="1" applyFont="1" applyNumberFormat="1">
      <alignment horizontal="center" readingOrder="0"/>
    </xf>
    <xf borderId="0" fillId="0" fontId="10" numFmtId="0" xfId="0" applyAlignment="1" applyFont="1">
      <alignment readingOrder="0" shrinkToFit="0" wrapText="0"/>
    </xf>
    <xf borderId="7" fillId="0" fontId="3" numFmtId="0" xfId="0" applyAlignment="1" applyBorder="1" applyFont="1">
      <alignment readingOrder="0"/>
    </xf>
    <xf borderId="8" fillId="0" fontId="3" numFmtId="0" xfId="0" applyAlignment="1" applyBorder="1" applyFont="1">
      <alignment readingOrder="0"/>
    </xf>
    <xf borderId="8" fillId="0" fontId="3" numFmtId="9" xfId="0" applyAlignment="1" applyBorder="1" applyFont="1" applyNumberFormat="1">
      <alignment horizontal="center"/>
    </xf>
    <xf borderId="8" fillId="0" fontId="3" numFmtId="165" xfId="0" applyAlignment="1" applyBorder="1" applyFont="1" applyNumberFormat="1">
      <alignment horizontal="center"/>
    </xf>
    <xf borderId="8" fillId="0" fontId="3" numFmtId="167" xfId="0" applyAlignment="1" applyBorder="1" applyFont="1" applyNumberFormat="1">
      <alignment horizontal="right"/>
    </xf>
    <xf borderId="8" fillId="0" fontId="3" numFmtId="167" xfId="0" applyAlignment="1" applyBorder="1" applyFont="1" applyNumberFormat="1">
      <alignment horizontal="center"/>
    </xf>
    <xf borderId="8" fillId="0" fontId="3" numFmtId="165" xfId="0" applyAlignment="1" applyBorder="1" applyFont="1" applyNumberFormat="1">
      <alignment horizontal="center" readingOrder="0"/>
    </xf>
    <xf borderId="8" fillId="0" fontId="3" numFmtId="0" xfId="0" applyAlignment="1" applyBorder="1" applyFont="1">
      <alignment horizontal="center" readingOrder="0"/>
    </xf>
    <xf borderId="8" fillId="0" fontId="3" numFmtId="0" xfId="0" applyBorder="1" applyFont="1"/>
    <xf borderId="0" fillId="0" fontId="3" numFmtId="164" xfId="0" applyAlignment="1" applyFont="1" applyNumberFormat="1">
      <alignment horizontal="center" readingOrder="0"/>
    </xf>
    <xf borderId="0" fillId="0" fontId="3" numFmtId="0" xfId="0" applyFont="1"/>
    <xf borderId="0" fillId="0" fontId="3" numFmtId="9" xfId="0" applyFont="1" applyNumberFormat="1"/>
    <xf borderId="0" fillId="0" fontId="3" numFmtId="170" xfId="0" applyAlignment="1" applyFont="1" applyNumberFormat="1">
      <alignment horizontal="right"/>
    </xf>
    <xf borderId="0" fillId="0" fontId="3" numFmtId="170" xfId="0" applyFont="1" applyNumberFormat="1"/>
    <xf borderId="0" fillId="0" fontId="3" numFmtId="164" xfId="0" applyAlignment="1" applyFont="1" applyNumberFormat="1">
      <alignment horizontal="left" readingOrder="0"/>
    </xf>
    <xf borderId="7" fillId="0" fontId="1" numFmtId="0" xfId="0" applyAlignment="1" applyBorder="1" applyFont="1">
      <alignment readingOrder="0"/>
    </xf>
    <xf borderId="8" fillId="0" fontId="3" numFmtId="170" xfId="0" applyAlignment="1" applyBorder="1" applyFont="1" applyNumberFormat="1">
      <alignment horizontal="right"/>
    </xf>
    <xf borderId="8" fillId="0" fontId="3" numFmtId="170" xfId="0" applyBorder="1" applyFont="1" applyNumberFormat="1"/>
    <xf borderId="8" fillId="0" fontId="3" numFmtId="164" xfId="0" applyAlignment="1" applyBorder="1" applyFont="1" applyNumberFormat="1">
      <alignment horizontal="center" readingOrder="0"/>
    </xf>
    <xf borderId="8" fillId="0" fontId="3" numFmtId="9" xfId="0" applyBorder="1" applyFont="1" applyNumberFormat="1"/>
    <xf borderId="0" fillId="0" fontId="3" numFmtId="166" xfId="0" applyFont="1" applyNumberFormat="1"/>
    <xf borderId="0" fillId="0" fontId="3" numFmtId="0" xfId="0" applyAlignment="1" applyFont="1">
      <alignment horizontal="right"/>
    </xf>
    <xf borderId="0" fillId="0" fontId="3" numFmtId="165" xfId="0" applyAlignment="1" applyFont="1" applyNumberFormat="1">
      <alignment horizontal="left" readingOrder="0"/>
    </xf>
    <xf borderId="0" fillId="3" fontId="3" numFmtId="0" xfId="0" applyAlignment="1" applyFill="1" applyFont="1">
      <alignment readingOrder="0"/>
    </xf>
    <xf borderId="0" fillId="3" fontId="3" numFmtId="9" xfId="0" applyAlignment="1" applyFont="1" applyNumberFormat="1">
      <alignment horizontal="center"/>
    </xf>
    <xf borderId="0" fillId="3" fontId="3" numFmtId="165" xfId="0" applyAlignment="1" applyFont="1" applyNumberFormat="1">
      <alignment horizontal="center"/>
    </xf>
    <xf borderId="0" fillId="3" fontId="3" numFmtId="170" xfId="0" applyAlignment="1" applyFont="1" applyNumberFormat="1">
      <alignment horizontal="right"/>
    </xf>
    <xf borderId="0" fillId="3" fontId="3" numFmtId="170" xfId="0" applyFont="1" applyNumberFormat="1"/>
    <xf borderId="0" fillId="0" fontId="11" numFmtId="164" xfId="0" applyAlignment="1" applyFont="1" applyNumberFormat="1">
      <alignment horizontal="left" readingOrder="0"/>
    </xf>
    <xf borderId="4" fillId="0" fontId="1" numFmtId="0" xfId="0" applyAlignment="1" applyBorder="1" applyFont="1">
      <alignment readingOrder="0"/>
    </xf>
    <xf borderId="5" fillId="0" fontId="12" numFmtId="0" xfId="0" applyAlignment="1" applyBorder="1" applyFont="1">
      <alignment horizontal="left" readingOrder="0" shrinkToFit="0" wrapText="0"/>
    </xf>
    <xf borderId="5" fillId="0" fontId="3" numFmtId="3" xfId="0" applyAlignment="1" applyBorder="1" applyFont="1" applyNumberFormat="1">
      <alignment horizontal="center" readingOrder="0"/>
    </xf>
    <xf borderId="5" fillId="0" fontId="3" numFmtId="164" xfId="0" applyAlignment="1" applyBorder="1" applyFont="1" applyNumberFormat="1">
      <alignment horizontal="center" readingOrder="0"/>
    </xf>
    <xf borderId="5" fillId="0" fontId="3" numFmtId="166" xfId="0" applyBorder="1" applyFont="1" applyNumberFormat="1"/>
    <xf borderId="5" fillId="0" fontId="1" numFmtId="167" xfId="0" applyAlignment="1" applyBorder="1" applyFont="1" applyNumberFormat="1">
      <alignment horizontal="right"/>
    </xf>
    <xf borderId="5" fillId="0" fontId="9" numFmtId="165" xfId="0" applyBorder="1" applyFont="1" applyNumberFormat="1"/>
    <xf borderId="5" fillId="0" fontId="3" numFmtId="0" xfId="0" applyAlignment="1" applyBorder="1" applyFont="1">
      <alignment readingOrder="0"/>
    </xf>
    <xf borderId="5" fillId="0" fontId="3" numFmtId="164" xfId="0" applyAlignment="1" applyBorder="1" applyFont="1" applyNumberFormat="1">
      <alignment horizontal="left" readingOrder="0"/>
    </xf>
    <xf borderId="5" fillId="0" fontId="3" numFmtId="9" xfId="0" applyBorder="1" applyFont="1" applyNumberFormat="1"/>
    <xf borderId="5" fillId="0" fontId="3" numFmtId="164" xfId="0" applyAlignment="1" applyBorder="1" applyFont="1" applyNumberFormat="1">
      <alignment horizontal="center" readingOrder="0"/>
    </xf>
    <xf borderId="5" fillId="0" fontId="3" numFmtId="0" xfId="0" applyAlignment="1" applyBorder="1" applyFont="1">
      <alignment horizontal="center" readingOrder="0"/>
    </xf>
    <xf borderId="6" fillId="4" fontId="1" numFmtId="0" xfId="0" applyAlignment="1" applyBorder="1" applyFill="1" applyFont="1">
      <alignment readingOrder="0"/>
    </xf>
    <xf borderId="0" fillId="4" fontId="3" numFmtId="9" xfId="0" applyFont="1" applyNumberFormat="1"/>
    <xf borderId="0" fillId="4" fontId="3" numFmtId="3" xfId="0" applyAlignment="1" applyFont="1" applyNumberFormat="1">
      <alignment horizontal="center" readingOrder="0"/>
    </xf>
    <xf borderId="0" fillId="4" fontId="3" numFmtId="165" xfId="0" applyAlignment="1" applyFont="1" applyNumberFormat="1">
      <alignment horizontal="center"/>
    </xf>
    <xf borderId="0" fillId="4" fontId="3" numFmtId="166" xfId="0" applyFont="1" applyNumberFormat="1"/>
    <xf borderId="0" fillId="4" fontId="1" numFmtId="167" xfId="0" applyAlignment="1" applyFont="1" applyNumberFormat="1">
      <alignment horizontal="right"/>
    </xf>
    <xf borderId="0" fillId="4" fontId="1" numFmtId="167" xfId="0" applyAlignment="1" applyFont="1" applyNumberFormat="1">
      <alignment horizontal="right" readingOrder="0"/>
    </xf>
    <xf borderId="0" fillId="0" fontId="1" numFmtId="0" xfId="0" applyAlignment="1" applyFont="1">
      <alignment readingOrder="0"/>
    </xf>
    <xf borderId="0" fillId="0" fontId="5" numFmtId="164" xfId="0" applyAlignment="1" applyFont="1" applyNumberFormat="1">
      <alignment horizontal="center"/>
    </xf>
    <xf borderId="0" fillId="5" fontId="5" numFmtId="164" xfId="0" applyAlignment="1" applyFill="1" applyFont="1" applyNumberFormat="1">
      <alignment horizontal="center"/>
    </xf>
    <xf borderId="0" fillId="0" fontId="5" numFmtId="165" xfId="0" applyFont="1" applyNumberFormat="1"/>
    <xf borderId="0" fillId="0" fontId="3" numFmtId="0" xfId="0" applyAlignment="1" applyFont="1">
      <alignment horizontal="left" readingOrder="0" shrinkToFit="0" wrapText="0"/>
    </xf>
    <xf borderId="0" fillId="0" fontId="3" numFmtId="0" xfId="0" applyAlignment="1" applyFont="1">
      <alignment horizontal="center"/>
    </xf>
    <xf borderId="4" fillId="2" fontId="1" numFmtId="0" xfId="0" applyAlignment="1" applyBorder="1" applyFont="1">
      <alignment readingOrder="0"/>
    </xf>
    <xf borderId="5" fillId="0" fontId="2" numFmtId="0" xfId="0" applyBorder="1" applyFont="1"/>
    <xf borderId="9" fillId="0" fontId="2" numFmtId="0" xfId="0" applyBorder="1" applyFont="1"/>
    <xf borderId="0" fillId="0" fontId="1" numFmtId="164" xfId="0" applyAlignment="1" applyFont="1" applyNumberFormat="1">
      <alignment horizontal="center"/>
    </xf>
    <xf borderId="0" fillId="0" fontId="13" numFmtId="0" xfId="0" applyAlignment="1" applyFont="1">
      <alignment vertical="bottom"/>
    </xf>
    <xf borderId="0" fillId="0" fontId="13" numFmtId="3" xfId="0" applyAlignment="1" applyFont="1" applyNumberFormat="1">
      <alignment horizontal="center" readingOrder="0" vertical="bottom"/>
    </xf>
    <xf borderId="0" fillId="0" fontId="13" numFmtId="164" xfId="0" applyAlignment="1" applyFont="1" applyNumberFormat="1">
      <alignment horizontal="center" vertical="bottom"/>
    </xf>
    <xf borderId="0" fillId="0" fontId="3" numFmtId="164" xfId="0" applyAlignment="1" applyFont="1" applyNumberFormat="1">
      <alignment horizontal="center"/>
    </xf>
    <xf borderId="0" fillId="0" fontId="13" numFmtId="164" xfId="0" applyAlignment="1" applyFont="1" applyNumberFormat="1">
      <alignment vertical="bottom"/>
    </xf>
    <xf borderId="0" fillId="0" fontId="13" numFmtId="3" xfId="0" applyAlignment="1" applyFont="1" applyNumberFormat="1">
      <alignment horizontal="center" vertical="bottom"/>
    </xf>
    <xf borderId="0" fillId="0" fontId="13" numFmtId="164" xfId="0" applyAlignment="1" applyFont="1" applyNumberFormat="1">
      <alignment horizontal="center" readingOrder="0" vertical="bottom"/>
    </xf>
    <xf borderId="0" fillId="0" fontId="5" numFmtId="165" xfId="0" applyAlignment="1" applyFont="1" applyNumberFormat="1">
      <alignment horizontal="right"/>
    </xf>
    <xf borderId="0" fillId="0" fontId="1" numFmtId="9" xfId="0" applyAlignment="1" applyFont="1" applyNumberFormat="1">
      <alignment horizontal="center" readingOrder="0"/>
    </xf>
    <xf borderId="0" fillId="0" fontId="5" numFmtId="164" xfId="0" applyAlignment="1" applyFont="1" applyNumberFormat="1">
      <alignment horizontal="center" readingOrder="0"/>
    </xf>
    <xf borderId="0" fillId="0" fontId="5" numFmtId="165" xfId="0" applyAlignment="1" applyFont="1" applyNumberFormat="1">
      <alignment horizontal="center" readingOrder="0"/>
    </xf>
    <xf borderId="0" fillId="3" fontId="5" numFmtId="165" xfId="0" applyAlignment="1" applyFont="1" applyNumberFormat="1">
      <alignment horizontal="center" readingOrder="0"/>
    </xf>
    <xf borderId="0" fillId="0" fontId="5" numFmtId="164" xfId="0" applyAlignment="1" applyFont="1" applyNumberFormat="1">
      <alignment horizontal="center"/>
    </xf>
    <xf borderId="0" fillId="0" fontId="3" numFmtId="0" xfId="0" applyAlignment="1" applyFont="1">
      <alignment horizontal="left" readingOrder="0"/>
    </xf>
    <xf borderId="0" fillId="0" fontId="5" numFmtId="0" xfId="0" applyAlignment="1" applyFont="1">
      <alignment readingOrder="0"/>
    </xf>
    <xf borderId="0" fillId="0" fontId="1" numFmtId="3" xfId="0" applyFont="1" applyNumberFormat="1"/>
    <xf borderId="0" fillId="0" fontId="3" numFmtId="164" xfId="0" applyFont="1" applyNumberFormat="1"/>
    <xf borderId="0" fillId="0" fontId="1" numFmtId="164" xfId="0" applyFont="1" applyNumberFormat="1"/>
    <xf borderId="0" fillId="0" fontId="1" numFmtId="0" xfId="0" applyAlignment="1" applyFont="1">
      <alignment horizontal="center" readingOrder="0"/>
    </xf>
    <xf borderId="0" fillId="0" fontId="14" numFmtId="0" xfId="0" applyAlignment="1" applyFont="1">
      <alignment horizontal="center" readingOrder="0"/>
    </xf>
    <xf borderId="0" fillId="0" fontId="13" numFmtId="164" xfId="0" applyAlignment="1" applyFont="1" applyNumberFormat="1">
      <alignment horizontal="center" vertical="bottom"/>
    </xf>
    <xf borderId="0" fillId="0" fontId="3" numFmtId="164" xfId="0" applyAlignment="1" applyFont="1" applyNumberFormat="1">
      <alignment horizontal="center"/>
    </xf>
    <xf borderId="0" fillId="0" fontId="3" numFmtId="165" xfId="0" applyFont="1" applyNumberFormat="1"/>
    <xf borderId="0" fillId="0" fontId="13" numFmtId="164" xfId="0" applyAlignment="1" applyFont="1" applyNumberFormat="1">
      <alignment horizontal="center" readingOrder="0" vertical="bottom"/>
    </xf>
    <xf borderId="0" fillId="0" fontId="3" numFmtId="164" xfId="0" applyAlignment="1" applyFont="1" applyNumberFormat="1">
      <alignment readingOrder="0"/>
    </xf>
    <xf borderId="0" fillId="0" fontId="3" numFmtId="165" xfId="0" applyAlignment="1" applyFont="1" applyNumberFormat="1">
      <alignment horizontal="right" readingOrder="0"/>
    </xf>
    <xf borderId="5" fillId="0" fontId="1" numFmtId="164" xfId="0" applyAlignment="1" applyBorder="1" applyFont="1" applyNumberFormat="1">
      <alignment horizontal="right" readingOrder="0"/>
    </xf>
    <xf borderId="5" fillId="0" fontId="1" numFmtId="166" xfId="0" applyAlignment="1" applyBorder="1" applyFont="1" applyNumberFormat="1">
      <alignment horizontal="right" readingOrder="0"/>
    </xf>
    <xf borderId="5" fillId="0" fontId="1" numFmtId="165" xfId="0" applyAlignment="1" applyBorder="1" applyFont="1" applyNumberFormat="1">
      <alignment horizontal="right" readingOrder="0"/>
    </xf>
    <xf borderId="5" fillId="0" fontId="1" numFmtId="0" xfId="0" applyAlignment="1" applyBorder="1" applyFont="1">
      <alignment horizontal="center" readingOrder="0"/>
    </xf>
    <xf borderId="0" fillId="0" fontId="1" numFmtId="3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3" numFmtId="9" xfId="0" applyAlignment="1" applyFont="1" applyNumberFormat="1">
      <alignment readingOrder="0"/>
    </xf>
    <xf borderId="0" fillId="0" fontId="15" numFmtId="0" xfId="0" applyAlignment="1" applyFont="1">
      <alignment horizontal="right" readingOrder="0"/>
    </xf>
    <xf borderId="0" fillId="3" fontId="16" numFmtId="0" xfId="0" applyAlignment="1" applyFont="1">
      <alignment horizontal="right" readingOrder="0"/>
    </xf>
    <xf borderId="0" fillId="3" fontId="3" numFmtId="164" xfId="0" applyFont="1" applyNumberFormat="1"/>
    <xf borderId="0" fillId="3" fontId="3" numFmtId="164" xfId="0" applyAlignment="1" applyFont="1" applyNumberFormat="1">
      <alignment readingOrder="0"/>
    </xf>
    <xf borderId="0" fillId="0" fontId="3" numFmtId="166" xfId="0" applyAlignment="1" applyFont="1" applyNumberFormat="1">
      <alignment readingOrder="0"/>
    </xf>
    <xf borderId="5" fillId="0" fontId="3" numFmtId="0" xfId="0" applyAlignment="1" applyBorder="1" applyFont="1">
      <alignment horizontal="center"/>
    </xf>
    <xf borderId="5" fillId="3" fontId="1" numFmtId="164" xfId="0" applyAlignment="1" applyBorder="1" applyFont="1" applyNumberFormat="1">
      <alignment horizontal="right" readingOrder="0"/>
    </xf>
    <xf borderId="10" fillId="6" fontId="17" numFmtId="0" xfId="0" applyBorder="1" applyFill="1" applyFont="1"/>
    <xf borderId="10" fillId="6" fontId="17" numFmtId="0" xfId="0" applyAlignment="1" applyBorder="1" applyFont="1">
      <alignment horizontal="center" readingOrder="0"/>
    </xf>
    <xf borderId="1" fillId="6" fontId="17" numFmtId="0" xfId="0" applyAlignment="1" applyBorder="1" applyFont="1">
      <alignment horizontal="center" readingOrder="0"/>
    </xf>
    <xf borderId="10" fillId="0" fontId="1" numFmtId="0" xfId="0" applyAlignment="1" applyBorder="1" applyFont="1">
      <alignment readingOrder="0"/>
    </xf>
    <xf borderId="10" fillId="0" fontId="3" numFmtId="164" xfId="0" applyAlignment="1" applyBorder="1" applyFont="1" applyNumberFormat="1">
      <alignment horizontal="center" readingOrder="0"/>
    </xf>
    <xf borderId="10" fillId="0" fontId="3" numFmtId="0" xfId="0" applyAlignment="1" applyBorder="1" applyFont="1">
      <alignment horizontal="center" readingOrder="0"/>
    </xf>
    <xf borderId="10" fillId="0" fontId="3" numFmtId="3" xfId="0" applyAlignment="1" applyBorder="1" applyFont="1" applyNumberFormat="1">
      <alignment horizontal="center" readingOrder="0"/>
    </xf>
    <xf borderId="10" fillId="0" fontId="3" numFmtId="3" xfId="0" applyAlignment="1" applyBorder="1" applyFont="1" applyNumberFormat="1">
      <alignment horizontal="center"/>
    </xf>
    <xf borderId="1" fillId="0" fontId="3" numFmtId="165" xfId="0" applyAlignment="1" applyBorder="1" applyFont="1" applyNumberFormat="1">
      <alignment horizontal="center"/>
    </xf>
    <xf borderId="4" fillId="2" fontId="3" numFmtId="0" xfId="0" applyAlignment="1" applyBorder="1" applyFont="1">
      <alignment readingOrder="0"/>
    </xf>
    <xf borderId="0" fillId="3" fontId="3" numFmtId="171" xfId="0" applyAlignment="1" applyFont="1" applyNumberFormat="1">
      <alignment horizontal="center" readingOrder="0"/>
    </xf>
    <xf borderId="0" fillId="0" fontId="3" numFmtId="171" xfId="0" applyAlignment="1" applyFont="1" applyNumberFormat="1">
      <alignment horizontal="center" readingOrder="0"/>
    </xf>
    <xf borderId="0" fillId="0" fontId="3" numFmtId="1" xfId="0" applyAlignment="1" applyFont="1" applyNumberFormat="1">
      <alignment horizontal="center"/>
    </xf>
    <xf borderId="0" fillId="0" fontId="3" numFmtId="3" xfId="0" applyAlignment="1" applyFont="1" applyNumberFormat="1">
      <alignment horizontal="center"/>
    </xf>
    <xf borderId="0" fillId="3" fontId="3" numFmtId="0" xfId="0" applyAlignment="1" applyFont="1">
      <alignment horizontal="center" readingOrder="0"/>
    </xf>
    <xf borderId="5" fillId="0" fontId="18" numFmtId="0" xfId="0" applyAlignment="1" applyBorder="1" applyFont="1">
      <alignment readingOrder="0"/>
    </xf>
    <xf borderId="5" fillId="0" fontId="19" numFmtId="0" xfId="0" applyBorder="1" applyFont="1"/>
    <xf borderId="9" fillId="0" fontId="20" numFmtId="0" xfId="0" applyAlignment="1" applyBorder="1" applyFont="1">
      <alignment readingOrder="0"/>
    </xf>
    <xf borderId="11" fillId="0" fontId="3" numFmtId="164" xfId="0" applyAlignment="1" applyBorder="1" applyFont="1" applyNumberFormat="1">
      <alignment horizontal="center" readingOrder="0"/>
    </xf>
    <xf borderId="0" fillId="0" fontId="3" numFmtId="164" xfId="0" applyAlignment="1" applyFont="1" applyNumberFormat="1">
      <alignment readingOrder="0"/>
    </xf>
    <xf borderId="0" fillId="0" fontId="3" numFmtId="164" xfId="0" applyFont="1" applyNumberFormat="1"/>
    <xf borderId="7" fillId="0" fontId="3" numFmtId="0" xfId="0" applyBorder="1" applyFont="1"/>
    <xf borderId="8" fillId="7" fontId="21" numFmtId="164" xfId="0" applyAlignment="1" applyBorder="1" applyFill="1" applyFont="1" applyNumberFormat="1">
      <alignment horizontal="center"/>
    </xf>
    <xf borderId="8" fillId="0" fontId="21" numFmtId="0" xfId="0" applyBorder="1" applyFont="1"/>
    <xf borderId="12" fillId="8" fontId="21" numFmtId="164" xfId="0" applyAlignment="1" applyBorder="1" applyFill="1" applyFont="1" applyNumberFormat="1">
      <alignment horizontal="center"/>
    </xf>
    <xf borderId="0" fillId="3" fontId="1" numFmtId="164" xfId="0" applyAlignment="1" applyFont="1" applyNumberFormat="1">
      <alignment horizontal="center" readingOrder="0"/>
    </xf>
    <xf borderId="0" fillId="3" fontId="1" numFmtId="0" xfId="0" applyAlignment="1" applyFont="1">
      <alignment horizontal="center" readingOrder="0"/>
    </xf>
    <xf borderId="0" fillId="0" fontId="3" numFmtId="0" xfId="0" applyAlignment="1" applyFont="1">
      <alignment horizontal="left" readingOrder="0" vertical="center"/>
    </xf>
    <xf borderId="4" fillId="0" fontId="3" numFmtId="0" xfId="0" applyAlignment="1" applyBorder="1" applyFont="1">
      <alignment horizontal="center" readingOrder="0"/>
    </xf>
    <xf borderId="9" fillId="0" fontId="3" numFmtId="0" xfId="0" applyAlignment="1" applyBorder="1" applyFont="1">
      <alignment horizontal="center" readingOrder="0"/>
    </xf>
    <xf borderId="6" fillId="0" fontId="1" numFmtId="0" xfId="0" applyAlignment="1" applyBorder="1" applyFont="1">
      <alignment horizontal="center" readingOrder="0"/>
    </xf>
    <xf borderId="11" fillId="0" fontId="1" numFmtId="0" xfId="0" applyAlignment="1" applyBorder="1" applyFont="1">
      <alignment horizontal="center" readingOrder="0"/>
    </xf>
    <xf borderId="6" fillId="0" fontId="3" numFmtId="0" xfId="0" applyAlignment="1" applyBorder="1" applyFont="1">
      <alignment horizontal="center" readingOrder="0"/>
    </xf>
    <xf borderId="11" fillId="0" fontId="3" numFmtId="0" xfId="0" applyAlignment="1" applyBorder="1" applyFont="1">
      <alignment horizontal="center" readingOrder="0"/>
    </xf>
    <xf borderId="6" fillId="7" fontId="3" numFmtId="164" xfId="0" applyAlignment="1" applyBorder="1" applyFont="1" applyNumberFormat="1">
      <alignment horizontal="center"/>
    </xf>
    <xf borderId="11" fillId="7" fontId="3" numFmtId="164" xfId="0" applyAlignment="1" applyBorder="1" applyFont="1" applyNumberFormat="1">
      <alignment horizontal="center"/>
    </xf>
    <xf borderId="0" fillId="8" fontId="3" numFmtId="164" xfId="0" applyAlignment="1" applyFont="1" applyNumberFormat="1">
      <alignment horizontal="center"/>
    </xf>
    <xf borderId="11" fillId="8" fontId="3" numFmtId="164" xfId="0" applyAlignment="1" applyBorder="1" applyFont="1" applyNumberFormat="1">
      <alignment horizontal="center"/>
    </xf>
    <xf borderId="6" fillId="0" fontId="3" numFmtId="0" xfId="0" applyBorder="1" applyFont="1"/>
    <xf borderId="12" fillId="0" fontId="3" numFmtId="0" xfId="0" applyAlignment="1" applyBorder="1" applyFont="1">
      <alignment horizontal="center"/>
    </xf>
    <xf borderId="7" fillId="0" fontId="3" numFmtId="164" xfId="0" applyAlignment="1" applyBorder="1" applyFont="1" applyNumberFormat="1">
      <alignment horizontal="center"/>
    </xf>
    <xf borderId="12" fillId="0" fontId="3" numFmtId="164" xfId="0" applyAlignment="1" applyBorder="1" applyFont="1" applyNumberFormat="1">
      <alignment horizontal="center"/>
    </xf>
    <xf borderId="7" fillId="8" fontId="3" numFmtId="164" xfId="0" applyAlignment="1" applyBorder="1" applyFont="1" applyNumberFormat="1">
      <alignment horizontal="center"/>
    </xf>
    <xf borderId="8" fillId="0" fontId="3" numFmtId="9" xfId="0" applyAlignment="1" applyBorder="1" applyFont="1" applyNumberFormat="1">
      <alignment horizontal="center" readingOrder="0"/>
    </xf>
    <xf borderId="12" fillId="0" fontId="3" numFmtId="165" xfId="0" applyAlignment="1" applyBorder="1" applyFont="1" applyNumberFormat="1">
      <alignment horizontal="center"/>
    </xf>
    <xf borderId="4" fillId="0" fontId="3" numFmtId="0" xfId="0" applyAlignment="1" applyBorder="1" applyFont="1">
      <alignment horizontal="left" readingOrder="0"/>
    </xf>
    <xf borderId="9" fillId="3" fontId="1" numFmtId="0" xfId="0" applyAlignment="1" applyBorder="1" applyFont="1">
      <alignment horizontal="center" readingOrder="0"/>
    </xf>
    <xf borderId="6" fillId="0" fontId="1" numFmtId="0" xfId="0" applyAlignment="1" applyBorder="1" applyFont="1">
      <alignment horizontal="left" readingOrder="0"/>
    </xf>
    <xf borderId="6" fillId="0" fontId="3" numFmtId="0" xfId="0" applyAlignment="1" applyBorder="1" applyFont="1">
      <alignment horizontal="left" readingOrder="0"/>
    </xf>
    <xf borderId="11" fillId="0" fontId="3" numFmtId="0" xfId="0" applyAlignment="1" applyBorder="1" applyFont="1">
      <alignment horizontal="center"/>
    </xf>
    <xf borderId="4" fillId="0" fontId="3" numFmtId="0" xfId="0" applyAlignment="1" applyBorder="1" applyFont="1">
      <alignment horizontal="center"/>
    </xf>
    <xf borderId="9" fillId="0" fontId="3" numFmtId="0" xfId="0" applyBorder="1" applyFont="1"/>
    <xf borderId="6" fillId="0" fontId="3" numFmtId="0" xfId="0" applyAlignment="1" applyBorder="1" applyFont="1">
      <alignment horizontal="center"/>
    </xf>
    <xf borderId="11" fillId="0" fontId="3" numFmtId="0" xfId="0" applyBorder="1" applyFont="1"/>
    <xf borderId="11" fillId="3" fontId="1" numFmtId="0" xfId="0" applyAlignment="1" applyBorder="1" applyFont="1">
      <alignment horizontal="center" readingOrder="0"/>
    </xf>
    <xf borderId="6" fillId="0" fontId="3" numFmtId="3" xfId="0" applyAlignment="1" applyBorder="1" applyFont="1" applyNumberFormat="1">
      <alignment horizontal="center"/>
    </xf>
    <xf borderId="11" fillId="0" fontId="3" numFmtId="0" xfId="0" applyAlignment="1" applyBorder="1" applyFont="1">
      <alignment horizontal="left" readingOrder="0"/>
    </xf>
    <xf borderId="11" fillId="0" fontId="3" numFmtId="165" xfId="0" applyAlignment="1" applyBorder="1" applyFont="1" applyNumberFormat="1">
      <alignment horizontal="center"/>
    </xf>
    <xf borderId="11" fillId="0" fontId="3" numFmtId="0" xfId="0" applyAlignment="1" applyBorder="1" applyFont="1">
      <alignment horizontal="right" readingOrder="0"/>
    </xf>
    <xf borderId="7" fillId="0" fontId="3" numFmtId="0" xfId="0" applyAlignment="1" applyBorder="1" applyFont="1">
      <alignment horizontal="left" readingOrder="0"/>
    </xf>
    <xf borderId="12" fillId="0" fontId="3" numFmtId="164" xfId="0" applyAlignment="1" applyBorder="1" applyFont="1" applyNumberFormat="1">
      <alignment horizontal="center"/>
    </xf>
    <xf borderId="7" fillId="0" fontId="3" numFmtId="164" xfId="0" applyAlignment="1" applyBorder="1" applyFont="1" applyNumberFormat="1">
      <alignment horizontal="center" readingOrder="0"/>
    </xf>
    <xf borderId="8" fillId="0" fontId="3" numFmtId="164" xfId="0" applyAlignment="1" applyBorder="1" applyFont="1" applyNumberFormat="1">
      <alignment horizontal="center" readingOrder="0"/>
    </xf>
    <xf borderId="12" fillId="0" fontId="3" numFmtId="0" xfId="0" applyAlignment="1" applyBorder="1" applyFont="1">
      <alignment horizontal="left" readingOrder="0"/>
    </xf>
    <xf borderId="0" fillId="0" fontId="3" numFmtId="0" xfId="0" applyAlignment="1" applyFont="1">
      <alignment horizontal="right" readingOrder="0"/>
    </xf>
    <xf borderId="4" fillId="0" fontId="3" numFmtId="0" xfId="0" applyAlignment="1" applyBorder="1" applyFont="1">
      <alignment readingOrder="0"/>
    </xf>
    <xf borderId="8" fillId="0" fontId="3" numFmtId="164" xfId="0" applyAlignment="1" applyBorder="1" applyFont="1" applyNumberFormat="1">
      <alignment horizontal="center"/>
    </xf>
    <xf borderId="12" fillId="0" fontId="3" numFmtId="0" xfId="0" applyAlignment="1" applyBorder="1" applyFont="1">
      <alignment readingOrder="0"/>
    </xf>
    <xf borderId="9" fillId="0" fontId="3" numFmtId="0" xfId="0" applyAlignment="1" applyBorder="1" applyFont="1">
      <alignment horizontal="center"/>
    </xf>
    <xf borderId="0" fillId="0" fontId="1" numFmtId="0" xfId="0" applyAlignment="1" applyFont="1">
      <alignment horizontal="left"/>
    </xf>
    <xf borderId="8" fillId="0" fontId="3" numFmtId="0" xfId="0" applyAlignment="1" applyBorder="1" applyFont="1">
      <alignment horizontal="center"/>
    </xf>
    <xf borderId="8" fillId="0" fontId="3" numFmtId="164" xfId="0" applyAlignment="1" applyBorder="1" applyFont="1" applyNumberFormat="1">
      <alignment horizontal="center"/>
    </xf>
    <xf borderId="6" fillId="0" fontId="1" numFmtId="0" xfId="0" applyAlignment="1" applyBorder="1" applyFont="1">
      <alignment horizontal="left"/>
    </xf>
    <xf borderId="6" fillId="0" fontId="3" numFmtId="164" xfId="0" applyAlignment="1" applyBorder="1" applyFont="1" applyNumberFormat="1">
      <alignment horizontal="center"/>
    </xf>
    <xf borderId="11" fillId="0" fontId="3" numFmtId="164" xfId="0" applyAlignment="1" applyBorder="1" applyFont="1" applyNumberFormat="1">
      <alignment horizontal="center"/>
    </xf>
    <xf borderId="10" fillId="0" fontId="3" numFmtId="0" xfId="0" applyBorder="1" applyFont="1"/>
    <xf borderId="10" fillId="0" fontId="3" numFmtId="0" xfId="0" applyAlignment="1" applyBorder="1" applyFont="1">
      <alignment horizontal="center"/>
    </xf>
    <xf borderId="10" fillId="0" fontId="3" numFmtId="0" xfId="0" applyAlignment="1" applyBorder="1" applyFont="1">
      <alignment readingOrder="0"/>
    </xf>
    <xf borderId="10" fillId="0" fontId="3" numFmtId="164" xfId="0" applyAlignment="1" applyBorder="1" applyFont="1" applyNumberFormat="1">
      <alignment horizontal="center"/>
    </xf>
    <xf borderId="10" fillId="0" fontId="3" numFmtId="9" xfId="0" applyAlignment="1" applyBorder="1" applyFont="1" applyNumberFormat="1">
      <alignment horizontal="center"/>
    </xf>
    <xf borderId="10" fillId="0" fontId="3" numFmtId="164" xfId="0" applyAlignment="1" applyBorder="1" applyFont="1" applyNumberFormat="1">
      <alignment horizontal="center"/>
    </xf>
    <xf borderId="10" fillId="0" fontId="1" numFmtId="164" xfId="0" applyAlignment="1" applyBorder="1" applyFont="1" applyNumberFormat="1">
      <alignment horizontal="center"/>
    </xf>
    <xf borderId="0" fillId="2" fontId="3" numFmtId="0" xfId="0" applyAlignment="1" applyFont="1">
      <alignment horizontal="center"/>
    </xf>
    <xf borderId="0" fillId="9" fontId="3" numFmtId="0" xfId="0" applyAlignment="1" applyFill="1" applyFont="1">
      <alignment readingOrder="0"/>
    </xf>
    <xf borderId="0" fillId="9" fontId="3" numFmtId="167" xfId="0" applyAlignment="1" applyFont="1" applyNumberFormat="1">
      <alignment horizontal="center"/>
    </xf>
    <xf borderId="0" fillId="0" fontId="3" numFmtId="170" xfId="0" applyAlignment="1" applyFont="1" applyNumberFormat="1">
      <alignment horizontal="center"/>
    </xf>
    <xf borderId="0" fillId="10" fontId="3" numFmtId="0" xfId="0" applyAlignment="1" applyFill="1" applyFont="1">
      <alignment readingOrder="0"/>
    </xf>
    <xf borderId="0" fillId="10" fontId="3" numFmtId="167" xfId="0" applyAlignment="1" applyFont="1" applyNumberFormat="1">
      <alignment horizontal="center"/>
    </xf>
    <xf borderId="0" fillId="0" fontId="1" numFmtId="0" xfId="0" applyAlignment="1" applyFont="1">
      <alignment horizontal="center" readingOrder="0"/>
    </xf>
    <xf borderId="0" fillId="0" fontId="3" numFmtId="165" xfId="0" applyAlignment="1" applyFont="1" applyNumberFormat="1">
      <alignment readingOrder="0"/>
    </xf>
    <xf borderId="0" fillId="0" fontId="3" numFmtId="172" xfId="0" applyFont="1" applyNumberFormat="1"/>
    <xf borderId="0" fillId="9" fontId="3" numFmtId="0" xfId="0" applyAlignment="1" applyFont="1">
      <alignment horizontal="center" readingOrder="0"/>
    </xf>
    <xf borderId="0" fillId="9" fontId="3" numFmtId="165" xfId="0" applyAlignment="1" applyFont="1" applyNumberFormat="1">
      <alignment readingOrder="0"/>
    </xf>
    <xf borderId="0" fillId="9" fontId="3" numFmtId="165" xfId="0" applyAlignment="1" applyFont="1" applyNumberFormat="1">
      <alignment horizontal="center" readingOrder="0"/>
    </xf>
    <xf borderId="0" fillId="0" fontId="3" numFmtId="171" xfId="0" applyAlignment="1" applyFont="1" applyNumberFormat="1">
      <alignment horizontal="center"/>
    </xf>
    <xf borderId="0" fillId="10" fontId="3" numFmtId="0" xfId="0" applyAlignment="1" applyFont="1">
      <alignment horizontal="center" readingOrder="0"/>
    </xf>
    <xf borderId="0" fillId="10" fontId="3" numFmtId="165" xfId="0" applyAlignment="1" applyFont="1" applyNumberFormat="1">
      <alignment readingOrder="0"/>
    </xf>
    <xf borderId="0" fillId="10" fontId="3" numFmtId="164" xfId="0" applyAlignment="1" applyFont="1" applyNumberFormat="1">
      <alignment horizontal="center" readingOrder="0"/>
    </xf>
    <xf borderId="0" fillId="0" fontId="3" numFmtId="169" xfId="0" applyFont="1" applyNumberFormat="1"/>
    <xf borderId="0" fillId="0" fontId="1" numFmtId="0" xfId="0" applyFont="1"/>
    <xf borderId="0" fillId="0" fontId="13" numFmtId="0" xfId="0" applyAlignment="1" applyFont="1">
      <alignment readingOrder="0" vertical="bottom"/>
    </xf>
    <xf borderId="0" fillId="0" fontId="13" numFmtId="0" xfId="0" applyAlignment="1" applyFont="1">
      <alignment horizontal="center" readingOrder="0" vertical="bottom"/>
    </xf>
    <xf borderId="0" fillId="0" fontId="13" numFmtId="0" xfId="0" applyAlignment="1" applyFont="1">
      <alignment horizontal="center" vertical="bottom"/>
    </xf>
    <xf borderId="0" fillId="0" fontId="13" numFmtId="3" xfId="0" applyAlignment="1" applyFont="1" applyNumberFormat="1">
      <alignment vertical="bottom"/>
    </xf>
    <xf borderId="0" fillId="0" fontId="13" numFmtId="170" xfId="0" applyAlignment="1" applyFont="1" applyNumberFormat="1">
      <alignment horizontal="center" vertical="bottom"/>
    </xf>
    <xf borderId="0" fillId="0" fontId="13" numFmtId="1" xfId="0" applyAlignment="1" applyFont="1" applyNumberFormat="1">
      <alignment horizontal="center" vertical="bottom"/>
    </xf>
    <xf borderId="0" fillId="0" fontId="13" numFmtId="2" xfId="0" applyAlignment="1" applyFont="1" applyNumberFormat="1">
      <alignment vertical="bottom"/>
    </xf>
    <xf borderId="0" fillId="0" fontId="13" numFmtId="3" xfId="0" applyAlignment="1" applyFont="1" applyNumberFormat="1">
      <alignment horizontal="right" vertical="bottom"/>
    </xf>
    <xf borderId="0" fillId="0" fontId="13" numFmtId="170" xfId="0" applyAlignment="1" applyFont="1" applyNumberFormat="1">
      <alignment horizontal="right" vertical="bottom"/>
    </xf>
    <xf borderId="0" fillId="0" fontId="13" numFmtId="0" xfId="0" applyAlignment="1" applyFont="1">
      <alignment horizontal="right" vertical="bottom"/>
    </xf>
    <xf borderId="0" fillId="11" fontId="22" numFmtId="0" xfId="0" applyAlignment="1" applyFill="1" applyFont="1">
      <alignment horizontal="left" readingOrder="0"/>
    </xf>
    <xf borderId="0" fillId="0" fontId="23" numFmtId="170" xfId="0" applyAlignment="1" applyFont="1" applyNumberFormat="1">
      <alignment horizontal="center" vertical="bottom"/>
    </xf>
    <xf borderId="0" fillId="0" fontId="13" numFmtId="170" xfId="0" applyAlignment="1" applyFont="1" applyNumberFormat="1">
      <alignment vertical="bottom"/>
    </xf>
    <xf borderId="0" fillId="0" fontId="3" numFmtId="3" xfId="0" applyAlignment="1" applyFont="1" applyNumberFormat="1">
      <alignment readingOrder="0"/>
    </xf>
    <xf borderId="0" fillId="0" fontId="1" numFmtId="171" xfId="0" applyFont="1" applyNumberFormat="1"/>
    <xf borderId="0" fillId="0" fontId="1" numFmtId="165" xfId="0" applyFont="1" applyNumberFormat="1"/>
    <xf borderId="0" fillId="0" fontId="24" numFmtId="0" xfId="0" applyAlignment="1" applyFont="1">
      <alignment readingOrder="0" shrinkToFit="0" wrapText="0"/>
    </xf>
    <xf borderId="0" fillId="3" fontId="3" numFmtId="1" xfId="0" applyAlignment="1" applyFont="1" applyNumberFormat="1">
      <alignment horizontal="center"/>
    </xf>
    <xf borderId="0" fillId="2" fontId="3" numFmtId="0" xfId="0" applyAlignment="1" applyFont="1">
      <alignment readingOrder="0"/>
    </xf>
    <xf borderId="0" fillId="2" fontId="3" numFmtId="0" xfId="0" applyAlignment="1" applyFont="1">
      <alignment horizontal="center" readingOrder="0"/>
    </xf>
    <xf borderId="0" fillId="0" fontId="3" numFmtId="0" xfId="0" applyAlignment="1" applyFont="1">
      <alignment readingOrder="0"/>
    </xf>
    <xf borderId="8" fillId="0" fontId="3" numFmtId="3" xfId="0" applyAlignment="1" applyBorder="1" applyFont="1" applyNumberFormat="1">
      <alignment horizontal="center"/>
    </xf>
    <xf borderId="8" fillId="0" fontId="3" numFmtId="171" xfId="0" applyAlignment="1" applyBorder="1" applyFont="1" applyNumberFormat="1">
      <alignment horizontal="center"/>
    </xf>
    <xf borderId="0" fillId="12" fontId="3" numFmtId="0" xfId="0" applyAlignment="1" applyFill="1" applyFont="1">
      <alignment readingOrder="0"/>
    </xf>
    <xf borderId="0" fillId="12" fontId="3" numFmtId="0" xfId="0" applyAlignment="1" applyFont="1">
      <alignment horizontal="center" readingOrder="0"/>
    </xf>
    <xf borderId="0" fillId="0" fontId="3" numFmtId="171" xfId="0" applyFont="1" applyNumberFormat="1"/>
    <xf borderId="0" fillId="0" fontId="3" numFmtId="2" xfId="0" applyFont="1" applyNumberFormat="1"/>
    <xf borderId="0" fillId="0" fontId="3" numFmtId="2" xfId="0" applyAlignment="1" applyFont="1" applyNumberFormat="1">
      <alignment horizontal="center" readingOrder="0"/>
    </xf>
    <xf borderId="0" fillId="3" fontId="3" numFmtId="173" xfId="0" applyAlignment="1" applyFont="1" applyNumberFormat="1">
      <alignment horizontal="center" readingOrder="0"/>
    </xf>
    <xf borderId="10" fillId="11" fontId="25" numFmtId="0" xfId="0" applyAlignment="1" applyBorder="1" applyFont="1">
      <alignment horizontal="center" readingOrder="0" vertical="top"/>
    </xf>
    <xf borderId="3" fillId="11" fontId="25" numFmtId="0" xfId="0" applyAlignment="1" applyBorder="1" applyFont="1">
      <alignment horizontal="center" readingOrder="0" vertical="top"/>
    </xf>
    <xf borderId="13" fillId="11" fontId="25" numFmtId="3" xfId="0" applyAlignment="1" applyBorder="1" applyFont="1" applyNumberFormat="1">
      <alignment readingOrder="0" vertical="top"/>
    </xf>
    <xf borderId="12" fillId="11" fontId="25" numFmtId="0" xfId="0" applyAlignment="1" applyBorder="1" applyFont="1">
      <alignment readingOrder="0" vertical="top"/>
    </xf>
    <xf borderId="0" fillId="0" fontId="3" numFmtId="3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ocumenttasks/documenttask1.xml><?xml version="1.0" encoding="utf-8"?>
<Tasks xmlns="http://schemas.microsoft.com/office/tasks/2019/documenttasks"/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76200</xdr:colOff>
      <xdr:row>20</xdr:row>
      <xdr:rowOff>180975</xdr:rowOff>
    </xdr:from>
    <xdr:ext cx="5343525" cy="197167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>
  <x18tc:person displayName="Randy True" id="{bab87498-db14-4f1f-9cf3-7de8001bc66d}" providerId="google-sheets"/>
</x18tc:personList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threadedComments/threadedComment1.xml><?xml version="1.0" encoding="utf-8"?>
<x18tc:ThreadedComments xmlns="http://schemas.openxmlformats.org/spreadsheetml/2006/main" xmlns:x18tc="http://schemas.microsoft.com/office/spreadsheetml/2018/threadedcomments" xmlns:xltc2="http://schemas.microsoft.com/office/spreadsheetml/2020/threadedcomments2" xmlns:r="http://schemas.openxmlformats.org/officeDocument/2006/relationships">
  <x18tc:threadedComment ref="E23" dT="2021-03-17T13:01:59.00" personId="{bab87498-db14-4f1f-9cf3-7de8001bc66d}" id="{987df0b6-b34c-48fc-87cf-5f1db77610c0}" done="0">
    <x18tc:text xml:space="preserve">from NEB quote for 10K reactions = $1.836 and incl 5% overage</x18tc:text>
  </x18tc:threadedComment>
</x18tc:ThreadedComment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mazon.com/gp/product/B07D43PPFR/ref=ppx_yo_dt_b_search_asin_title?ie=UTF8&amp;th=1" TargetMode="External"/><Relationship Id="rId2" Type="http://schemas.openxmlformats.org/officeDocument/2006/relationships/hyperlink" Target="https://www.amazon.com/gp/product/B071LBQ1WT/" TargetMode="External"/><Relationship Id="rId3" Type="http://schemas.openxmlformats.org/officeDocument/2006/relationships/hyperlink" Target="https://www.amazon.com/gp/product/B071LBQ1WT/" TargetMode="External"/><Relationship Id="rId4" Type="http://schemas.openxmlformats.org/officeDocument/2006/relationships/hyperlink" Target="https://docs.google.com/spreadsheets/d/13JTbg_dRq5daE2OKo-OyOo2dmrQh-BpNlDFkkSvXmQs/edit" TargetMode="External"/><Relationship Id="rId5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microsoft.com/office/2017/10/relationships/threadedComment" Target="../threadedComments/threadedComment1.xml"/><Relationship Id="rId3" Type="http://schemas.microsoft.com/office/2019/04/relationships/documenttask" Target="../documenttasks/documenttask1.xml"/><Relationship Id="rId4" Type="http://schemas.openxmlformats.org/officeDocument/2006/relationships/drawing" Target="../drawings/drawing2.xml"/><Relationship Id="rId5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www.google.com/search?q=number+of+k-12+teachers+in+the+us&amp;sxsrf=ALeKk00MyBAZBpm6Yosu-bHmmzRxzAwALw%3A1616847046938&amp;ei=xiBfYMnuOOu70PEPsZ0I&amp;oq=number+of+k-12+teachers+in+the+us&amp;gs_lcp=Cgdnd3Mtd2l6EAMyAggAMgUIABCGAzoHCCMQsAMQJzoHCAAQRxCwAzoGCAAQBxAeOgQIABANUK4aWLAiYIUmaAFwAngAgAGrAYgB3gaSAQM3LjKYAQCgAQGqAQdnd3Mtd2l6yAEJwAEB&amp;sclient=gws-wiz&amp;ved=0ahUKEwjJ6Y3PuNDvAhXrHTQIHbEOAgAQ4dUDCA0&amp;uact=5" TargetMode="External"/><Relationship Id="rId2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 outlineLevelRow="2"/>
  <cols>
    <col customWidth="1" min="1" max="1" width="18.25"/>
    <col customWidth="1" min="2" max="2" width="21.88"/>
    <col customWidth="1" min="3" max="3" width="12.13"/>
    <col customWidth="1" min="4" max="4" width="11.25"/>
    <col customWidth="1" min="5" max="5" width="9.25"/>
    <col customWidth="1" min="6" max="6" width="11.13"/>
    <col customWidth="1" min="7" max="7" width="9.13"/>
    <col customWidth="1" min="8" max="8" width="15.13"/>
    <col customWidth="1" min="9" max="9" width="15.0"/>
    <col customWidth="1" min="10" max="10" width="13.13"/>
    <col customWidth="1" min="11" max="11" width="14.25"/>
    <col customWidth="1" min="12" max="12" width="17.13"/>
    <col customWidth="1" min="13" max="13" width="19.38"/>
    <col customWidth="1" min="14" max="14" width="5.13"/>
    <col customWidth="1" min="15" max="15" width="11.25"/>
    <col customWidth="1" min="16" max="16" width="6.13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>
      <c r="A2" s="4" t="s">
        <v>1</v>
      </c>
      <c r="B2" s="5">
        <v>4.0</v>
      </c>
      <c r="I2" s="6"/>
    </row>
    <row r="3">
      <c r="A3" s="4" t="s">
        <v>2</v>
      </c>
      <c r="B3" s="7">
        <v>1.0</v>
      </c>
      <c r="I3" s="6"/>
    </row>
    <row r="4">
      <c r="H4" s="8">
        <v>450000.0</v>
      </c>
      <c r="I4" s="9" t="s">
        <v>3</v>
      </c>
    </row>
    <row r="5">
      <c r="C5" s="7">
        <v>1000.0</v>
      </c>
      <c r="F5" s="10" t="s">
        <v>4</v>
      </c>
      <c r="G5" s="10" t="s">
        <v>5</v>
      </c>
      <c r="I5" s="6"/>
    </row>
    <row r="6">
      <c r="A6" s="1" t="s">
        <v>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3"/>
    </row>
    <row r="7" outlineLevel="1">
      <c r="A7" s="11"/>
      <c r="B7" s="12"/>
      <c r="C7" s="4" t="s">
        <v>7</v>
      </c>
      <c r="F7" s="10" t="s">
        <v>4</v>
      </c>
      <c r="G7" s="10" t="s">
        <v>5</v>
      </c>
      <c r="L7" s="13"/>
      <c r="N7" s="13"/>
      <c r="O7" s="10"/>
      <c r="P7" s="13"/>
      <c r="Q7" s="14"/>
    </row>
    <row r="8" outlineLevel="1">
      <c r="A8" s="15" t="s">
        <v>8</v>
      </c>
      <c r="B8" s="16"/>
      <c r="C8" s="7">
        <v>1000.0</v>
      </c>
      <c r="D8" s="17">
        <v>9.0</v>
      </c>
      <c r="E8" s="18">
        <f t="shared" ref="E8:E9" si="1">G8/G$39</f>
        <v>0.004047534015</v>
      </c>
      <c r="F8" s="19">
        <f t="shared" ref="F8:F9" si="2">G8/B$2</f>
        <v>0.0015556125</v>
      </c>
      <c r="G8" s="19">
        <f t="shared" ref="G8:G9" si="3">SUM(G11:G15)</f>
        <v>0.00622245</v>
      </c>
      <c r="H8" s="20">
        <f t="shared" ref="H8:H9" si="4">G8*H$4</f>
        <v>2800.1025</v>
      </c>
      <c r="I8" s="10"/>
      <c r="J8" s="13"/>
      <c r="K8" s="13"/>
      <c r="N8" s="5"/>
      <c r="O8" s="5"/>
      <c r="P8" s="21"/>
    </row>
    <row r="9" outlineLevel="1" collapsed="1">
      <c r="A9" s="22" t="s">
        <v>9</v>
      </c>
      <c r="B9" s="23"/>
      <c r="C9" s="24">
        <v>1000.0</v>
      </c>
      <c r="D9" s="25">
        <f t="shared" ref="D9:D28" si="5">C9*G9</f>
        <v>21.22245</v>
      </c>
      <c r="E9" s="26">
        <f t="shared" si="1"/>
        <v>0.01380462491</v>
      </c>
      <c r="F9" s="27">
        <f t="shared" si="2"/>
        <v>0.0053056125</v>
      </c>
      <c r="G9" s="27">
        <f t="shared" si="3"/>
        <v>0.02122245</v>
      </c>
      <c r="H9" s="28">
        <f t="shared" si="4"/>
        <v>9550.1025</v>
      </c>
      <c r="I9" s="10"/>
      <c r="J9" s="13"/>
      <c r="K9" s="13"/>
      <c r="N9" s="5"/>
      <c r="O9" s="5"/>
      <c r="P9" s="21"/>
    </row>
    <row r="10" hidden="1" outlineLevel="2">
      <c r="A10" s="29"/>
      <c r="B10" s="4" t="s">
        <v>10</v>
      </c>
      <c r="C10" s="7"/>
      <c r="D10" s="30">
        <f t="shared" si="5"/>
        <v>0</v>
      </c>
      <c r="E10" s="7">
        <v>50.0</v>
      </c>
      <c r="F10" s="31"/>
      <c r="G10" s="32"/>
      <c r="I10" s="5"/>
      <c r="J10" s="4"/>
      <c r="L10" s="4"/>
      <c r="N10" s="5"/>
      <c r="O10" s="5"/>
      <c r="P10" s="21"/>
    </row>
    <row r="11" hidden="1" outlineLevel="2">
      <c r="A11" s="29"/>
      <c r="B11" s="4" t="s">
        <v>11</v>
      </c>
      <c r="C11" s="21"/>
      <c r="D11" s="30">
        <f t="shared" si="5"/>
        <v>0</v>
      </c>
      <c r="E11" s="21">
        <v>0.5</v>
      </c>
      <c r="F11" s="31"/>
      <c r="G11" s="32"/>
      <c r="H11" s="10" t="s">
        <v>12</v>
      </c>
      <c r="I11" s="10" t="s">
        <v>13</v>
      </c>
      <c r="J11" s="13" t="s">
        <v>14</v>
      </c>
      <c r="K11" s="13" t="s">
        <v>15</v>
      </c>
      <c r="L11" s="13" t="s">
        <v>16</v>
      </c>
      <c r="N11" s="5"/>
      <c r="O11" s="5"/>
      <c r="P11" s="21"/>
    </row>
    <row r="12" hidden="1" outlineLevel="2">
      <c r="A12" s="29"/>
      <c r="B12" s="4" t="s">
        <v>17</v>
      </c>
      <c r="C12" s="33"/>
      <c r="D12" s="30">
        <f t="shared" si="5"/>
        <v>0</v>
      </c>
      <c r="E12" s="33">
        <f t="shared" ref="E12:E16" si="6">G12/G$9</f>
        <v>0.002176939986</v>
      </c>
      <c r="F12" s="34">
        <f t="shared" ref="F12:F16" si="7">G12/B$2</f>
        <v>0.00001155</v>
      </c>
      <c r="G12" s="32">
        <f>K12*(1+E11)</f>
        <v>0.0000462</v>
      </c>
      <c r="H12" s="17">
        <v>141.0</v>
      </c>
      <c r="I12" s="5">
        <v>10.0</v>
      </c>
      <c r="J12" s="4" t="s">
        <v>18</v>
      </c>
      <c r="K12" s="35">
        <f>1.54/1000/(E10/B3)</f>
        <v>0.0000308</v>
      </c>
      <c r="N12" s="5"/>
      <c r="O12" s="5"/>
      <c r="P12" s="21"/>
    </row>
    <row r="13" hidden="1" outlineLevel="2">
      <c r="A13" s="29"/>
      <c r="B13" s="4" t="s">
        <v>19</v>
      </c>
      <c r="C13" s="33"/>
      <c r="D13" s="30">
        <f t="shared" si="5"/>
        <v>0</v>
      </c>
      <c r="E13" s="33">
        <f t="shared" si="6"/>
        <v>0</v>
      </c>
      <c r="F13" s="34">
        <f t="shared" si="7"/>
        <v>0</v>
      </c>
      <c r="G13" s="32">
        <v>0.0</v>
      </c>
      <c r="L13" s="4" t="s">
        <v>20</v>
      </c>
      <c r="N13" s="5"/>
      <c r="O13" s="5"/>
      <c r="P13" s="21"/>
    </row>
    <row r="14" hidden="1" outlineLevel="2">
      <c r="A14" s="29"/>
      <c r="B14" s="4" t="s">
        <v>21</v>
      </c>
      <c r="C14" s="33"/>
      <c r="D14" s="30">
        <f t="shared" si="5"/>
        <v>0</v>
      </c>
      <c r="E14" s="33">
        <f t="shared" si="6"/>
        <v>0.2827194787</v>
      </c>
      <c r="F14" s="34">
        <f t="shared" si="7"/>
        <v>0.0015</v>
      </c>
      <c r="G14" s="32">
        <f t="shared" ref="G14:G15" si="8">H14/I14*K14*(1+E$11)</f>
        <v>0.006</v>
      </c>
      <c r="H14" s="17">
        <v>100.0</v>
      </c>
      <c r="I14" s="5">
        <v>500.0</v>
      </c>
      <c r="J14" s="4" t="s">
        <v>22</v>
      </c>
      <c r="K14" s="35">
        <f t="shared" ref="K14:K15" si="9">1/(E$10/B$3)</f>
        <v>0.02</v>
      </c>
      <c r="N14" s="5"/>
      <c r="O14" s="36"/>
      <c r="P14" s="21"/>
    </row>
    <row r="15" hidden="1" outlineLevel="2">
      <c r="A15" s="29"/>
      <c r="B15" s="4" t="s">
        <v>23</v>
      </c>
      <c r="C15" s="33"/>
      <c r="D15" s="30">
        <f t="shared" si="5"/>
        <v>0</v>
      </c>
      <c r="E15" s="33">
        <f t="shared" si="6"/>
        <v>0.008304884686</v>
      </c>
      <c r="F15" s="34">
        <f t="shared" si="7"/>
        <v>0.0000440625</v>
      </c>
      <c r="G15" s="32">
        <f t="shared" si="8"/>
        <v>0.00017625</v>
      </c>
      <c r="H15" s="17">
        <v>235.0</v>
      </c>
      <c r="I15" s="7">
        <v>40000.0</v>
      </c>
      <c r="J15" s="4" t="s">
        <v>22</v>
      </c>
      <c r="K15" s="35">
        <f t="shared" si="9"/>
        <v>0.02</v>
      </c>
      <c r="L15" s="37" t="s">
        <v>24</v>
      </c>
      <c r="M15" s="4" t="s">
        <v>25</v>
      </c>
      <c r="N15" s="5"/>
      <c r="O15" s="5"/>
      <c r="P15" s="21"/>
    </row>
    <row r="16" hidden="1" outlineLevel="2">
      <c r="A16" s="38"/>
      <c r="B16" s="39" t="s">
        <v>26</v>
      </c>
      <c r="C16" s="40"/>
      <c r="D16" s="41">
        <f t="shared" si="5"/>
        <v>0</v>
      </c>
      <c r="E16" s="40">
        <f t="shared" si="6"/>
        <v>0.7067986967</v>
      </c>
      <c r="F16" s="42">
        <f t="shared" si="7"/>
        <v>0.00375</v>
      </c>
      <c r="G16" s="43">
        <f>H16/I16/50*(1+E11)</f>
        <v>0.015</v>
      </c>
      <c r="H16" s="44">
        <v>40.0</v>
      </c>
      <c r="I16" s="45">
        <v>80.0</v>
      </c>
      <c r="J16" s="39" t="s">
        <v>27</v>
      </c>
      <c r="K16" s="46"/>
      <c r="L16" s="39" t="s">
        <v>28</v>
      </c>
      <c r="M16" s="46"/>
      <c r="N16" s="45"/>
      <c r="O16" s="5"/>
      <c r="P16" s="21"/>
    </row>
    <row r="17" outlineLevel="1">
      <c r="A17" s="15" t="s">
        <v>29</v>
      </c>
      <c r="B17" s="16"/>
      <c r="C17" s="7">
        <v>1000.0</v>
      </c>
      <c r="D17" s="30">
        <f t="shared" si="5"/>
        <v>12.58306863</v>
      </c>
      <c r="E17" s="18">
        <f>G17/G$39</f>
        <v>0.008184942953</v>
      </c>
      <c r="F17" s="19">
        <f t="shared" ref="F17:G17" si="10">SUM(F21:F27)</f>
        <v>0.003145767157</v>
      </c>
      <c r="G17" s="19">
        <f t="shared" si="10"/>
        <v>0.01258306863</v>
      </c>
      <c r="H17" s="20">
        <f>G17*H$4</f>
        <v>5662.380882</v>
      </c>
      <c r="I17" s="10"/>
      <c r="J17" s="13"/>
      <c r="K17" s="5"/>
      <c r="L17" s="4" t="s">
        <v>30</v>
      </c>
      <c r="M17" s="47"/>
      <c r="N17" s="5"/>
      <c r="O17" s="5"/>
      <c r="P17" s="21"/>
    </row>
    <row r="18" outlineLevel="2">
      <c r="A18" s="15"/>
      <c r="B18" s="4" t="s">
        <v>31</v>
      </c>
      <c r="D18" s="30">
        <f t="shared" si="5"/>
        <v>0</v>
      </c>
      <c r="E18" s="48">
        <f>5*I25</f>
        <v>340</v>
      </c>
      <c r="F18" s="4" t="s">
        <v>32</v>
      </c>
      <c r="H18" s="17"/>
      <c r="I18" s="5"/>
      <c r="J18" s="4"/>
      <c r="K18" s="47"/>
      <c r="L18" s="49"/>
      <c r="M18" s="47"/>
      <c r="N18" s="5"/>
      <c r="O18" s="17"/>
      <c r="R18" s="5"/>
    </row>
    <row r="19" outlineLevel="2">
      <c r="A19" s="15"/>
      <c r="B19" s="4" t="s">
        <v>33</v>
      </c>
      <c r="D19" s="30">
        <f t="shared" si="5"/>
        <v>0</v>
      </c>
      <c r="E19" s="48">
        <f>B3/100</f>
        <v>0.01</v>
      </c>
      <c r="F19" s="4" t="s">
        <v>32</v>
      </c>
      <c r="H19" s="17"/>
      <c r="I19" s="5"/>
      <c r="J19" s="4"/>
      <c r="K19" s="47"/>
      <c r="L19" s="49"/>
      <c r="M19" s="47"/>
      <c r="N19" s="5"/>
      <c r="O19" s="17"/>
      <c r="R19" s="5"/>
    </row>
    <row r="20" outlineLevel="2">
      <c r="A20" s="15"/>
      <c r="B20" s="4" t="s">
        <v>11</v>
      </c>
      <c r="C20" s="21"/>
      <c r="D20" s="30">
        <f t="shared" si="5"/>
        <v>0</v>
      </c>
      <c r="E20" s="21">
        <v>0.5</v>
      </c>
      <c r="H20" s="10" t="s">
        <v>34</v>
      </c>
      <c r="I20" s="10" t="s">
        <v>35</v>
      </c>
      <c r="J20" s="13" t="s">
        <v>14</v>
      </c>
      <c r="K20" s="47"/>
      <c r="L20" s="49"/>
      <c r="M20" s="47"/>
      <c r="N20" s="5"/>
      <c r="O20" s="17"/>
      <c r="R20" s="5"/>
    </row>
    <row r="21" outlineLevel="2">
      <c r="A21" s="15"/>
      <c r="B21" s="4" t="s">
        <v>36</v>
      </c>
      <c r="C21" s="33"/>
      <c r="D21" s="30">
        <f t="shared" si="5"/>
        <v>0</v>
      </c>
      <c r="E21" s="33">
        <f t="shared" ref="E21:E27" si="11">G21/G$17</f>
        <v>0.518320214</v>
      </c>
      <c r="F21" s="50">
        <f t="shared" ref="F21:F27" si="12">G21/B$2</f>
        <v>0.001630514706</v>
      </c>
      <c r="G21" s="51">
        <f t="shared" ref="G21:G26" si="13">H21/(E$18/E$19)</f>
        <v>0.006522058824</v>
      </c>
      <c r="H21" s="17">
        <f>887/100*I21</f>
        <v>221.75</v>
      </c>
      <c r="I21" s="5">
        <v>25.0</v>
      </c>
      <c r="J21" s="4" t="s">
        <v>37</v>
      </c>
      <c r="K21" s="47"/>
      <c r="L21" s="49"/>
      <c r="M21" s="47"/>
      <c r="N21" s="5"/>
      <c r="O21" s="17"/>
      <c r="R21" s="5"/>
    </row>
    <row r="22" outlineLevel="2">
      <c r="A22" s="15"/>
      <c r="B22" s="4" t="s">
        <v>38</v>
      </c>
      <c r="C22" s="33"/>
      <c r="D22" s="30">
        <f t="shared" si="5"/>
        <v>0</v>
      </c>
      <c r="E22" s="33">
        <f t="shared" si="11"/>
        <v>0.02945134023</v>
      </c>
      <c r="F22" s="50">
        <f t="shared" si="12"/>
        <v>0.00009264705882</v>
      </c>
      <c r="G22" s="51">
        <f t="shared" si="13"/>
        <v>0.0003705882353</v>
      </c>
      <c r="H22" s="17">
        <f>72/400*I22</f>
        <v>12.6</v>
      </c>
      <c r="I22" s="5">
        <v>70.0</v>
      </c>
      <c r="J22" s="4" t="s">
        <v>32</v>
      </c>
      <c r="K22" s="47"/>
      <c r="L22" s="49"/>
      <c r="M22" s="47"/>
      <c r="N22" s="5"/>
      <c r="O22" s="17"/>
      <c r="R22" s="5"/>
    </row>
    <row r="23" outlineLevel="2">
      <c r="A23" s="15"/>
      <c r="B23" s="4" t="s">
        <v>39</v>
      </c>
      <c r="C23" s="33"/>
      <c r="D23" s="30">
        <f t="shared" si="5"/>
        <v>0</v>
      </c>
      <c r="E23" s="33">
        <f t="shared" si="11"/>
        <v>0.009735304132</v>
      </c>
      <c r="F23" s="50">
        <f t="shared" si="12"/>
        <v>0.000030625</v>
      </c>
      <c r="G23" s="51">
        <f t="shared" si="13"/>
        <v>0.0001225</v>
      </c>
      <c r="H23" s="17">
        <f>17/500*I23</f>
        <v>4.165</v>
      </c>
      <c r="I23" s="5">
        <v>122.5</v>
      </c>
      <c r="J23" s="4" t="s">
        <v>32</v>
      </c>
      <c r="K23" s="47"/>
      <c r="L23" s="49"/>
      <c r="M23" s="47"/>
      <c r="N23" s="5"/>
      <c r="O23" s="17"/>
      <c r="R23" s="5"/>
    </row>
    <row r="24" outlineLevel="2">
      <c r="A24" s="15"/>
      <c r="B24" s="4" t="s">
        <v>40</v>
      </c>
      <c r="C24" s="33"/>
      <c r="D24" s="30">
        <f t="shared" si="5"/>
        <v>0</v>
      </c>
      <c r="E24" s="33">
        <f t="shared" si="11"/>
        <v>0.005142297501</v>
      </c>
      <c r="F24" s="50">
        <f t="shared" si="12"/>
        <v>0.00001617647059</v>
      </c>
      <c r="G24" s="51">
        <f t="shared" si="13"/>
        <v>0.00006470588235</v>
      </c>
      <c r="H24" s="17">
        <f>55/1000*I24</f>
        <v>2.2</v>
      </c>
      <c r="I24" s="5">
        <v>40.0</v>
      </c>
      <c r="J24" s="4" t="s">
        <v>32</v>
      </c>
      <c r="K24" s="47"/>
      <c r="L24" s="49"/>
      <c r="M24" s="47"/>
      <c r="N24" s="5"/>
      <c r="O24" s="17"/>
      <c r="R24" s="5"/>
    </row>
    <row r="25" outlineLevel="2">
      <c r="A25" s="15"/>
      <c r="B25" s="4" t="s">
        <v>41</v>
      </c>
      <c r="C25" s="33"/>
      <c r="D25" s="30">
        <f t="shared" si="5"/>
        <v>0</v>
      </c>
      <c r="E25" s="33">
        <f t="shared" si="11"/>
        <v>0.06039862155</v>
      </c>
      <c r="F25" s="50">
        <f t="shared" si="12"/>
        <v>0.00019</v>
      </c>
      <c r="G25" s="51">
        <f t="shared" si="13"/>
        <v>0.00076</v>
      </c>
      <c r="H25" s="17">
        <f>0.38*I25</f>
        <v>25.84</v>
      </c>
      <c r="I25" s="5">
        <v>68.0</v>
      </c>
      <c r="J25" s="4" t="s">
        <v>22</v>
      </c>
      <c r="K25" s="47"/>
      <c r="L25" s="49"/>
      <c r="M25" s="47"/>
      <c r="N25" s="5"/>
      <c r="O25" s="17"/>
      <c r="R25" s="5"/>
    </row>
    <row r="26" outlineLevel="2">
      <c r="A26" s="15"/>
      <c r="B26" s="4" t="s">
        <v>42</v>
      </c>
      <c r="C26" s="33"/>
      <c r="D26" s="30">
        <f t="shared" si="5"/>
        <v>0</v>
      </c>
      <c r="E26" s="33">
        <f t="shared" si="11"/>
        <v>0.002966949831</v>
      </c>
      <c r="F26" s="50">
        <f t="shared" si="12"/>
        <v>0.000009333333333</v>
      </c>
      <c r="G26" s="51">
        <f t="shared" si="13"/>
        <v>0.00003733333333</v>
      </c>
      <c r="H26" s="17">
        <f>28/1500*I26</f>
        <v>1.269333333</v>
      </c>
      <c r="I26" s="5">
        <f>I25</f>
        <v>68</v>
      </c>
      <c r="J26" s="4" t="s">
        <v>43</v>
      </c>
      <c r="K26" s="47"/>
      <c r="L26" s="37" t="s">
        <v>44</v>
      </c>
      <c r="M26" s="52" t="s">
        <v>45</v>
      </c>
      <c r="N26" s="5"/>
      <c r="O26" s="17"/>
      <c r="R26" s="5"/>
    </row>
    <row r="27" outlineLevel="2">
      <c r="A27" s="53"/>
      <c r="B27" s="39" t="s">
        <v>26</v>
      </c>
      <c r="C27" s="40"/>
      <c r="D27" s="41">
        <f t="shared" si="5"/>
        <v>0</v>
      </c>
      <c r="E27" s="40">
        <f t="shared" si="11"/>
        <v>0.3739852728</v>
      </c>
      <c r="F27" s="54">
        <f t="shared" si="12"/>
        <v>0.001176470588</v>
      </c>
      <c r="G27" s="55">
        <f>H27*I27/(E$18/E$19)</f>
        <v>0.004705882353</v>
      </c>
      <c r="H27" s="44">
        <v>40.0</v>
      </c>
      <c r="I27" s="45">
        <v>4.0</v>
      </c>
      <c r="J27" s="39" t="s">
        <v>46</v>
      </c>
      <c r="K27" s="56"/>
      <c r="L27" s="57"/>
      <c r="M27" s="56"/>
      <c r="N27" s="45"/>
      <c r="O27" s="17"/>
      <c r="R27" s="5"/>
    </row>
    <row r="28" outlineLevel="1">
      <c r="A28" s="15" t="s">
        <v>47</v>
      </c>
      <c r="B28" s="49"/>
      <c r="C28" s="7">
        <v>1000.0</v>
      </c>
      <c r="D28" s="30">
        <f t="shared" si="5"/>
        <v>184.4579545</v>
      </c>
      <c r="E28" s="58">
        <f>G28/G$39</f>
        <v>0.1199848686</v>
      </c>
      <c r="F28" s="19">
        <f t="shared" ref="F28:G28" si="14">SUM(F31:F36)</f>
        <v>0.04611448864</v>
      </c>
      <c r="G28" s="19">
        <f t="shared" si="14"/>
        <v>0.1844579545</v>
      </c>
      <c r="H28" s="20">
        <f>G28*H$4</f>
        <v>83006.07955</v>
      </c>
      <c r="J28" s="49"/>
      <c r="K28" s="47"/>
      <c r="L28" s="49"/>
      <c r="M28" s="47"/>
      <c r="N28" s="5"/>
      <c r="O28" s="17"/>
      <c r="R28" s="5"/>
    </row>
    <row r="29" outlineLevel="2">
      <c r="A29" s="15"/>
      <c r="B29" s="4" t="s">
        <v>48</v>
      </c>
      <c r="C29" s="7">
        <v>48.0</v>
      </c>
      <c r="D29" s="30"/>
      <c r="E29" s="33"/>
      <c r="F29" s="59"/>
      <c r="G29" s="51"/>
      <c r="H29" s="17"/>
      <c r="I29" s="5"/>
      <c r="J29" s="4"/>
      <c r="K29" s="47"/>
      <c r="L29" s="49"/>
      <c r="M29" s="47"/>
      <c r="N29" s="5"/>
      <c r="O29" s="17"/>
      <c r="R29" s="5"/>
    </row>
    <row r="30" outlineLevel="2">
      <c r="A30" s="15"/>
      <c r="B30" s="4" t="s">
        <v>49</v>
      </c>
      <c r="C30" s="7">
        <v>66.0</v>
      </c>
      <c r="D30" s="60" t="s">
        <v>50</v>
      </c>
      <c r="E30" s="33"/>
      <c r="F30" s="59"/>
      <c r="G30" s="51"/>
      <c r="H30" s="17"/>
      <c r="I30" s="5"/>
      <c r="J30" s="4"/>
      <c r="K30" s="47"/>
      <c r="L30" s="49"/>
      <c r="M30" s="47"/>
      <c r="N30" s="5"/>
      <c r="O30" s="17"/>
      <c r="R30" s="5"/>
    </row>
    <row r="31" outlineLevel="2">
      <c r="A31" s="15"/>
      <c r="B31" s="61" t="s">
        <v>51</v>
      </c>
      <c r="C31" s="62"/>
      <c r="D31" s="63">
        <f t="shared" ref="D31:D36" si="15">C31*G31</f>
        <v>0</v>
      </c>
      <c r="E31" s="62">
        <f t="shared" ref="E31:E36" si="16">G31/G$28</f>
        <v>0.9201304395</v>
      </c>
      <c r="F31" s="64">
        <f t="shared" ref="F31:F36" si="17">G31/B$2</f>
        <v>0.0424313447</v>
      </c>
      <c r="G31" s="65">
        <f>H31/I31</f>
        <v>0.1697253788</v>
      </c>
      <c r="H31" s="17">
        <f>179.23*3</f>
        <v>537.69</v>
      </c>
      <c r="I31" s="5">
        <f>C29*C30</f>
        <v>3168</v>
      </c>
      <c r="J31" s="4" t="s">
        <v>52</v>
      </c>
      <c r="K31" s="66" t="s">
        <v>53</v>
      </c>
      <c r="L31" s="49"/>
      <c r="M31" s="47"/>
      <c r="N31" s="5"/>
      <c r="O31" s="17"/>
      <c r="R31" s="5"/>
    </row>
    <row r="32" outlineLevel="2">
      <c r="A32" s="15"/>
      <c r="B32" s="4" t="s">
        <v>54</v>
      </c>
      <c r="C32" s="33"/>
      <c r="D32" s="30">
        <f t="shared" si="15"/>
        <v>0</v>
      </c>
      <c r="E32" s="33">
        <f t="shared" si="16"/>
        <v>0.005862796194</v>
      </c>
      <c r="F32" s="50">
        <f t="shared" si="17"/>
        <v>0.0002703598485</v>
      </c>
      <c r="G32" s="51">
        <f t="shared" ref="G32:G35" si="18">H32/(C$29*C$30)</f>
        <v>0.001081439394</v>
      </c>
      <c r="H32" s="17">
        <f>571/100*I32/1000</f>
        <v>3.426</v>
      </c>
      <c r="I32" s="5">
        <v>600.0</v>
      </c>
      <c r="J32" s="4" t="s">
        <v>55</v>
      </c>
      <c r="K32" s="47"/>
      <c r="L32" s="49"/>
      <c r="M32" s="47"/>
      <c r="N32" s="5"/>
      <c r="O32" s="17"/>
      <c r="R32" s="5"/>
    </row>
    <row r="33" outlineLevel="2">
      <c r="A33" s="15"/>
      <c r="B33" s="4" t="s">
        <v>39</v>
      </c>
      <c r="C33" s="33"/>
      <c r="D33" s="30">
        <f t="shared" si="15"/>
        <v>0</v>
      </c>
      <c r="E33" s="33">
        <f t="shared" si="16"/>
        <v>0.001640761527</v>
      </c>
      <c r="F33" s="50">
        <f t="shared" si="17"/>
        <v>0.00007566287879</v>
      </c>
      <c r="G33" s="51">
        <f t="shared" si="18"/>
        <v>0.0003026515152</v>
      </c>
      <c r="H33" s="17">
        <f>17/500*I33</f>
        <v>0.9588</v>
      </c>
      <c r="I33" s="5">
        <v>28.2</v>
      </c>
      <c r="J33" s="4" t="s">
        <v>32</v>
      </c>
      <c r="K33" s="47"/>
      <c r="L33" s="49"/>
      <c r="M33" s="47"/>
      <c r="N33" s="5"/>
      <c r="O33" s="17"/>
      <c r="R33" s="5"/>
    </row>
    <row r="34" outlineLevel="2">
      <c r="A34" s="15"/>
      <c r="B34" s="4" t="s">
        <v>56</v>
      </c>
      <c r="C34" s="33"/>
      <c r="D34" s="30">
        <f t="shared" si="15"/>
        <v>0</v>
      </c>
      <c r="E34" s="33">
        <f t="shared" si="16"/>
        <v>0.00180709655</v>
      </c>
      <c r="F34" s="50">
        <f t="shared" si="17"/>
        <v>0.00008333333333</v>
      </c>
      <c r="G34" s="51">
        <f t="shared" si="18"/>
        <v>0.0003333333333</v>
      </c>
      <c r="H34" s="17">
        <f>0.016*I34</f>
        <v>1.056</v>
      </c>
      <c r="I34" s="7">
        <f>C30</f>
        <v>66</v>
      </c>
      <c r="J34" s="4" t="s">
        <v>22</v>
      </c>
      <c r="K34" s="47"/>
      <c r="L34" s="49"/>
      <c r="M34" s="47"/>
      <c r="N34" s="5"/>
      <c r="O34" s="17"/>
      <c r="R34" s="5"/>
    </row>
    <row r="35" outlineLevel="2">
      <c r="A35" s="15"/>
      <c r="B35" s="4" t="s">
        <v>42</v>
      </c>
      <c r="C35" s="33"/>
      <c r="D35" s="30">
        <f t="shared" si="15"/>
        <v>0</v>
      </c>
      <c r="E35" s="33">
        <f t="shared" si="16"/>
        <v>0.002108279309</v>
      </c>
      <c r="F35" s="50">
        <f t="shared" si="17"/>
        <v>0.00009722222222</v>
      </c>
      <c r="G35" s="51">
        <f t="shared" si="18"/>
        <v>0.0003888888889</v>
      </c>
      <c r="H35" s="17">
        <f>28/1500*I35</f>
        <v>1.232</v>
      </c>
      <c r="I35" s="7">
        <f>C30</f>
        <v>66</v>
      </c>
      <c r="J35" s="4" t="s">
        <v>43</v>
      </c>
      <c r="K35" s="47"/>
      <c r="L35" s="37" t="s">
        <v>44</v>
      </c>
      <c r="M35" s="52" t="s">
        <v>45</v>
      </c>
      <c r="N35" s="5"/>
      <c r="O35" s="17"/>
      <c r="R35" s="5"/>
    </row>
    <row r="36" outlineLevel="2">
      <c r="A36" s="15"/>
      <c r="B36" s="4" t="s">
        <v>26</v>
      </c>
      <c r="C36" s="33"/>
      <c r="D36" s="30">
        <f t="shared" si="15"/>
        <v>0</v>
      </c>
      <c r="E36" s="33">
        <f t="shared" si="16"/>
        <v>0.06845062691</v>
      </c>
      <c r="F36" s="50">
        <f t="shared" si="17"/>
        <v>0.003156565657</v>
      </c>
      <c r="G36" s="51">
        <f>H36*I36/(C$29*C$30)</f>
        <v>0.01262626263</v>
      </c>
      <c r="H36" s="17">
        <v>40.0</v>
      </c>
      <c r="I36" s="5">
        <v>1.0</v>
      </c>
      <c r="J36" s="4" t="s">
        <v>46</v>
      </c>
      <c r="K36" s="47"/>
      <c r="L36" s="49"/>
      <c r="M36" s="47"/>
      <c r="N36" s="5"/>
      <c r="O36" s="17"/>
      <c r="R36" s="5"/>
    </row>
    <row r="37">
      <c r="A37" s="67" t="s">
        <v>57</v>
      </c>
      <c r="B37" s="68" t="s">
        <v>58</v>
      </c>
      <c r="C37" s="69">
        <v>24.0</v>
      </c>
      <c r="D37" s="70">
        <v>0.17</v>
      </c>
      <c r="E37" s="71">
        <f t="shared" ref="E37:E38" si="19">G37/G$39</f>
        <v>0.002653928723</v>
      </c>
      <c r="F37" s="72">
        <f>SUM(F40:F45)</f>
        <v>0</v>
      </c>
      <c r="G37" s="72">
        <f>D37*C37/C5</f>
        <v>0.00408</v>
      </c>
      <c r="H37" s="73">
        <f t="shared" ref="H37:H39" si="20">G37*H$4</f>
        <v>1836</v>
      </c>
      <c r="I37" s="12">
        <f>H4/C5*C37/96</f>
        <v>112.5</v>
      </c>
      <c r="J37" s="74" t="s">
        <v>59</v>
      </c>
      <c r="K37" s="75" t="s">
        <v>60</v>
      </c>
      <c r="L37" s="76"/>
      <c r="M37" s="77"/>
      <c r="N37" s="78"/>
      <c r="O37" s="17"/>
      <c r="R37" s="5"/>
    </row>
    <row r="38">
      <c r="A38" s="79" t="s">
        <v>61</v>
      </c>
      <c r="B38" s="80"/>
      <c r="C38" s="81">
        <f>96*10</f>
        <v>960</v>
      </c>
      <c r="D38" s="82">
        <f>C38*G38</f>
        <v>1276.8</v>
      </c>
      <c r="E38" s="83">
        <f t="shared" si="19"/>
        <v>0.8651287258</v>
      </c>
      <c r="F38" s="84">
        <f>G38/B2</f>
        <v>0.3325</v>
      </c>
      <c r="G38" s="85">
        <v>1.33</v>
      </c>
      <c r="H38" s="20">
        <f t="shared" si="20"/>
        <v>598500</v>
      </c>
      <c r="J38" s="49"/>
      <c r="K38" s="47"/>
      <c r="L38" s="49"/>
      <c r="M38" s="47"/>
      <c r="N38" s="5"/>
      <c r="O38" s="17"/>
      <c r="R38" s="5"/>
    </row>
    <row r="39">
      <c r="A39" s="86" t="s">
        <v>62</v>
      </c>
      <c r="B39" s="49"/>
      <c r="F39" s="87">
        <f>F38+F28+F17+F8</f>
        <v>0.3833158683</v>
      </c>
      <c r="G39" s="88">
        <f>G38+G28+G17+G8+G37</f>
        <v>1.537343473</v>
      </c>
      <c r="H39" s="89">
        <f t="shared" si="20"/>
        <v>691804.5629</v>
      </c>
      <c r="J39" s="49"/>
      <c r="K39" s="47"/>
      <c r="L39" s="49"/>
      <c r="M39" s="47"/>
      <c r="N39" s="5"/>
      <c r="O39" s="17"/>
      <c r="R39" s="5"/>
    </row>
    <row r="40">
      <c r="B40" s="90"/>
      <c r="C40" s="91"/>
      <c r="D40" s="91"/>
      <c r="E40" s="91"/>
      <c r="F40" s="91"/>
    </row>
    <row r="41">
      <c r="A41" s="92" t="s">
        <v>63</v>
      </c>
      <c r="B41" s="93"/>
      <c r="C41" s="93"/>
      <c r="D41" s="93"/>
      <c r="E41" s="93"/>
      <c r="F41" s="93"/>
      <c r="G41" s="93"/>
      <c r="H41" s="93"/>
      <c r="I41" s="93"/>
      <c r="J41" s="93"/>
      <c r="K41" s="93"/>
      <c r="L41" s="93"/>
      <c r="M41" s="93"/>
      <c r="N41" s="94"/>
    </row>
    <row r="42" outlineLevel="1">
      <c r="A42" s="86"/>
      <c r="B42" s="91"/>
      <c r="C42" s="10" t="s">
        <v>64</v>
      </c>
      <c r="D42" s="10" t="s">
        <v>65</v>
      </c>
      <c r="E42" s="10" t="s">
        <v>66</v>
      </c>
      <c r="F42" s="10" t="s">
        <v>4</v>
      </c>
      <c r="G42" s="5" t="s">
        <v>5</v>
      </c>
    </row>
    <row r="43" outlineLevel="1">
      <c r="A43" s="86" t="s">
        <v>67</v>
      </c>
      <c r="B43" s="91"/>
      <c r="E43" s="95">
        <f>SUM(E44:E52)</f>
        <v>205.75</v>
      </c>
      <c r="G43" s="95">
        <f>E43/1000</f>
        <v>0.20575</v>
      </c>
    </row>
    <row r="44" outlineLevel="1">
      <c r="B44" s="96" t="s">
        <v>68</v>
      </c>
      <c r="C44" s="97">
        <v>125.0</v>
      </c>
      <c r="D44" s="98">
        <v>0.67</v>
      </c>
      <c r="E44" s="99">
        <f t="shared" ref="E44:E52" si="21">D44*C44</f>
        <v>83.75</v>
      </c>
      <c r="G44" s="91"/>
    </row>
    <row r="45" outlineLevel="1">
      <c r="B45" s="96" t="s">
        <v>69</v>
      </c>
      <c r="C45" s="97">
        <v>15.0</v>
      </c>
      <c r="D45" s="98">
        <v>4.92</v>
      </c>
      <c r="E45" s="99">
        <f t="shared" si="21"/>
        <v>73.8</v>
      </c>
      <c r="G45" s="91"/>
    </row>
    <row r="46" outlineLevel="1">
      <c r="B46" s="100" t="s">
        <v>70</v>
      </c>
      <c r="C46" s="97">
        <v>20.0</v>
      </c>
      <c r="D46" s="98">
        <v>0.96</v>
      </c>
      <c r="E46" s="99">
        <f t="shared" si="21"/>
        <v>19.2</v>
      </c>
    </row>
    <row r="47" outlineLevel="1">
      <c r="B47" s="96" t="s">
        <v>71</v>
      </c>
      <c r="C47" s="97">
        <v>30.0</v>
      </c>
      <c r="D47" s="98">
        <v>0.58</v>
      </c>
      <c r="E47" s="99">
        <f t="shared" si="21"/>
        <v>17.4</v>
      </c>
      <c r="G47" s="91"/>
    </row>
    <row r="48" outlineLevel="1">
      <c r="B48" s="96" t="s">
        <v>72</v>
      </c>
      <c r="C48" s="101">
        <v>50.0</v>
      </c>
      <c r="D48" s="102">
        <v>0.13</v>
      </c>
      <c r="E48" s="99">
        <f t="shared" si="21"/>
        <v>6.5</v>
      </c>
      <c r="G48" s="91"/>
    </row>
    <row r="49" outlineLevel="1">
      <c r="B49" s="96" t="s">
        <v>73</v>
      </c>
      <c r="C49" s="101">
        <v>10.0</v>
      </c>
      <c r="D49" s="98">
        <v>0.16</v>
      </c>
      <c r="E49" s="99">
        <f t="shared" si="21"/>
        <v>1.6</v>
      </c>
      <c r="G49" s="91"/>
    </row>
    <row r="50" outlineLevel="1">
      <c r="B50" s="96" t="s">
        <v>74</v>
      </c>
      <c r="C50" s="101">
        <v>10.0</v>
      </c>
      <c r="D50" s="98">
        <v>0.12</v>
      </c>
      <c r="E50" s="99">
        <f t="shared" si="21"/>
        <v>1.2</v>
      </c>
      <c r="G50" s="91"/>
    </row>
    <row r="51" outlineLevel="1">
      <c r="B51" s="96" t="s">
        <v>75</v>
      </c>
      <c r="C51" s="101">
        <v>10.0</v>
      </c>
      <c r="D51" s="98">
        <v>0.2</v>
      </c>
      <c r="E51" s="99">
        <f t="shared" si="21"/>
        <v>2</v>
      </c>
      <c r="G51" s="91"/>
    </row>
    <row r="52" outlineLevel="1">
      <c r="B52" s="96" t="s">
        <v>76</v>
      </c>
      <c r="C52" s="101">
        <v>2.0</v>
      </c>
      <c r="D52" s="98">
        <v>0.15</v>
      </c>
      <c r="E52" s="99">
        <f t="shared" si="21"/>
        <v>0.3</v>
      </c>
      <c r="G52" s="91"/>
    </row>
    <row r="53" outlineLevel="1">
      <c r="A53" s="86" t="s">
        <v>77</v>
      </c>
      <c r="B53" s="91"/>
      <c r="C53" s="91"/>
      <c r="D53" s="91"/>
      <c r="E53" s="95">
        <f>SUM(E54:E56)</f>
        <v>119.97</v>
      </c>
      <c r="G53" s="95">
        <f>E53/1000</f>
        <v>0.11997</v>
      </c>
    </row>
    <row r="54" outlineLevel="1">
      <c r="B54" s="100" t="s">
        <v>78</v>
      </c>
      <c r="C54" s="101">
        <v>12.0</v>
      </c>
      <c r="D54" s="98">
        <v>6.25</v>
      </c>
      <c r="E54" s="99">
        <f t="shared" ref="E54:E56" si="22">D54*C54</f>
        <v>75</v>
      </c>
      <c r="G54" s="91"/>
    </row>
    <row r="55" outlineLevel="1">
      <c r="B55" s="100" t="s">
        <v>79</v>
      </c>
      <c r="C55" s="101">
        <v>3.0</v>
      </c>
      <c r="D55" s="98">
        <v>6.79</v>
      </c>
      <c r="E55" s="99">
        <f t="shared" si="22"/>
        <v>20.37</v>
      </c>
      <c r="G55" s="91"/>
    </row>
    <row r="56" outlineLevel="1">
      <c r="B56" s="100" t="s">
        <v>80</v>
      </c>
      <c r="C56" s="101">
        <v>3.0</v>
      </c>
      <c r="D56" s="98">
        <v>8.2</v>
      </c>
      <c r="E56" s="99">
        <f t="shared" si="22"/>
        <v>24.6</v>
      </c>
      <c r="G56" s="91"/>
    </row>
    <row r="57">
      <c r="A57" s="86" t="s">
        <v>81</v>
      </c>
      <c r="B57" s="91"/>
      <c r="C57" s="91"/>
      <c r="D57" s="91"/>
      <c r="E57" s="91"/>
      <c r="F57" s="87">
        <f>G57/B$2</f>
        <v>0.08143</v>
      </c>
      <c r="G57" s="87">
        <f>G53+G43</f>
        <v>0.32572</v>
      </c>
      <c r="H57" s="89"/>
      <c r="I57" s="10" t="s">
        <v>82</v>
      </c>
      <c r="J57" s="86"/>
    </row>
    <row r="58">
      <c r="A58" s="86"/>
      <c r="B58" s="86"/>
      <c r="C58" s="86"/>
      <c r="D58" s="86"/>
      <c r="E58" s="86"/>
      <c r="F58" s="87">
        <f>F57*I58</f>
        <v>0.057001</v>
      </c>
      <c r="G58" s="88">
        <f>G57*I58</f>
        <v>0.228004</v>
      </c>
      <c r="H58" s="103">
        <f>G58*H$4</f>
        <v>102601.8</v>
      </c>
      <c r="I58" s="104">
        <v>0.7</v>
      </c>
      <c r="J58" s="86"/>
      <c r="K58" s="86"/>
      <c r="L58" s="86"/>
      <c r="M58" s="86"/>
      <c r="N58" s="86"/>
    </row>
    <row r="59">
      <c r="A59" s="86"/>
      <c r="B59" s="86"/>
      <c r="C59" s="86"/>
      <c r="D59" s="86"/>
      <c r="E59" s="86"/>
      <c r="F59" s="86"/>
      <c r="G59" s="86"/>
      <c r="H59" s="86"/>
      <c r="I59" s="86"/>
      <c r="J59" s="86"/>
      <c r="K59" s="86"/>
      <c r="L59" s="86"/>
      <c r="M59" s="86"/>
      <c r="N59" s="86"/>
    </row>
    <row r="60">
      <c r="A60" s="92" t="s">
        <v>83</v>
      </c>
      <c r="B60" s="93"/>
      <c r="C60" s="93"/>
      <c r="D60" s="93"/>
      <c r="E60" s="93"/>
      <c r="F60" s="93"/>
      <c r="G60" s="93"/>
      <c r="H60" s="93"/>
      <c r="I60" s="93"/>
      <c r="J60" s="93"/>
      <c r="K60" s="93"/>
      <c r="L60" s="93"/>
      <c r="M60" s="93"/>
      <c r="N60" s="94"/>
    </row>
    <row r="61">
      <c r="A61" s="86"/>
      <c r="B61" s="91"/>
      <c r="C61" s="91"/>
      <c r="D61" s="91"/>
      <c r="E61" s="91"/>
      <c r="F61" s="10" t="s">
        <v>4</v>
      </c>
      <c r="G61" s="10" t="s">
        <v>5</v>
      </c>
      <c r="J61" s="87"/>
      <c r="K61" s="105" t="s">
        <v>84</v>
      </c>
      <c r="L61" s="106">
        <v>4.0</v>
      </c>
      <c r="M61" s="107">
        <v>5.0</v>
      </c>
      <c r="N61" s="106">
        <v>6.0</v>
      </c>
    </row>
    <row r="62" collapsed="1">
      <c r="A62" s="86" t="s">
        <v>85</v>
      </c>
      <c r="B62" s="91"/>
      <c r="C62" s="91"/>
      <c r="D62" s="91"/>
      <c r="E62" s="91"/>
      <c r="F62" s="87">
        <f t="shared" ref="F62:F63" si="24">G62/B$2</f>
        <v>0.135</v>
      </c>
      <c r="G62" s="88">
        <v>0.54</v>
      </c>
      <c r="H62" s="89">
        <f>G62*H$4</f>
        <v>243000</v>
      </c>
      <c r="J62" s="87"/>
      <c r="K62" s="105" t="s">
        <v>86</v>
      </c>
      <c r="L62" s="33">
        <f t="shared" ref="L62:N62" si="23">(L61-$K63)/L61</f>
        <v>0.3542341317</v>
      </c>
      <c r="M62" s="62">
        <f t="shared" si="23"/>
        <v>0.4833873054</v>
      </c>
      <c r="N62" s="33">
        <f t="shared" si="23"/>
        <v>0.5694894211</v>
      </c>
    </row>
    <row r="63" hidden="1" outlineLevel="1" collapsed="1">
      <c r="A63" s="86" t="s">
        <v>87</v>
      </c>
      <c r="B63" s="91"/>
      <c r="C63" s="10" t="s">
        <v>88</v>
      </c>
      <c r="D63" s="10" t="s">
        <v>65</v>
      </c>
      <c r="E63" s="10" t="s">
        <v>89</v>
      </c>
      <c r="F63" s="87">
        <f t="shared" si="24"/>
        <v>0.18</v>
      </c>
      <c r="G63" s="87">
        <f>SUM(E64:E68)</f>
        <v>0.72</v>
      </c>
      <c r="J63" s="108">
        <f>K63/4</f>
        <v>0.6457658683</v>
      </c>
      <c r="K63" s="88">
        <f>G63+G$57+G$39</f>
        <v>2.583063473</v>
      </c>
    </row>
    <row r="64" hidden="1" outlineLevel="2">
      <c r="B64" s="109" t="s">
        <v>90</v>
      </c>
      <c r="C64" s="5">
        <v>1.0</v>
      </c>
      <c r="D64" s="102">
        <v>0.17</v>
      </c>
      <c r="E64" s="98">
        <f t="shared" ref="E64:E68" si="25">D64*C64</f>
        <v>0.17</v>
      </c>
      <c r="F64" s="91"/>
      <c r="J64" s="4" t="s">
        <v>91</v>
      </c>
    </row>
    <row r="65" hidden="1" outlineLevel="2">
      <c r="B65" s="109" t="s">
        <v>92</v>
      </c>
      <c r="C65" s="5">
        <v>4.0</v>
      </c>
      <c r="D65" s="102">
        <v>0.07</v>
      </c>
      <c r="E65" s="98">
        <f t="shared" si="25"/>
        <v>0.28</v>
      </c>
      <c r="F65" s="91"/>
      <c r="J65" s="4" t="s">
        <v>93</v>
      </c>
    </row>
    <row r="66" hidden="1" outlineLevel="2">
      <c r="B66" s="109" t="s">
        <v>94</v>
      </c>
      <c r="C66" s="5">
        <v>1.0</v>
      </c>
      <c r="D66" s="102">
        <v>0.05</v>
      </c>
      <c r="E66" s="98">
        <f t="shared" si="25"/>
        <v>0.05</v>
      </c>
      <c r="F66" s="91"/>
      <c r="J66" s="4" t="s">
        <v>95</v>
      </c>
    </row>
    <row r="67" hidden="1" outlineLevel="2">
      <c r="B67" s="4" t="s">
        <v>96</v>
      </c>
      <c r="C67" s="5">
        <v>1.0</v>
      </c>
      <c r="D67" s="102">
        <v>0.1</v>
      </c>
      <c r="E67" s="98">
        <f t="shared" si="25"/>
        <v>0.1</v>
      </c>
      <c r="F67" s="91"/>
      <c r="J67" s="4" t="s">
        <v>97</v>
      </c>
    </row>
    <row r="68" hidden="1" outlineLevel="2">
      <c r="B68" s="109" t="s">
        <v>98</v>
      </c>
      <c r="C68" s="5">
        <v>1.0</v>
      </c>
      <c r="D68" s="98">
        <f>0.12</f>
        <v>0.12</v>
      </c>
      <c r="E68" s="98">
        <f t="shared" si="25"/>
        <v>0.12</v>
      </c>
      <c r="F68" s="91"/>
      <c r="J68" s="4" t="s">
        <v>99</v>
      </c>
    </row>
    <row r="69" hidden="1" outlineLevel="1" collapsed="1">
      <c r="A69" s="86" t="s">
        <v>100</v>
      </c>
      <c r="B69" s="91"/>
      <c r="C69" s="10" t="s">
        <v>88</v>
      </c>
      <c r="D69" s="10" t="s">
        <v>65</v>
      </c>
      <c r="E69" s="10" t="s">
        <v>89</v>
      </c>
      <c r="F69" s="87">
        <f>G69/B$2</f>
        <v>0.233125</v>
      </c>
      <c r="G69" s="87">
        <f>SUM(E70:E78)</f>
        <v>0.9325</v>
      </c>
      <c r="J69" s="87">
        <f>K69/4</f>
        <v>0.6988908683</v>
      </c>
      <c r="K69" s="87">
        <f>G69+G$57+G$39</f>
        <v>2.795563473</v>
      </c>
    </row>
    <row r="70" hidden="1" outlineLevel="2">
      <c r="B70" s="109" t="s">
        <v>90</v>
      </c>
      <c r="C70" s="5">
        <v>1.0</v>
      </c>
      <c r="D70" s="98">
        <v>0.16</v>
      </c>
      <c r="E70" s="98">
        <f t="shared" ref="E70:E78" si="26">D70*C70</f>
        <v>0.16</v>
      </c>
      <c r="F70" s="91"/>
      <c r="J70" s="4" t="s">
        <v>101</v>
      </c>
    </row>
    <row r="71" hidden="1" outlineLevel="2">
      <c r="B71" s="109" t="s">
        <v>102</v>
      </c>
      <c r="C71" s="5">
        <v>1.0</v>
      </c>
      <c r="D71" s="98">
        <v>0.02</v>
      </c>
      <c r="E71" s="98">
        <f t="shared" si="26"/>
        <v>0.02</v>
      </c>
      <c r="F71" s="91"/>
    </row>
    <row r="72" hidden="1" outlineLevel="2">
      <c r="B72" s="109" t="s">
        <v>103</v>
      </c>
      <c r="C72" s="5">
        <v>1.0</v>
      </c>
      <c r="D72" s="98">
        <v>0.1</v>
      </c>
      <c r="E72" s="98">
        <f t="shared" si="26"/>
        <v>0.1</v>
      </c>
      <c r="F72" s="91"/>
    </row>
    <row r="73" hidden="1" outlineLevel="2">
      <c r="B73" s="109" t="s">
        <v>92</v>
      </c>
      <c r="C73" s="5">
        <v>4.0</v>
      </c>
      <c r="D73" s="102">
        <v>0.08</v>
      </c>
      <c r="E73" s="98">
        <f t="shared" si="26"/>
        <v>0.32</v>
      </c>
      <c r="F73" s="91"/>
      <c r="J73" s="4" t="s">
        <v>104</v>
      </c>
    </row>
    <row r="74" hidden="1" outlineLevel="2">
      <c r="B74" s="109" t="s">
        <v>105</v>
      </c>
      <c r="C74" s="5">
        <v>1.0</v>
      </c>
      <c r="D74" s="102">
        <v>0.01</v>
      </c>
      <c r="E74" s="98">
        <f t="shared" si="26"/>
        <v>0.01</v>
      </c>
      <c r="F74" s="91"/>
      <c r="J74" s="4"/>
    </row>
    <row r="75" hidden="1" outlineLevel="2">
      <c r="B75" s="109" t="s">
        <v>106</v>
      </c>
      <c r="C75" s="5">
        <v>1.0</v>
      </c>
      <c r="D75" s="98">
        <f>20/240</f>
        <v>0.08333333333</v>
      </c>
      <c r="E75" s="98">
        <f t="shared" si="26"/>
        <v>0.08333333333</v>
      </c>
      <c r="F75" s="91"/>
      <c r="J75" s="4"/>
    </row>
    <row r="76" hidden="1" outlineLevel="2">
      <c r="B76" s="109" t="s">
        <v>94</v>
      </c>
      <c r="C76" s="5">
        <v>1.0</v>
      </c>
      <c r="D76" s="98">
        <v>0.06</v>
      </c>
      <c r="E76" s="98">
        <f t="shared" si="26"/>
        <v>0.06</v>
      </c>
      <c r="F76" s="91"/>
      <c r="J76" s="4" t="s">
        <v>97</v>
      </c>
    </row>
    <row r="77" hidden="1" outlineLevel="2">
      <c r="B77" s="109" t="s">
        <v>98</v>
      </c>
      <c r="C77" s="5">
        <v>1.0</v>
      </c>
      <c r="D77" s="98">
        <f>9.5/120</f>
        <v>0.07916666667</v>
      </c>
      <c r="E77" s="98">
        <f t="shared" si="26"/>
        <v>0.07916666667</v>
      </c>
      <c r="F77" s="91"/>
    </row>
    <row r="78" hidden="1" outlineLevel="2">
      <c r="A78" s="110"/>
      <c r="B78" s="109" t="s">
        <v>107</v>
      </c>
      <c r="C78" s="5">
        <v>1.0</v>
      </c>
      <c r="D78" s="98">
        <f>20/200</f>
        <v>0.1</v>
      </c>
      <c r="E78" s="98">
        <f t="shared" si="26"/>
        <v>0.1</v>
      </c>
      <c r="F78" s="87"/>
      <c r="G78" s="87"/>
    </row>
    <row r="79" hidden="1" outlineLevel="1">
      <c r="A79" s="86" t="s">
        <v>108</v>
      </c>
      <c r="B79" s="91"/>
      <c r="C79" s="91"/>
      <c r="D79" s="98"/>
      <c r="E79" s="91"/>
      <c r="F79" s="87">
        <f>G79/B$2</f>
        <v>0.15</v>
      </c>
      <c r="G79" s="87">
        <f>SUM(E70:E73)</f>
        <v>0.6</v>
      </c>
      <c r="J79" s="87">
        <f>K79/4</f>
        <v>0.6157658683</v>
      </c>
      <c r="K79" s="87">
        <f>G79+G$57+G$39</f>
        <v>2.463063473</v>
      </c>
    </row>
    <row r="80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</row>
    <row r="81">
      <c r="B81" s="91"/>
      <c r="C81" s="91"/>
      <c r="D81" s="91"/>
      <c r="E81" s="91"/>
      <c r="F81" s="10" t="s">
        <v>4</v>
      </c>
      <c r="G81" s="10" t="s">
        <v>5</v>
      </c>
    </row>
    <row r="82">
      <c r="A82" s="110" t="s">
        <v>109</v>
      </c>
      <c r="B82" s="103">
        <f>H82</f>
        <v>1037406.363</v>
      </c>
      <c r="C82" s="109" t="s">
        <v>110</v>
      </c>
      <c r="D82" s="98"/>
      <c r="E82" s="91"/>
      <c r="F82" s="87">
        <f>G82/B2</f>
        <v>0.5763368683</v>
      </c>
      <c r="G82" s="88">
        <f t="shared" ref="G82:H82" si="27">G62+G39+G58</f>
        <v>2.305347473</v>
      </c>
      <c r="H82" s="103">
        <f t="shared" si="27"/>
        <v>1037406.363</v>
      </c>
    </row>
    <row r="83">
      <c r="A83" s="86" t="s">
        <v>111</v>
      </c>
      <c r="B83" s="111">
        <f>H4</f>
        <v>450000</v>
      </c>
      <c r="C83" s="111">
        <f>B83*4</f>
        <v>1800000</v>
      </c>
      <c r="H83" s="112">
        <f>G82*450000</f>
        <v>1037406.363</v>
      </c>
    </row>
    <row r="84">
      <c r="A84" s="86" t="s">
        <v>112</v>
      </c>
      <c r="B84" s="113">
        <f>G82</f>
        <v>2.305347473</v>
      </c>
      <c r="C84" s="113">
        <f>B84/B$2</f>
        <v>0.5763368683</v>
      </c>
    </row>
    <row r="85">
      <c r="A85" s="86"/>
      <c r="B85" s="10"/>
      <c r="C85" s="10"/>
      <c r="D85" s="10"/>
      <c r="I85" s="114" t="s">
        <v>113</v>
      </c>
    </row>
    <row r="86">
      <c r="A86" s="86" t="s">
        <v>114</v>
      </c>
      <c r="B86" s="115" t="s">
        <v>115</v>
      </c>
      <c r="C86" s="115" t="s">
        <v>116</v>
      </c>
      <c r="D86" s="115" t="s">
        <v>117</v>
      </c>
      <c r="I86" s="109" t="s">
        <v>118</v>
      </c>
      <c r="J86" s="5">
        <v>4.0</v>
      </c>
      <c r="K86" s="116">
        <f>25*1.2</f>
        <v>30</v>
      </c>
      <c r="L86" s="117">
        <f>K86*J86</f>
        <v>120</v>
      </c>
      <c r="M86" s="87">
        <f>N86/4</f>
        <v>0.03</v>
      </c>
      <c r="N86" s="87">
        <f>L86/1000</f>
        <v>0.12</v>
      </c>
    </row>
    <row r="87">
      <c r="A87" s="4" t="s">
        <v>119</v>
      </c>
      <c r="B87" s="112">
        <f>G31</f>
        <v>0.1697253788</v>
      </c>
      <c r="C87" s="58">
        <f t="shared" ref="C87:C91" si="28">B87/B$84</f>
        <v>0.07362247156</v>
      </c>
      <c r="D87" s="118">
        <f t="shared" ref="D87:D91" si="29">B87*B$83</f>
        <v>76376.42045</v>
      </c>
      <c r="I87" s="91"/>
      <c r="J87" s="91"/>
      <c r="K87" s="91"/>
      <c r="L87" s="91"/>
      <c r="M87" s="91"/>
    </row>
    <row r="88">
      <c r="A88" s="4" t="s">
        <v>120</v>
      </c>
      <c r="B88" s="112">
        <f>G37+G28-G31+G17+G8</f>
        <v>0.03761809439</v>
      </c>
      <c r="C88" s="58">
        <f t="shared" si="28"/>
        <v>0.01631775462</v>
      </c>
      <c r="D88" s="118">
        <f t="shared" si="29"/>
        <v>16928.14247</v>
      </c>
      <c r="E88" s="4" t="s">
        <v>121</v>
      </c>
      <c r="I88" s="109" t="s">
        <v>84</v>
      </c>
      <c r="J88" s="116">
        <v>5.0</v>
      </c>
      <c r="K88" s="119">
        <v>6.0</v>
      </c>
      <c r="L88" s="119">
        <v>7.0</v>
      </c>
      <c r="M88" s="119">
        <v>8.0</v>
      </c>
      <c r="N88" s="119">
        <v>9.0</v>
      </c>
    </row>
    <row r="89">
      <c r="A89" s="4" t="s">
        <v>122</v>
      </c>
      <c r="B89" s="120">
        <f>G38</f>
        <v>1.33</v>
      </c>
      <c r="C89" s="58">
        <f t="shared" si="28"/>
        <v>0.5769195384</v>
      </c>
      <c r="D89" s="118">
        <f t="shared" si="29"/>
        <v>598500</v>
      </c>
      <c r="E89" s="109" t="s">
        <v>123</v>
      </c>
      <c r="F89" s="91"/>
      <c r="I89" s="109" t="s">
        <v>124</v>
      </c>
      <c r="J89" s="99">
        <f>K79+N86</f>
        <v>2.583063473</v>
      </c>
      <c r="K89" s="99">
        <f t="shared" ref="K89:M89" si="30">L89</f>
        <v>2.795563473</v>
      </c>
      <c r="L89" s="99">
        <f t="shared" si="30"/>
        <v>2.795563473</v>
      </c>
      <c r="M89" s="99">
        <f t="shared" si="30"/>
        <v>2.795563473</v>
      </c>
      <c r="N89" s="99">
        <f>K69</f>
        <v>2.795563473</v>
      </c>
    </row>
    <row r="90">
      <c r="A90" s="4" t="s">
        <v>125</v>
      </c>
      <c r="B90" s="112">
        <f>G58</f>
        <v>0.228004</v>
      </c>
      <c r="C90" s="58">
        <f t="shared" si="28"/>
        <v>0.09890222739</v>
      </c>
      <c r="D90" s="118">
        <f t="shared" si="29"/>
        <v>102601.8</v>
      </c>
      <c r="E90" s="109" t="s">
        <v>126</v>
      </c>
      <c r="F90" s="91"/>
      <c r="I90" s="109" t="s">
        <v>127</v>
      </c>
      <c r="J90" s="33">
        <f t="shared" ref="J90:N90" si="31">(J88-J89)/J88</f>
        <v>0.4833873054</v>
      </c>
      <c r="K90" s="33">
        <f t="shared" si="31"/>
        <v>0.5340727545</v>
      </c>
      <c r="L90" s="33">
        <f t="shared" si="31"/>
        <v>0.6006337895</v>
      </c>
      <c r="M90" s="33">
        <f t="shared" si="31"/>
        <v>0.6505545659</v>
      </c>
      <c r="N90" s="33">
        <f t="shared" si="31"/>
        <v>0.6893818363</v>
      </c>
    </row>
    <row r="91">
      <c r="A91" s="4" t="s">
        <v>128</v>
      </c>
      <c r="B91" s="112">
        <f>G62</f>
        <v>0.54</v>
      </c>
      <c r="C91" s="58">
        <f t="shared" si="28"/>
        <v>0.2342380081</v>
      </c>
      <c r="D91" s="118">
        <f t="shared" si="29"/>
        <v>243000</v>
      </c>
      <c r="E91" s="91"/>
      <c r="F91" s="91"/>
      <c r="M91" s="121"/>
    </row>
    <row r="92">
      <c r="A92" s="12"/>
      <c r="B92" s="122">
        <f t="shared" ref="B92:D92" si="32">SUM(B87:B91)</f>
        <v>2.305347473</v>
      </c>
      <c r="C92" s="123">
        <f t="shared" si="32"/>
        <v>1</v>
      </c>
      <c r="D92" s="124">
        <f t="shared" si="32"/>
        <v>1037406.363</v>
      </c>
      <c r="E92" s="125"/>
      <c r="F92" s="125"/>
      <c r="G92" s="114"/>
      <c r="L92" s="51"/>
      <c r="M92" s="121"/>
    </row>
    <row r="93">
      <c r="B93" s="114"/>
      <c r="C93" s="114"/>
      <c r="D93" s="114"/>
      <c r="E93" s="114"/>
      <c r="F93" s="114"/>
      <c r="G93" s="114"/>
      <c r="L93" s="51"/>
      <c r="M93" s="121"/>
    </row>
    <row r="94">
      <c r="B94" s="114"/>
      <c r="C94" s="114"/>
      <c r="D94" s="114"/>
      <c r="E94" s="114"/>
      <c r="F94" s="114"/>
      <c r="G94" s="114"/>
      <c r="L94" s="51"/>
      <c r="M94" s="121"/>
    </row>
    <row r="95">
      <c r="A95" s="110"/>
      <c r="B95" s="103"/>
      <c r="C95" s="109"/>
      <c r="D95" s="98"/>
      <c r="E95" s="91"/>
      <c r="F95" s="114"/>
      <c r="G95" s="114"/>
      <c r="L95" s="51"/>
      <c r="M95" s="121"/>
    </row>
    <row r="96">
      <c r="A96" s="86" t="s">
        <v>111</v>
      </c>
      <c r="B96" s="126">
        <v>50000.0</v>
      </c>
      <c r="C96" s="111">
        <f>B96*4</f>
        <v>200000</v>
      </c>
      <c r="L96" s="51"/>
      <c r="M96" s="121"/>
    </row>
    <row r="97">
      <c r="A97" s="86" t="s">
        <v>112</v>
      </c>
      <c r="B97" s="113">
        <f>B105</f>
        <v>2.643063473</v>
      </c>
      <c r="C97" s="113">
        <f>B97/B$2</f>
        <v>0.6607658683</v>
      </c>
      <c r="M97" s="121"/>
    </row>
    <row r="98">
      <c r="A98" s="86"/>
      <c r="B98" s="10"/>
      <c r="C98" s="10"/>
      <c r="D98" s="10"/>
      <c r="L98" s="51"/>
      <c r="M98" s="121"/>
    </row>
    <row r="99">
      <c r="A99" s="86" t="s">
        <v>114</v>
      </c>
      <c r="B99" s="115" t="s">
        <v>115</v>
      </c>
      <c r="C99" s="115" t="s">
        <v>116</v>
      </c>
      <c r="D99" s="115" t="s">
        <v>129</v>
      </c>
      <c r="I99" s="127"/>
      <c r="L99" s="51"/>
      <c r="M99" s="121"/>
    </row>
    <row r="100">
      <c r="A100" s="4" t="s">
        <v>119</v>
      </c>
      <c r="B100" s="112">
        <f t="shared" ref="B100:B101" si="33">B87</f>
        <v>0.1697253788</v>
      </c>
      <c r="C100" s="58">
        <f t="shared" ref="C100:C104" si="34">B100/B$84</f>
        <v>0.07362247156</v>
      </c>
      <c r="D100" s="118">
        <f t="shared" ref="D100:D104" si="35">B100*B$96</f>
        <v>8486.268939</v>
      </c>
      <c r="J100" s="128"/>
      <c r="M100" s="118"/>
    </row>
    <row r="101">
      <c r="A101" s="4" t="s">
        <v>120</v>
      </c>
      <c r="B101" s="112">
        <f t="shared" si="33"/>
        <v>0.03761809439</v>
      </c>
      <c r="C101" s="58">
        <f t="shared" si="34"/>
        <v>0.01631775462</v>
      </c>
      <c r="D101" s="118">
        <f t="shared" si="35"/>
        <v>1880.904719</v>
      </c>
      <c r="E101" s="4" t="s">
        <v>121</v>
      </c>
      <c r="J101" s="128"/>
      <c r="M101" s="118"/>
    </row>
    <row r="102">
      <c r="A102" s="4" t="s">
        <v>122</v>
      </c>
      <c r="B102" s="120">
        <v>1.57</v>
      </c>
      <c r="C102" s="58">
        <f t="shared" si="34"/>
        <v>0.6810253197</v>
      </c>
      <c r="D102" s="118">
        <f t="shared" si="35"/>
        <v>78500</v>
      </c>
      <c r="E102" s="109" t="s">
        <v>130</v>
      </c>
      <c r="F102" s="91"/>
    </row>
    <row r="103">
      <c r="A103" s="4" t="s">
        <v>125</v>
      </c>
      <c r="B103" s="112">
        <f>G57</f>
        <v>0.32572</v>
      </c>
      <c r="C103" s="58">
        <f t="shared" si="34"/>
        <v>0.1412888963</v>
      </c>
      <c r="D103" s="118">
        <f t="shared" si="35"/>
        <v>16286</v>
      </c>
      <c r="E103" s="5" t="s">
        <v>131</v>
      </c>
      <c r="F103" s="91"/>
    </row>
    <row r="104">
      <c r="A104" s="4" t="s">
        <v>128</v>
      </c>
      <c r="B104" s="112">
        <f>B91</f>
        <v>0.54</v>
      </c>
      <c r="C104" s="58">
        <f t="shared" si="34"/>
        <v>0.2342380081</v>
      </c>
      <c r="D104" s="118">
        <f t="shared" si="35"/>
        <v>27000</v>
      </c>
      <c r="E104" s="91"/>
      <c r="F104" s="91"/>
    </row>
    <row r="105">
      <c r="A105" s="12"/>
      <c r="B105" s="122">
        <f t="shared" ref="B105:D105" si="36">SUM(B100:B104)</f>
        <v>2.643063473</v>
      </c>
      <c r="C105" s="123">
        <f t="shared" si="36"/>
        <v>1.14649245</v>
      </c>
      <c r="D105" s="124">
        <f t="shared" si="36"/>
        <v>132153.1737</v>
      </c>
      <c r="E105" s="125"/>
      <c r="F105" s="91"/>
    </row>
    <row r="106">
      <c r="B106" s="91"/>
      <c r="C106" s="91"/>
      <c r="D106" s="91"/>
      <c r="E106" s="91"/>
      <c r="F106" s="91"/>
    </row>
    <row r="107">
      <c r="A107" s="86" t="s">
        <v>114</v>
      </c>
      <c r="B107" s="115" t="s">
        <v>132</v>
      </c>
      <c r="C107" s="115"/>
      <c r="D107" s="129" t="s">
        <v>133</v>
      </c>
      <c r="E107" s="115"/>
      <c r="F107" s="130" t="s">
        <v>134</v>
      </c>
    </row>
    <row r="108">
      <c r="A108" s="4" t="s">
        <v>119</v>
      </c>
      <c r="B108" s="112">
        <v>0.16972537878787877</v>
      </c>
      <c r="C108" s="128">
        <v>1.0</v>
      </c>
      <c r="D108" s="112">
        <f t="shared" ref="D108:D109" si="37">C108*B108</f>
        <v>0.1697253788</v>
      </c>
      <c r="E108" s="128">
        <v>1.0</v>
      </c>
      <c r="F108" s="131">
        <f t="shared" ref="F108:F109" si="38">E108*D108</f>
        <v>0.1697253788</v>
      </c>
      <c r="G108" s="128">
        <f t="shared" ref="G108:G112" si="39">F108/F$113</f>
        <v>0.08795513598</v>
      </c>
    </row>
    <row r="109">
      <c r="A109" s="4" t="s">
        <v>120</v>
      </c>
      <c r="B109" s="112">
        <v>0.03761809438502673</v>
      </c>
      <c r="C109" s="128">
        <v>1.0</v>
      </c>
      <c r="D109" s="112">
        <f t="shared" si="37"/>
        <v>0.03761809439</v>
      </c>
      <c r="E109" s="128">
        <v>1.0</v>
      </c>
      <c r="F109" s="131">
        <f t="shared" si="38"/>
        <v>0.03761809439</v>
      </c>
      <c r="G109" s="128">
        <f t="shared" si="39"/>
        <v>0.01949446</v>
      </c>
    </row>
    <row r="110">
      <c r="A110" s="4" t="s">
        <v>122</v>
      </c>
      <c r="B110" s="120">
        <v>1.57</v>
      </c>
      <c r="C110" s="128"/>
      <c r="D110" s="120">
        <v>1.33</v>
      </c>
      <c r="E110" s="128"/>
      <c r="F110" s="132">
        <v>1.13</v>
      </c>
      <c r="G110" s="128">
        <f t="shared" si="39"/>
        <v>0.5855889341</v>
      </c>
    </row>
    <row r="111">
      <c r="A111" s="4" t="s">
        <v>125</v>
      </c>
      <c r="B111" s="112">
        <v>0.32721999999999996</v>
      </c>
      <c r="C111" s="128">
        <v>0.7</v>
      </c>
      <c r="D111" s="112">
        <f t="shared" ref="D111:D112" si="40">C111*B111</f>
        <v>0.229054</v>
      </c>
      <c r="E111" s="128">
        <v>0.7</v>
      </c>
      <c r="F111" s="131">
        <f t="shared" ref="F111:F112" si="41">E111*D111</f>
        <v>0.1603378</v>
      </c>
      <c r="G111" s="128">
        <f t="shared" si="39"/>
        <v>0.08309030213</v>
      </c>
    </row>
    <row r="112">
      <c r="A112" s="4" t="s">
        <v>128</v>
      </c>
      <c r="B112" s="112">
        <v>0.54</v>
      </c>
      <c r="C112" s="133">
        <v>1.0</v>
      </c>
      <c r="D112" s="112">
        <f t="shared" si="40"/>
        <v>0.54</v>
      </c>
      <c r="E112" s="133">
        <v>0.8</v>
      </c>
      <c r="F112" s="131">
        <f t="shared" si="41"/>
        <v>0.432</v>
      </c>
      <c r="G112" s="128">
        <f t="shared" si="39"/>
        <v>0.2238711677</v>
      </c>
    </row>
    <row r="113">
      <c r="A113" s="12"/>
      <c r="B113" s="122">
        <f>SUM(B108:B112)</f>
        <v>2.644563473</v>
      </c>
      <c r="C113" s="134"/>
      <c r="D113" s="122">
        <f>SUM(D108:D112)</f>
        <v>2.306397473</v>
      </c>
      <c r="E113" s="134"/>
      <c r="F113" s="135">
        <f>SUM(F108:F112)</f>
        <v>1.929681273</v>
      </c>
    </row>
    <row r="114">
      <c r="B114" s="91"/>
      <c r="C114" s="91"/>
      <c r="D114" s="91"/>
      <c r="E114" s="91"/>
      <c r="F114" s="91"/>
    </row>
    <row r="115">
      <c r="B115" s="91"/>
      <c r="C115" s="91"/>
      <c r="D115" s="91"/>
      <c r="E115" s="91"/>
      <c r="F115" s="91"/>
    </row>
    <row r="116">
      <c r="B116" s="91"/>
      <c r="C116" s="91"/>
      <c r="D116" s="91"/>
      <c r="E116" s="91"/>
      <c r="F116" s="91"/>
    </row>
    <row r="117">
      <c r="B117" s="91"/>
      <c r="C117" s="91"/>
      <c r="D117" s="91"/>
      <c r="E117" s="91"/>
      <c r="F117" s="91"/>
    </row>
    <row r="118">
      <c r="B118" s="91"/>
      <c r="C118" s="91"/>
      <c r="D118" s="91"/>
      <c r="E118" s="91"/>
      <c r="F118" s="91"/>
    </row>
    <row r="119">
      <c r="B119" s="91"/>
      <c r="C119" s="91"/>
      <c r="D119" s="91"/>
      <c r="E119" s="91"/>
      <c r="F119" s="91"/>
    </row>
    <row r="120">
      <c r="B120" s="91"/>
      <c r="C120" s="91"/>
      <c r="D120" s="91"/>
      <c r="E120" s="91"/>
      <c r="F120" s="91"/>
    </row>
    <row r="121">
      <c r="B121" s="91"/>
      <c r="C121" s="91"/>
      <c r="D121" s="91"/>
      <c r="E121" s="91"/>
      <c r="F121" s="91"/>
    </row>
    <row r="122">
      <c r="B122" s="91"/>
      <c r="C122" s="91"/>
      <c r="D122" s="91"/>
      <c r="E122" s="91"/>
      <c r="F122" s="91"/>
    </row>
    <row r="123">
      <c r="B123" s="91"/>
      <c r="C123" s="91"/>
      <c r="D123" s="91"/>
      <c r="E123" s="91"/>
      <c r="F123" s="91"/>
    </row>
    <row r="124">
      <c r="B124" s="91"/>
      <c r="C124" s="91"/>
      <c r="D124" s="91"/>
      <c r="E124" s="91"/>
      <c r="F124" s="91"/>
    </row>
    <row r="125">
      <c r="B125" s="91"/>
      <c r="C125" s="91"/>
      <c r="D125" s="91"/>
      <c r="E125" s="91"/>
      <c r="F125" s="91"/>
    </row>
    <row r="126">
      <c r="B126" s="91"/>
      <c r="C126" s="91"/>
      <c r="D126" s="91"/>
      <c r="E126" s="91"/>
      <c r="F126" s="91"/>
    </row>
    <row r="127">
      <c r="B127" s="91"/>
      <c r="C127" s="91"/>
      <c r="D127" s="91"/>
      <c r="E127" s="91"/>
      <c r="F127" s="91"/>
    </row>
    <row r="128">
      <c r="B128" s="91"/>
      <c r="C128" s="91"/>
      <c r="D128" s="91"/>
      <c r="E128" s="91"/>
      <c r="F128" s="91"/>
    </row>
    <row r="129">
      <c r="B129" s="91"/>
      <c r="C129" s="91"/>
      <c r="D129" s="91"/>
      <c r="E129" s="91"/>
      <c r="F129" s="91"/>
    </row>
    <row r="130">
      <c r="B130" s="91"/>
      <c r="C130" s="91"/>
      <c r="D130" s="91"/>
      <c r="E130" s="91"/>
      <c r="F130" s="91"/>
    </row>
    <row r="131">
      <c r="B131" s="91"/>
      <c r="C131" s="91"/>
      <c r="D131" s="91"/>
      <c r="E131" s="91"/>
      <c r="F131" s="91"/>
    </row>
    <row r="132">
      <c r="B132" s="91"/>
      <c r="C132" s="91"/>
      <c r="D132" s="91"/>
      <c r="E132" s="91"/>
      <c r="F132" s="91"/>
    </row>
    <row r="133">
      <c r="B133" s="91"/>
      <c r="C133" s="91"/>
      <c r="D133" s="91"/>
      <c r="E133" s="91"/>
      <c r="F133" s="91"/>
    </row>
    <row r="134">
      <c r="B134" s="91"/>
      <c r="C134" s="91"/>
      <c r="D134" s="91"/>
      <c r="E134" s="91"/>
      <c r="F134" s="91"/>
    </row>
    <row r="135">
      <c r="B135" s="91"/>
      <c r="C135" s="91"/>
      <c r="D135" s="91"/>
      <c r="E135" s="91"/>
      <c r="F135" s="91"/>
    </row>
    <row r="136">
      <c r="B136" s="91"/>
      <c r="C136" s="91"/>
      <c r="D136" s="91"/>
      <c r="E136" s="91"/>
      <c r="F136" s="91"/>
    </row>
    <row r="137">
      <c r="B137" s="91"/>
      <c r="C137" s="91"/>
      <c r="D137" s="91"/>
      <c r="E137" s="91"/>
      <c r="F137" s="91"/>
    </row>
    <row r="138">
      <c r="B138" s="91"/>
      <c r="C138" s="91"/>
      <c r="D138" s="91"/>
      <c r="E138" s="91"/>
      <c r="F138" s="91"/>
    </row>
    <row r="139">
      <c r="B139" s="91"/>
      <c r="C139" s="91"/>
      <c r="D139" s="91"/>
      <c r="E139" s="91"/>
      <c r="F139" s="91"/>
    </row>
    <row r="140">
      <c r="B140" s="91"/>
      <c r="C140" s="91"/>
      <c r="D140" s="91"/>
      <c r="E140" s="91"/>
      <c r="F140" s="91"/>
    </row>
    <row r="141">
      <c r="B141" s="91"/>
      <c r="C141" s="91"/>
      <c r="D141" s="91"/>
      <c r="E141" s="91"/>
      <c r="F141" s="91"/>
    </row>
    <row r="142">
      <c r="B142" s="91"/>
      <c r="C142" s="91"/>
      <c r="D142" s="91"/>
      <c r="E142" s="91"/>
      <c r="F142" s="91"/>
    </row>
    <row r="143">
      <c r="B143" s="91"/>
      <c r="C143" s="91"/>
      <c r="D143" s="91"/>
      <c r="E143" s="91"/>
      <c r="F143" s="91"/>
    </row>
    <row r="144">
      <c r="B144" s="91"/>
      <c r="C144" s="91"/>
      <c r="D144" s="91"/>
      <c r="E144" s="91"/>
      <c r="F144" s="91"/>
    </row>
    <row r="145">
      <c r="B145" s="91"/>
      <c r="C145" s="91"/>
      <c r="D145" s="91"/>
      <c r="E145" s="91"/>
      <c r="F145" s="91"/>
    </row>
    <row r="146">
      <c r="B146" s="91"/>
      <c r="C146" s="91"/>
      <c r="D146" s="91"/>
      <c r="E146" s="91"/>
      <c r="F146" s="91"/>
    </row>
    <row r="147">
      <c r="B147" s="91"/>
      <c r="C147" s="91"/>
      <c r="D147" s="91"/>
      <c r="E147" s="91"/>
      <c r="F147" s="91"/>
    </row>
    <row r="148">
      <c r="B148" s="91"/>
      <c r="C148" s="91"/>
      <c r="D148" s="91"/>
      <c r="E148" s="91"/>
      <c r="F148" s="91"/>
    </row>
    <row r="149">
      <c r="B149" s="91"/>
      <c r="C149" s="91"/>
      <c r="D149" s="91"/>
      <c r="E149" s="91"/>
      <c r="F149" s="91"/>
    </row>
    <row r="150">
      <c r="B150" s="91"/>
      <c r="C150" s="91"/>
      <c r="D150" s="91"/>
      <c r="E150" s="91"/>
      <c r="F150" s="91"/>
    </row>
    <row r="151">
      <c r="B151" s="91"/>
      <c r="C151" s="91"/>
      <c r="D151" s="91"/>
      <c r="E151" s="91"/>
      <c r="F151" s="91"/>
    </row>
    <row r="152">
      <c r="B152" s="91"/>
      <c r="C152" s="91"/>
      <c r="D152" s="91"/>
      <c r="E152" s="91"/>
      <c r="F152" s="91"/>
    </row>
    <row r="153">
      <c r="B153" s="91"/>
      <c r="C153" s="91"/>
      <c r="D153" s="91"/>
      <c r="E153" s="91"/>
      <c r="F153" s="91"/>
    </row>
    <row r="154">
      <c r="B154" s="91"/>
      <c r="C154" s="91"/>
      <c r="D154" s="91"/>
      <c r="E154" s="91"/>
      <c r="F154" s="91"/>
    </row>
    <row r="155">
      <c r="B155" s="91"/>
      <c r="C155" s="91"/>
      <c r="D155" s="91"/>
      <c r="E155" s="91"/>
      <c r="F155" s="91"/>
    </row>
    <row r="156">
      <c r="B156" s="91"/>
      <c r="C156" s="91"/>
      <c r="D156" s="91"/>
      <c r="E156" s="91"/>
      <c r="F156" s="91"/>
    </row>
    <row r="157">
      <c r="B157" s="91"/>
      <c r="C157" s="91"/>
      <c r="D157" s="91"/>
      <c r="E157" s="91"/>
      <c r="F157" s="91"/>
    </row>
    <row r="158">
      <c r="B158" s="91"/>
      <c r="C158" s="91"/>
      <c r="D158" s="91"/>
      <c r="E158" s="91"/>
      <c r="F158" s="91"/>
    </row>
    <row r="159">
      <c r="B159" s="91"/>
      <c r="C159" s="91"/>
      <c r="D159" s="91"/>
      <c r="E159" s="91"/>
      <c r="F159" s="91"/>
    </row>
    <row r="160">
      <c r="B160" s="91"/>
      <c r="C160" s="91"/>
      <c r="D160" s="91"/>
      <c r="E160" s="91"/>
      <c r="F160" s="91"/>
    </row>
    <row r="161">
      <c r="B161" s="91"/>
      <c r="C161" s="91"/>
      <c r="D161" s="91"/>
      <c r="E161" s="91"/>
      <c r="F161" s="91"/>
    </row>
    <row r="162">
      <c r="B162" s="91"/>
      <c r="C162" s="91"/>
      <c r="D162" s="91"/>
      <c r="E162" s="91"/>
      <c r="F162" s="91"/>
    </row>
    <row r="163">
      <c r="B163" s="91"/>
      <c r="C163" s="91"/>
      <c r="D163" s="91"/>
      <c r="E163" s="91"/>
      <c r="F163" s="91"/>
    </row>
    <row r="164">
      <c r="B164" s="91"/>
      <c r="C164" s="91"/>
      <c r="D164" s="91"/>
      <c r="E164" s="91"/>
      <c r="F164" s="91"/>
    </row>
    <row r="165">
      <c r="B165" s="91"/>
      <c r="C165" s="91"/>
      <c r="D165" s="91"/>
      <c r="E165" s="91"/>
      <c r="F165" s="91"/>
    </row>
    <row r="166">
      <c r="B166" s="91"/>
      <c r="C166" s="91"/>
      <c r="D166" s="91"/>
      <c r="E166" s="91"/>
      <c r="F166" s="91"/>
    </row>
    <row r="167">
      <c r="B167" s="91"/>
      <c r="C167" s="91"/>
      <c r="D167" s="91"/>
      <c r="E167" s="91"/>
      <c r="F167" s="91"/>
    </row>
    <row r="168">
      <c r="B168" s="91"/>
      <c r="C168" s="91"/>
      <c r="D168" s="91"/>
      <c r="E168" s="91"/>
      <c r="F168" s="91"/>
    </row>
    <row r="169">
      <c r="B169" s="91"/>
      <c r="C169" s="91"/>
      <c r="D169" s="91"/>
      <c r="E169" s="91"/>
      <c r="F169" s="91"/>
    </row>
    <row r="170">
      <c r="B170" s="91"/>
      <c r="C170" s="91"/>
      <c r="D170" s="91"/>
      <c r="E170" s="91"/>
      <c r="F170" s="91"/>
    </row>
    <row r="171">
      <c r="B171" s="91"/>
      <c r="C171" s="91"/>
      <c r="D171" s="91"/>
      <c r="E171" s="91"/>
      <c r="F171" s="91"/>
    </row>
    <row r="172">
      <c r="B172" s="91"/>
      <c r="C172" s="91"/>
      <c r="D172" s="91"/>
      <c r="E172" s="91"/>
      <c r="F172" s="91"/>
    </row>
    <row r="173">
      <c r="B173" s="91"/>
      <c r="C173" s="91"/>
      <c r="D173" s="91"/>
      <c r="E173" s="91"/>
      <c r="F173" s="91"/>
    </row>
    <row r="174">
      <c r="B174" s="91"/>
      <c r="C174" s="91"/>
      <c r="D174" s="91"/>
      <c r="E174" s="91"/>
      <c r="F174" s="91"/>
    </row>
    <row r="175">
      <c r="B175" s="91"/>
      <c r="C175" s="91"/>
      <c r="D175" s="91"/>
      <c r="E175" s="91"/>
      <c r="F175" s="91"/>
    </row>
    <row r="176">
      <c r="B176" s="91"/>
      <c r="C176" s="91"/>
      <c r="D176" s="91"/>
      <c r="E176" s="91"/>
      <c r="F176" s="91"/>
    </row>
    <row r="177">
      <c r="B177" s="91"/>
      <c r="C177" s="91"/>
      <c r="D177" s="91"/>
      <c r="E177" s="91"/>
      <c r="F177" s="91"/>
    </row>
    <row r="178">
      <c r="B178" s="91"/>
      <c r="C178" s="91"/>
      <c r="D178" s="91"/>
      <c r="E178" s="91"/>
      <c r="F178" s="91"/>
    </row>
    <row r="179">
      <c r="B179" s="91"/>
      <c r="C179" s="91"/>
      <c r="D179" s="91"/>
      <c r="E179" s="91"/>
      <c r="F179" s="91"/>
    </row>
    <row r="180">
      <c r="B180" s="91"/>
      <c r="C180" s="91"/>
      <c r="D180" s="91"/>
      <c r="E180" s="91"/>
      <c r="F180" s="91"/>
    </row>
    <row r="181">
      <c r="B181" s="91"/>
      <c r="C181" s="91"/>
      <c r="D181" s="91"/>
      <c r="E181" s="91"/>
      <c r="F181" s="91"/>
    </row>
    <row r="182">
      <c r="B182" s="91"/>
      <c r="C182" s="91"/>
      <c r="D182" s="91"/>
      <c r="E182" s="91"/>
      <c r="F182" s="91"/>
    </row>
    <row r="183">
      <c r="B183" s="91"/>
      <c r="C183" s="91"/>
      <c r="D183" s="91"/>
      <c r="E183" s="91"/>
      <c r="F183" s="91"/>
    </row>
    <row r="184">
      <c r="B184" s="91"/>
      <c r="C184" s="91"/>
      <c r="D184" s="91"/>
      <c r="E184" s="91"/>
      <c r="F184" s="91"/>
    </row>
    <row r="185">
      <c r="B185" s="91"/>
      <c r="C185" s="91"/>
      <c r="D185" s="91"/>
      <c r="E185" s="91"/>
      <c r="F185" s="91"/>
    </row>
    <row r="186">
      <c r="B186" s="91"/>
      <c r="C186" s="91"/>
      <c r="D186" s="91"/>
      <c r="E186" s="91"/>
      <c r="F186" s="91"/>
    </row>
    <row r="187">
      <c r="B187" s="91"/>
      <c r="C187" s="91"/>
      <c r="D187" s="91"/>
      <c r="E187" s="91"/>
      <c r="F187" s="91"/>
    </row>
    <row r="188">
      <c r="B188" s="91"/>
      <c r="C188" s="91"/>
      <c r="D188" s="91"/>
      <c r="E188" s="91"/>
      <c r="F188" s="91"/>
    </row>
    <row r="189">
      <c r="B189" s="91"/>
      <c r="C189" s="91"/>
      <c r="D189" s="91"/>
      <c r="E189" s="91"/>
      <c r="F189" s="91"/>
    </row>
    <row r="190">
      <c r="B190" s="91"/>
      <c r="C190" s="91"/>
      <c r="D190" s="91"/>
      <c r="E190" s="91"/>
      <c r="F190" s="91"/>
    </row>
    <row r="191">
      <c r="B191" s="91"/>
      <c r="C191" s="91"/>
      <c r="D191" s="91"/>
      <c r="E191" s="91"/>
      <c r="F191" s="91"/>
    </row>
    <row r="192">
      <c r="B192" s="91"/>
      <c r="C192" s="91"/>
      <c r="D192" s="91"/>
      <c r="E192" s="91"/>
      <c r="F192" s="91"/>
    </row>
    <row r="193">
      <c r="B193" s="91"/>
      <c r="C193" s="91"/>
      <c r="D193" s="91"/>
      <c r="E193" s="91"/>
      <c r="F193" s="91"/>
    </row>
    <row r="194">
      <c r="B194" s="91"/>
      <c r="C194" s="91"/>
      <c r="D194" s="91"/>
      <c r="E194" s="91"/>
      <c r="F194" s="91"/>
    </row>
    <row r="195">
      <c r="B195" s="91"/>
      <c r="C195" s="91"/>
      <c r="D195" s="91"/>
      <c r="E195" s="91"/>
      <c r="F195" s="91"/>
    </row>
    <row r="196">
      <c r="B196" s="91"/>
      <c r="C196" s="91"/>
      <c r="D196" s="91"/>
      <c r="E196" s="91"/>
      <c r="F196" s="91"/>
    </row>
    <row r="197">
      <c r="B197" s="91"/>
      <c r="C197" s="91"/>
      <c r="D197" s="91"/>
      <c r="E197" s="91"/>
      <c r="F197" s="91"/>
    </row>
    <row r="198">
      <c r="B198" s="91"/>
      <c r="C198" s="91"/>
      <c r="D198" s="91"/>
      <c r="E198" s="91"/>
      <c r="F198" s="91"/>
    </row>
    <row r="199">
      <c r="B199" s="91"/>
      <c r="C199" s="91"/>
      <c r="D199" s="91"/>
      <c r="E199" s="91"/>
      <c r="F199" s="91"/>
    </row>
    <row r="200">
      <c r="B200" s="91"/>
      <c r="C200" s="91"/>
      <c r="D200" s="91"/>
      <c r="E200" s="91"/>
      <c r="F200" s="91"/>
    </row>
    <row r="201">
      <c r="B201" s="91"/>
      <c r="C201" s="91"/>
      <c r="D201" s="91"/>
      <c r="E201" s="91"/>
      <c r="F201" s="91"/>
    </row>
    <row r="202">
      <c r="B202" s="91"/>
      <c r="C202" s="91"/>
      <c r="D202" s="91"/>
      <c r="E202" s="91"/>
      <c r="F202" s="91"/>
    </row>
    <row r="203">
      <c r="B203" s="91"/>
      <c r="C203" s="91"/>
      <c r="D203" s="91"/>
      <c r="E203" s="91"/>
      <c r="F203" s="91"/>
    </row>
    <row r="204">
      <c r="B204" s="91"/>
      <c r="C204" s="91"/>
      <c r="D204" s="91"/>
      <c r="E204" s="91"/>
      <c r="F204" s="91"/>
    </row>
    <row r="205">
      <c r="B205" s="91"/>
      <c r="C205" s="91"/>
      <c r="D205" s="91"/>
      <c r="E205" s="91"/>
      <c r="F205" s="91"/>
    </row>
    <row r="206">
      <c r="B206" s="91"/>
      <c r="C206" s="91"/>
      <c r="D206" s="91"/>
      <c r="E206" s="91"/>
      <c r="F206" s="91"/>
    </row>
    <row r="207">
      <c r="B207" s="91"/>
      <c r="C207" s="91"/>
      <c r="D207" s="91"/>
      <c r="E207" s="91"/>
      <c r="F207" s="91"/>
    </row>
    <row r="208">
      <c r="B208" s="91"/>
      <c r="C208" s="91"/>
      <c r="D208" s="91"/>
      <c r="E208" s="91"/>
      <c r="F208" s="91"/>
    </row>
    <row r="209">
      <c r="B209" s="91"/>
      <c r="C209" s="91"/>
      <c r="D209" s="91"/>
      <c r="E209" s="91"/>
      <c r="F209" s="91"/>
    </row>
    <row r="210">
      <c r="B210" s="91"/>
      <c r="C210" s="91"/>
      <c r="D210" s="91"/>
      <c r="E210" s="91"/>
      <c r="F210" s="91"/>
    </row>
    <row r="211">
      <c r="B211" s="91"/>
      <c r="C211" s="91"/>
      <c r="D211" s="91"/>
      <c r="E211" s="91"/>
      <c r="F211" s="91"/>
    </row>
    <row r="212">
      <c r="B212" s="91"/>
      <c r="C212" s="91"/>
      <c r="D212" s="91"/>
      <c r="E212" s="91"/>
      <c r="F212" s="91"/>
    </row>
    <row r="213">
      <c r="B213" s="91"/>
      <c r="C213" s="91"/>
      <c r="D213" s="91"/>
      <c r="E213" s="91"/>
      <c r="F213" s="91"/>
    </row>
    <row r="214">
      <c r="B214" s="91"/>
      <c r="C214" s="91"/>
      <c r="D214" s="91"/>
      <c r="E214" s="91"/>
      <c r="F214" s="91"/>
    </row>
    <row r="215">
      <c r="B215" s="91"/>
      <c r="C215" s="91"/>
      <c r="D215" s="91"/>
      <c r="E215" s="91"/>
      <c r="F215" s="91"/>
    </row>
    <row r="216">
      <c r="B216" s="91"/>
      <c r="C216" s="91"/>
      <c r="D216" s="91"/>
      <c r="E216" s="91"/>
      <c r="F216" s="91"/>
    </row>
    <row r="217">
      <c r="B217" s="91"/>
      <c r="C217" s="91"/>
      <c r="D217" s="91"/>
      <c r="E217" s="91"/>
      <c r="F217" s="91"/>
    </row>
    <row r="218">
      <c r="B218" s="91"/>
      <c r="C218" s="91"/>
      <c r="D218" s="91"/>
      <c r="E218" s="91"/>
      <c r="F218" s="91"/>
    </row>
    <row r="219">
      <c r="B219" s="91"/>
      <c r="C219" s="91"/>
      <c r="D219" s="91"/>
      <c r="E219" s="91"/>
      <c r="F219" s="91"/>
    </row>
    <row r="220">
      <c r="B220" s="91"/>
      <c r="C220" s="91"/>
      <c r="D220" s="91"/>
      <c r="E220" s="91"/>
      <c r="F220" s="91"/>
    </row>
    <row r="221">
      <c r="B221" s="91"/>
      <c r="C221" s="91"/>
      <c r="D221" s="91"/>
      <c r="E221" s="91"/>
      <c r="F221" s="91"/>
    </row>
    <row r="222">
      <c r="B222" s="91"/>
      <c r="C222" s="91"/>
      <c r="D222" s="91"/>
      <c r="E222" s="91"/>
      <c r="F222" s="91"/>
    </row>
    <row r="223">
      <c r="B223" s="91"/>
      <c r="C223" s="91"/>
      <c r="D223" s="91"/>
      <c r="E223" s="91"/>
      <c r="F223" s="91"/>
    </row>
    <row r="224">
      <c r="B224" s="91"/>
      <c r="C224" s="91"/>
      <c r="D224" s="91"/>
      <c r="E224" s="91"/>
      <c r="F224" s="91"/>
    </row>
    <row r="225">
      <c r="B225" s="91"/>
      <c r="C225" s="91"/>
      <c r="D225" s="91"/>
      <c r="E225" s="91"/>
      <c r="F225" s="91"/>
    </row>
    <row r="226">
      <c r="B226" s="91"/>
      <c r="C226" s="91"/>
      <c r="D226" s="91"/>
      <c r="E226" s="91"/>
      <c r="F226" s="91"/>
    </row>
    <row r="227">
      <c r="B227" s="91"/>
      <c r="C227" s="91"/>
      <c r="D227" s="91"/>
      <c r="E227" s="91"/>
      <c r="F227" s="91"/>
    </row>
    <row r="228">
      <c r="B228" s="91"/>
      <c r="C228" s="91"/>
      <c r="D228" s="91"/>
      <c r="E228" s="91"/>
      <c r="F228" s="91"/>
    </row>
    <row r="229">
      <c r="B229" s="91"/>
      <c r="C229" s="91"/>
      <c r="D229" s="91"/>
      <c r="E229" s="91"/>
      <c r="F229" s="91"/>
    </row>
    <row r="230">
      <c r="B230" s="91"/>
      <c r="C230" s="91"/>
      <c r="D230" s="91"/>
      <c r="E230" s="91"/>
      <c r="F230" s="91"/>
    </row>
    <row r="231">
      <c r="B231" s="91"/>
      <c r="C231" s="91"/>
      <c r="D231" s="91"/>
      <c r="E231" s="91"/>
      <c r="F231" s="91"/>
    </row>
    <row r="232">
      <c r="B232" s="91"/>
      <c r="C232" s="91"/>
      <c r="D232" s="91"/>
      <c r="E232" s="91"/>
      <c r="F232" s="91"/>
    </row>
    <row r="233">
      <c r="B233" s="91"/>
      <c r="C233" s="91"/>
      <c r="D233" s="91"/>
      <c r="E233" s="91"/>
      <c r="F233" s="91"/>
    </row>
    <row r="234">
      <c r="B234" s="91"/>
      <c r="C234" s="91"/>
      <c r="D234" s="91"/>
      <c r="E234" s="91"/>
      <c r="F234" s="91"/>
    </row>
    <row r="235">
      <c r="B235" s="91"/>
      <c r="C235" s="91"/>
      <c r="D235" s="91"/>
      <c r="E235" s="91"/>
      <c r="F235" s="91"/>
    </row>
    <row r="236">
      <c r="B236" s="91"/>
      <c r="C236" s="91"/>
      <c r="D236" s="91"/>
      <c r="E236" s="91"/>
      <c r="F236" s="91"/>
    </row>
    <row r="237">
      <c r="B237" s="91"/>
      <c r="C237" s="91"/>
      <c r="D237" s="91"/>
      <c r="E237" s="91"/>
      <c r="F237" s="91"/>
    </row>
    <row r="238">
      <c r="B238" s="91"/>
      <c r="C238" s="91"/>
      <c r="D238" s="91"/>
      <c r="E238" s="91"/>
      <c r="F238" s="91"/>
    </row>
    <row r="239">
      <c r="B239" s="91"/>
      <c r="C239" s="91"/>
      <c r="D239" s="91"/>
      <c r="E239" s="91"/>
      <c r="F239" s="91"/>
    </row>
    <row r="240">
      <c r="B240" s="91"/>
      <c r="C240" s="91"/>
      <c r="D240" s="91"/>
      <c r="E240" s="91"/>
      <c r="F240" s="91"/>
    </row>
    <row r="241">
      <c r="B241" s="91"/>
      <c r="C241" s="91"/>
      <c r="D241" s="91"/>
      <c r="E241" s="91"/>
      <c r="F241" s="91"/>
    </row>
    <row r="242">
      <c r="B242" s="91"/>
      <c r="C242" s="91"/>
      <c r="D242" s="91"/>
      <c r="E242" s="91"/>
      <c r="F242" s="91"/>
    </row>
    <row r="243">
      <c r="B243" s="91"/>
      <c r="C243" s="91"/>
      <c r="D243" s="91"/>
      <c r="E243" s="91"/>
      <c r="F243" s="91"/>
    </row>
    <row r="244">
      <c r="B244" s="91"/>
      <c r="C244" s="91"/>
      <c r="D244" s="91"/>
      <c r="E244" s="91"/>
      <c r="F244" s="91"/>
    </row>
    <row r="245">
      <c r="B245" s="91"/>
      <c r="C245" s="91"/>
      <c r="D245" s="91"/>
      <c r="E245" s="91"/>
      <c r="F245" s="91"/>
    </row>
    <row r="246">
      <c r="B246" s="91"/>
      <c r="C246" s="91"/>
      <c r="D246" s="91"/>
      <c r="E246" s="91"/>
      <c r="F246" s="91"/>
    </row>
    <row r="247">
      <c r="B247" s="91"/>
      <c r="C247" s="91"/>
      <c r="D247" s="91"/>
      <c r="E247" s="91"/>
      <c r="F247" s="91"/>
    </row>
    <row r="248">
      <c r="B248" s="91"/>
      <c r="C248" s="91"/>
      <c r="D248" s="91"/>
      <c r="E248" s="91"/>
      <c r="F248" s="91"/>
    </row>
    <row r="249">
      <c r="B249" s="91"/>
      <c r="C249" s="91"/>
      <c r="D249" s="91"/>
      <c r="E249" s="91"/>
      <c r="F249" s="91"/>
    </row>
    <row r="250">
      <c r="B250" s="91"/>
      <c r="C250" s="91"/>
      <c r="D250" s="91"/>
      <c r="E250" s="91"/>
      <c r="F250" s="91"/>
    </row>
    <row r="251">
      <c r="B251" s="91"/>
      <c r="C251" s="91"/>
      <c r="D251" s="91"/>
      <c r="E251" s="91"/>
      <c r="F251" s="91"/>
    </row>
    <row r="252">
      <c r="B252" s="91"/>
      <c r="C252" s="91"/>
      <c r="D252" s="91"/>
      <c r="E252" s="91"/>
      <c r="F252" s="91"/>
    </row>
    <row r="253">
      <c r="B253" s="91"/>
      <c r="C253" s="91"/>
      <c r="D253" s="91"/>
      <c r="E253" s="91"/>
      <c r="F253" s="91"/>
    </row>
    <row r="254">
      <c r="B254" s="91"/>
      <c r="C254" s="91"/>
      <c r="D254" s="91"/>
      <c r="E254" s="91"/>
      <c r="F254" s="91"/>
    </row>
    <row r="255">
      <c r="B255" s="91"/>
      <c r="C255" s="91"/>
      <c r="D255" s="91"/>
      <c r="E255" s="91"/>
      <c r="F255" s="91"/>
    </row>
    <row r="256">
      <c r="B256" s="91"/>
      <c r="C256" s="91"/>
      <c r="D256" s="91"/>
      <c r="E256" s="91"/>
      <c r="F256" s="91"/>
    </row>
    <row r="257">
      <c r="B257" s="91"/>
      <c r="C257" s="91"/>
      <c r="D257" s="91"/>
      <c r="E257" s="91"/>
      <c r="F257" s="91"/>
    </row>
    <row r="258">
      <c r="B258" s="91"/>
      <c r="C258" s="91"/>
      <c r="D258" s="91"/>
      <c r="E258" s="91"/>
      <c r="F258" s="91"/>
    </row>
    <row r="259">
      <c r="B259" s="91"/>
      <c r="C259" s="91"/>
      <c r="D259" s="91"/>
      <c r="E259" s="91"/>
      <c r="F259" s="91"/>
    </row>
    <row r="260">
      <c r="B260" s="91"/>
      <c r="C260" s="91"/>
      <c r="D260" s="91"/>
      <c r="E260" s="91"/>
      <c r="F260" s="91"/>
    </row>
    <row r="261">
      <c r="B261" s="91"/>
      <c r="C261" s="91"/>
      <c r="D261" s="91"/>
      <c r="E261" s="91"/>
      <c r="F261" s="91"/>
    </row>
    <row r="262">
      <c r="B262" s="91"/>
      <c r="C262" s="91"/>
      <c r="D262" s="91"/>
      <c r="E262" s="91"/>
      <c r="F262" s="91"/>
    </row>
    <row r="263">
      <c r="B263" s="91"/>
      <c r="C263" s="91"/>
      <c r="D263" s="91"/>
      <c r="E263" s="91"/>
      <c r="F263" s="91"/>
    </row>
    <row r="264">
      <c r="B264" s="91"/>
      <c r="C264" s="91"/>
      <c r="D264" s="91"/>
      <c r="E264" s="91"/>
      <c r="F264" s="91"/>
    </row>
    <row r="265">
      <c r="B265" s="91"/>
      <c r="C265" s="91"/>
      <c r="D265" s="91"/>
      <c r="E265" s="91"/>
      <c r="F265" s="91"/>
    </row>
    <row r="266">
      <c r="B266" s="91"/>
      <c r="C266" s="91"/>
      <c r="D266" s="91"/>
      <c r="E266" s="91"/>
      <c r="F266" s="91"/>
    </row>
    <row r="267">
      <c r="B267" s="91"/>
      <c r="C267" s="91"/>
      <c r="D267" s="91"/>
      <c r="E267" s="91"/>
      <c r="F267" s="91"/>
    </row>
    <row r="268">
      <c r="B268" s="91"/>
      <c r="C268" s="91"/>
      <c r="D268" s="91"/>
      <c r="E268" s="91"/>
      <c r="F268" s="91"/>
    </row>
    <row r="269">
      <c r="B269" s="91"/>
      <c r="C269" s="91"/>
      <c r="D269" s="91"/>
      <c r="E269" s="91"/>
      <c r="F269" s="91"/>
    </row>
    <row r="270">
      <c r="B270" s="91"/>
      <c r="C270" s="91"/>
      <c r="D270" s="91"/>
      <c r="E270" s="91"/>
      <c r="F270" s="91"/>
    </row>
    <row r="271">
      <c r="B271" s="91"/>
      <c r="C271" s="91"/>
      <c r="D271" s="91"/>
      <c r="E271" s="91"/>
      <c r="F271" s="91"/>
    </row>
    <row r="272">
      <c r="B272" s="91"/>
      <c r="C272" s="91"/>
      <c r="D272" s="91"/>
      <c r="E272" s="91"/>
      <c r="F272" s="91"/>
    </row>
    <row r="273">
      <c r="B273" s="91"/>
      <c r="C273" s="91"/>
      <c r="D273" s="91"/>
      <c r="E273" s="91"/>
      <c r="F273" s="91"/>
    </row>
    <row r="274">
      <c r="B274" s="91"/>
      <c r="C274" s="91"/>
      <c r="D274" s="91"/>
      <c r="E274" s="91"/>
      <c r="F274" s="91"/>
    </row>
    <row r="275">
      <c r="B275" s="91"/>
      <c r="C275" s="91"/>
      <c r="D275" s="91"/>
      <c r="E275" s="91"/>
      <c r="F275" s="91"/>
    </row>
    <row r="276">
      <c r="B276" s="91"/>
      <c r="C276" s="91"/>
      <c r="D276" s="91"/>
      <c r="E276" s="91"/>
      <c r="F276" s="91"/>
    </row>
    <row r="277">
      <c r="B277" s="91"/>
      <c r="C277" s="91"/>
      <c r="D277" s="91"/>
      <c r="E277" s="91"/>
      <c r="F277" s="91"/>
    </row>
    <row r="278">
      <c r="B278" s="91"/>
      <c r="C278" s="91"/>
      <c r="D278" s="91"/>
      <c r="E278" s="91"/>
      <c r="F278" s="91"/>
    </row>
    <row r="279">
      <c r="B279" s="91"/>
      <c r="C279" s="91"/>
      <c r="D279" s="91"/>
      <c r="E279" s="91"/>
      <c r="F279" s="91"/>
    </row>
    <row r="280">
      <c r="B280" s="91"/>
      <c r="C280" s="91"/>
      <c r="D280" s="91"/>
      <c r="E280" s="91"/>
      <c r="F280" s="91"/>
    </row>
    <row r="281">
      <c r="B281" s="91"/>
      <c r="C281" s="91"/>
      <c r="D281" s="91"/>
      <c r="E281" s="91"/>
      <c r="F281" s="91"/>
    </row>
    <row r="282">
      <c r="B282" s="91"/>
      <c r="C282" s="91"/>
      <c r="D282" s="91"/>
      <c r="E282" s="91"/>
      <c r="F282" s="91"/>
    </row>
    <row r="283">
      <c r="B283" s="91"/>
      <c r="C283" s="91"/>
      <c r="D283" s="91"/>
      <c r="E283" s="91"/>
      <c r="F283" s="91"/>
    </row>
    <row r="284">
      <c r="B284" s="91"/>
      <c r="C284" s="91"/>
      <c r="D284" s="91"/>
      <c r="E284" s="91"/>
      <c r="F284" s="91"/>
    </row>
    <row r="285">
      <c r="B285" s="91"/>
      <c r="C285" s="91"/>
      <c r="D285" s="91"/>
      <c r="E285" s="91"/>
      <c r="F285" s="91"/>
    </row>
    <row r="286">
      <c r="B286" s="91"/>
      <c r="C286" s="91"/>
      <c r="D286" s="91"/>
      <c r="E286" s="91"/>
      <c r="F286" s="91"/>
    </row>
    <row r="287">
      <c r="B287" s="91"/>
      <c r="C287" s="91"/>
      <c r="D287" s="91"/>
      <c r="E287" s="91"/>
      <c r="F287" s="91"/>
    </row>
    <row r="288">
      <c r="B288" s="91"/>
      <c r="C288" s="91"/>
      <c r="D288" s="91"/>
      <c r="E288" s="91"/>
      <c r="F288" s="91"/>
    </row>
    <row r="289">
      <c r="B289" s="91"/>
      <c r="C289" s="91"/>
      <c r="D289" s="91"/>
      <c r="E289" s="91"/>
      <c r="F289" s="91"/>
    </row>
    <row r="290">
      <c r="B290" s="91"/>
      <c r="C290" s="91"/>
      <c r="D290" s="91"/>
      <c r="E290" s="91"/>
      <c r="F290" s="91"/>
    </row>
    <row r="291">
      <c r="B291" s="91"/>
      <c r="C291" s="91"/>
      <c r="D291" s="91"/>
      <c r="E291" s="91"/>
      <c r="F291" s="91"/>
    </row>
    <row r="292">
      <c r="B292" s="91"/>
      <c r="C292" s="91"/>
      <c r="D292" s="91"/>
      <c r="E292" s="91"/>
      <c r="F292" s="91"/>
    </row>
    <row r="293">
      <c r="B293" s="91"/>
      <c r="C293" s="91"/>
      <c r="D293" s="91"/>
      <c r="E293" s="91"/>
      <c r="F293" s="91"/>
    </row>
    <row r="294">
      <c r="B294" s="91"/>
      <c r="C294" s="91"/>
      <c r="D294" s="91"/>
      <c r="E294" s="91"/>
      <c r="F294" s="91"/>
    </row>
    <row r="295">
      <c r="B295" s="91"/>
      <c r="C295" s="91"/>
      <c r="D295" s="91"/>
      <c r="E295" s="91"/>
      <c r="F295" s="91"/>
    </row>
    <row r="296">
      <c r="B296" s="91"/>
      <c r="C296" s="91"/>
      <c r="D296" s="91"/>
      <c r="E296" s="91"/>
      <c r="F296" s="91"/>
    </row>
    <row r="297">
      <c r="B297" s="91"/>
      <c r="C297" s="91"/>
      <c r="D297" s="91"/>
      <c r="E297" s="91"/>
      <c r="F297" s="91"/>
    </row>
    <row r="298">
      <c r="B298" s="91"/>
      <c r="C298" s="91"/>
      <c r="D298" s="91"/>
      <c r="E298" s="91"/>
      <c r="F298" s="91"/>
    </row>
    <row r="299">
      <c r="B299" s="91"/>
      <c r="C299" s="91"/>
      <c r="D299" s="91"/>
      <c r="E299" s="91"/>
      <c r="F299" s="91"/>
    </row>
    <row r="300">
      <c r="B300" s="91"/>
      <c r="C300" s="91"/>
      <c r="D300" s="91"/>
      <c r="E300" s="91"/>
      <c r="F300" s="91"/>
    </row>
    <row r="301">
      <c r="B301" s="91"/>
      <c r="C301" s="91"/>
      <c r="D301" s="91"/>
      <c r="E301" s="91"/>
      <c r="F301" s="91"/>
    </row>
    <row r="302">
      <c r="B302" s="91"/>
      <c r="C302" s="91"/>
      <c r="D302" s="91"/>
      <c r="E302" s="91"/>
      <c r="F302" s="91"/>
    </row>
    <row r="303">
      <c r="B303" s="91"/>
      <c r="C303" s="91"/>
      <c r="D303" s="91"/>
      <c r="E303" s="91"/>
      <c r="F303" s="91"/>
    </row>
    <row r="304">
      <c r="B304" s="91"/>
      <c r="C304" s="91"/>
      <c r="D304" s="91"/>
      <c r="E304" s="91"/>
      <c r="F304" s="91"/>
    </row>
    <row r="305">
      <c r="B305" s="91"/>
      <c r="C305" s="91"/>
      <c r="D305" s="91"/>
      <c r="E305" s="91"/>
      <c r="F305" s="91"/>
    </row>
    <row r="306">
      <c r="B306" s="91"/>
      <c r="C306" s="91"/>
      <c r="D306" s="91"/>
      <c r="E306" s="91"/>
      <c r="F306" s="91"/>
    </row>
    <row r="307">
      <c r="B307" s="91"/>
      <c r="C307" s="91"/>
      <c r="D307" s="91"/>
      <c r="E307" s="91"/>
      <c r="F307" s="91"/>
    </row>
    <row r="308">
      <c r="B308" s="91"/>
      <c r="C308" s="91"/>
      <c r="D308" s="91"/>
      <c r="E308" s="91"/>
      <c r="F308" s="91"/>
    </row>
    <row r="309">
      <c r="B309" s="91"/>
      <c r="C309" s="91"/>
      <c r="D309" s="91"/>
      <c r="E309" s="91"/>
      <c r="F309" s="91"/>
    </row>
    <row r="310">
      <c r="B310" s="91"/>
      <c r="C310" s="91"/>
      <c r="D310" s="91"/>
      <c r="E310" s="91"/>
      <c r="F310" s="91"/>
    </row>
    <row r="311">
      <c r="B311" s="91"/>
      <c r="C311" s="91"/>
      <c r="D311" s="91"/>
      <c r="E311" s="91"/>
      <c r="F311" s="91"/>
    </row>
    <row r="312">
      <c r="B312" s="91"/>
      <c r="C312" s="91"/>
      <c r="D312" s="91"/>
      <c r="E312" s="91"/>
      <c r="F312" s="91"/>
    </row>
    <row r="313">
      <c r="B313" s="91"/>
      <c r="C313" s="91"/>
      <c r="D313" s="91"/>
      <c r="E313" s="91"/>
      <c r="F313" s="91"/>
    </row>
    <row r="314">
      <c r="B314" s="91"/>
      <c r="C314" s="91"/>
      <c r="D314" s="91"/>
      <c r="E314" s="91"/>
      <c r="F314" s="91"/>
    </row>
    <row r="315">
      <c r="B315" s="91"/>
      <c r="C315" s="91"/>
      <c r="D315" s="91"/>
      <c r="E315" s="91"/>
      <c r="F315" s="91"/>
    </row>
    <row r="316">
      <c r="B316" s="91"/>
      <c r="C316" s="91"/>
      <c r="D316" s="91"/>
      <c r="E316" s="91"/>
      <c r="F316" s="91"/>
    </row>
    <row r="317">
      <c r="B317" s="91"/>
      <c r="C317" s="91"/>
      <c r="D317" s="91"/>
      <c r="E317" s="91"/>
      <c r="F317" s="91"/>
    </row>
    <row r="318">
      <c r="B318" s="91"/>
      <c r="C318" s="91"/>
      <c r="D318" s="91"/>
      <c r="E318" s="91"/>
      <c r="F318" s="91"/>
    </row>
    <row r="319">
      <c r="B319" s="91"/>
      <c r="C319" s="91"/>
      <c r="D319" s="91"/>
      <c r="E319" s="91"/>
      <c r="F319" s="91"/>
    </row>
    <row r="320">
      <c r="B320" s="91"/>
      <c r="C320" s="91"/>
      <c r="D320" s="91"/>
      <c r="E320" s="91"/>
      <c r="F320" s="91"/>
    </row>
    <row r="321">
      <c r="B321" s="91"/>
      <c r="C321" s="91"/>
      <c r="D321" s="91"/>
      <c r="E321" s="91"/>
      <c r="F321" s="91"/>
    </row>
    <row r="322">
      <c r="B322" s="91"/>
      <c r="C322" s="91"/>
      <c r="D322" s="91"/>
      <c r="E322" s="91"/>
      <c r="F322" s="91"/>
    </row>
    <row r="323">
      <c r="B323" s="91"/>
      <c r="C323" s="91"/>
      <c r="D323" s="91"/>
      <c r="E323" s="91"/>
      <c r="F323" s="91"/>
    </row>
    <row r="324">
      <c r="B324" s="91"/>
      <c r="C324" s="91"/>
      <c r="D324" s="91"/>
      <c r="E324" s="91"/>
      <c r="F324" s="91"/>
    </row>
    <row r="325">
      <c r="B325" s="91"/>
      <c r="C325" s="91"/>
      <c r="D325" s="91"/>
      <c r="E325" s="91"/>
      <c r="F325" s="91"/>
    </row>
    <row r="326">
      <c r="B326" s="91"/>
      <c r="C326" s="91"/>
      <c r="D326" s="91"/>
      <c r="E326" s="91"/>
      <c r="F326" s="91"/>
    </row>
    <row r="327">
      <c r="B327" s="91"/>
      <c r="C327" s="91"/>
      <c r="D327" s="91"/>
      <c r="E327" s="91"/>
      <c r="F327" s="91"/>
    </row>
    <row r="328">
      <c r="B328" s="91"/>
      <c r="C328" s="91"/>
      <c r="D328" s="91"/>
      <c r="E328" s="91"/>
      <c r="F328" s="91"/>
    </row>
    <row r="329">
      <c r="B329" s="91"/>
      <c r="C329" s="91"/>
      <c r="D329" s="91"/>
      <c r="E329" s="91"/>
      <c r="F329" s="91"/>
    </row>
    <row r="330">
      <c r="B330" s="91"/>
      <c r="C330" s="91"/>
      <c r="D330" s="91"/>
      <c r="E330" s="91"/>
      <c r="F330" s="91"/>
    </row>
    <row r="331">
      <c r="B331" s="91"/>
      <c r="C331" s="91"/>
      <c r="D331" s="91"/>
      <c r="E331" s="91"/>
      <c r="F331" s="91"/>
    </row>
    <row r="332">
      <c r="B332" s="91"/>
      <c r="C332" s="91"/>
      <c r="D332" s="91"/>
      <c r="E332" s="91"/>
      <c r="F332" s="91"/>
    </row>
    <row r="333">
      <c r="B333" s="91"/>
      <c r="C333" s="91"/>
      <c r="D333" s="91"/>
      <c r="E333" s="91"/>
      <c r="F333" s="91"/>
    </row>
    <row r="334">
      <c r="B334" s="91"/>
      <c r="C334" s="91"/>
      <c r="D334" s="91"/>
      <c r="E334" s="91"/>
      <c r="F334" s="91"/>
    </row>
    <row r="335">
      <c r="B335" s="91"/>
      <c r="C335" s="91"/>
      <c r="D335" s="91"/>
      <c r="E335" s="91"/>
      <c r="F335" s="91"/>
    </row>
    <row r="336">
      <c r="B336" s="91"/>
      <c r="C336" s="91"/>
      <c r="D336" s="91"/>
      <c r="E336" s="91"/>
      <c r="F336" s="91"/>
    </row>
    <row r="337">
      <c r="B337" s="91"/>
      <c r="C337" s="91"/>
      <c r="D337" s="91"/>
      <c r="E337" s="91"/>
      <c r="F337" s="91"/>
    </row>
    <row r="338">
      <c r="B338" s="91"/>
      <c r="C338" s="91"/>
      <c r="D338" s="91"/>
      <c r="E338" s="91"/>
      <c r="F338" s="91"/>
    </row>
    <row r="339">
      <c r="B339" s="91"/>
      <c r="C339" s="91"/>
      <c r="D339" s="91"/>
      <c r="E339" s="91"/>
      <c r="F339" s="91"/>
    </row>
    <row r="340">
      <c r="B340" s="91"/>
      <c r="C340" s="91"/>
      <c r="D340" s="91"/>
      <c r="E340" s="91"/>
      <c r="F340" s="91"/>
    </row>
    <row r="341">
      <c r="B341" s="91"/>
      <c r="C341" s="91"/>
      <c r="D341" s="91"/>
      <c r="E341" s="91"/>
      <c r="F341" s="91"/>
    </row>
    <row r="342">
      <c r="B342" s="91"/>
      <c r="C342" s="91"/>
      <c r="D342" s="91"/>
      <c r="E342" s="91"/>
      <c r="F342" s="91"/>
    </row>
    <row r="343">
      <c r="B343" s="91"/>
      <c r="C343" s="91"/>
      <c r="D343" s="91"/>
      <c r="E343" s="91"/>
      <c r="F343" s="91"/>
    </row>
    <row r="344">
      <c r="B344" s="91"/>
      <c r="C344" s="91"/>
      <c r="D344" s="91"/>
      <c r="E344" s="91"/>
      <c r="F344" s="91"/>
    </row>
    <row r="345">
      <c r="B345" s="91"/>
      <c r="C345" s="91"/>
      <c r="D345" s="91"/>
      <c r="E345" s="91"/>
      <c r="F345" s="91"/>
    </row>
    <row r="346">
      <c r="B346" s="91"/>
      <c r="C346" s="91"/>
      <c r="D346" s="91"/>
      <c r="E346" s="91"/>
      <c r="F346" s="91"/>
    </row>
    <row r="347">
      <c r="B347" s="91"/>
      <c r="C347" s="91"/>
      <c r="D347" s="91"/>
      <c r="E347" s="91"/>
      <c r="F347" s="91"/>
    </row>
    <row r="348">
      <c r="B348" s="91"/>
      <c r="C348" s="91"/>
      <c r="D348" s="91"/>
      <c r="E348" s="91"/>
      <c r="F348" s="91"/>
    </row>
    <row r="349">
      <c r="B349" s="91"/>
      <c r="C349" s="91"/>
      <c r="D349" s="91"/>
      <c r="E349" s="91"/>
      <c r="F349" s="91"/>
    </row>
    <row r="350">
      <c r="B350" s="91"/>
      <c r="C350" s="91"/>
      <c r="D350" s="91"/>
      <c r="E350" s="91"/>
      <c r="F350" s="91"/>
    </row>
    <row r="351">
      <c r="B351" s="91"/>
      <c r="C351" s="91"/>
      <c r="D351" s="91"/>
      <c r="E351" s="91"/>
      <c r="F351" s="91"/>
    </row>
    <row r="352">
      <c r="B352" s="91"/>
      <c r="C352" s="91"/>
      <c r="D352" s="91"/>
      <c r="E352" s="91"/>
      <c r="F352" s="91"/>
    </row>
    <row r="353">
      <c r="B353" s="91"/>
      <c r="C353" s="91"/>
      <c r="D353" s="91"/>
      <c r="E353" s="91"/>
      <c r="F353" s="91"/>
    </row>
    <row r="354">
      <c r="B354" s="91"/>
      <c r="C354" s="91"/>
      <c r="D354" s="91"/>
      <c r="E354" s="91"/>
      <c r="F354" s="91"/>
    </row>
    <row r="355">
      <c r="B355" s="91"/>
      <c r="C355" s="91"/>
      <c r="D355" s="91"/>
      <c r="E355" s="91"/>
      <c r="F355" s="91"/>
    </row>
    <row r="356">
      <c r="B356" s="91"/>
      <c r="C356" s="91"/>
      <c r="D356" s="91"/>
      <c r="E356" s="91"/>
      <c r="F356" s="91"/>
    </row>
    <row r="357">
      <c r="B357" s="91"/>
      <c r="C357" s="91"/>
      <c r="D357" s="91"/>
      <c r="E357" s="91"/>
      <c r="F357" s="91"/>
    </row>
    <row r="358">
      <c r="B358" s="91"/>
      <c r="C358" s="91"/>
      <c r="D358" s="91"/>
      <c r="E358" s="91"/>
      <c r="F358" s="91"/>
    </row>
    <row r="359">
      <c r="B359" s="91"/>
      <c r="C359" s="91"/>
      <c r="D359" s="91"/>
      <c r="E359" s="91"/>
      <c r="F359" s="91"/>
    </row>
    <row r="360">
      <c r="B360" s="91"/>
      <c r="C360" s="91"/>
      <c r="D360" s="91"/>
      <c r="E360" s="91"/>
      <c r="F360" s="91"/>
    </row>
    <row r="361">
      <c r="B361" s="91"/>
      <c r="C361" s="91"/>
      <c r="D361" s="91"/>
      <c r="E361" s="91"/>
      <c r="F361" s="91"/>
    </row>
    <row r="362">
      <c r="B362" s="91"/>
      <c r="C362" s="91"/>
      <c r="D362" s="91"/>
      <c r="E362" s="91"/>
      <c r="F362" s="91"/>
    </row>
    <row r="363">
      <c r="B363" s="91"/>
      <c r="C363" s="91"/>
      <c r="D363" s="91"/>
      <c r="E363" s="91"/>
      <c r="F363" s="91"/>
    </row>
    <row r="364">
      <c r="B364" s="91"/>
      <c r="C364" s="91"/>
      <c r="D364" s="91"/>
      <c r="E364" s="91"/>
      <c r="F364" s="91"/>
    </row>
    <row r="365">
      <c r="B365" s="91"/>
      <c r="C365" s="91"/>
      <c r="D365" s="91"/>
      <c r="E365" s="91"/>
      <c r="F365" s="91"/>
    </row>
    <row r="366">
      <c r="B366" s="91"/>
      <c r="C366" s="91"/>
      <c r="D366" s="91"/>
      <c r="E366" s="91"/>
      <c r="F366" s="91"/>
    </row>
    <row r="367">
      <c r="B367" s="91"/>
      <c r="C367" s="91"/>
      <c r="D367" s="91"/>
      <c r="E367" s="91"/>
      <c r="F367" s="91"/>
    </row>
    <row r="368">
      <c r="B368" s="91"/>
      <c r="C368" s="91"/>
      <c r="D368" s="91"/>
      <c r="E368" s="91"/>
      <c r="F368" s="91"/>
    </row>
    <row r="369">
      <c r="B369" s="91"/>
      <c r="C369" s="91"/>
      <c r="D369" s="91"/>
      <c r="E369" s="91"/>
      <c r="F369" s="91"/>
    </row>
    <row r="370">
      <c r="B370" s="91"/>
      <c r="C370" s="91"/>
      <c r="D370" s="91"/>
      <c r="E370" s="91"/>
      <c r="F370" s="91"/>
    </row>
    <row r="371">
      <c r="B371" s="91"/>
      <c r="C371" s="91"/>
      <c r="D371" s="91"/>
      <c r="E371" s="91"/>
      <c r="F371" s="91"/>
    </row>
    <row r="372">
      <c r="B372" s="91"/>
      <c r="C372" s="91"/>
      <c r="D372" s="91"/>
      <c r="E372" s="91"/>
      <c r="F372" s="91"/>
    </row>
    <row r="373">
      <c r="B373" s="91"/>
      <c r="C373" s="91"/>
      <c r="D373" s="91"/>
      <c r="E373" s="91"/>
      <c r="F373" s="91"/>
    </row>
    <row r="374">
      <c r="B374" s="91"/>
      <c r="C374" s="91"/>
      <c r="D374" s="91"/>
      <c r="E374" s="91"/>
      <c r="F374" s="91"/>
    </row>
    <row r="375">
      <c r="B375" s="91"/>
      <c r="C375" s="91"/>
      <c r="D375" s="91"/>
      <c r="E375" s="91"/>
      <c r="F375" s="91"/>
    </row>
    <row r="376">
      <c r="B376" s="91"/>
      <c r="C376" s="91"/>
      <c r="D376" s="91"/>
      <c r="E376" s="91"/>
      <c r="F376" s="91"/>
    </row>
    <row r="377">
      <c r="B377" s="91"/>
      <c r="C377" s="91"/>
      <c r="D377" s="91"/>
      <c r="E377" s="91"/>
      <c r="F377" s="91"/>
    </row>
    <row r="378">
      <c r="B378" s="91"/>
      <c r="C378" s="91"/>
      <c r="D378" s="91"/>
      <c r="E378" s="91"/>
      <c r="F378" s="91"/>
    </row>
    <row r="379">
      <c r="B379" s="91"/>
      <c r="C379" s="91"/>
      <c r="D379" s="91"/>
      <c r="E379" s="91"/>
      <c r="F379" s="91"/>
    </row>
    <row r="380">
      <c r="B380" s="91"/>
      <c r="C380" s="91"/>
      <c r="D380" s="91"/>
      <c r="E380" s="91"/>
      <c r="F380" s="91"/>
    </row>
    <row r="381">
      <c r="B381" s="91"/>
      <c r="C381" s="91"/>
      <c r="D381" s="91"/>
      <c r="E381" s="91"/>
      <c r="F381" s="91"/>
    </row>
    <row r="382">
      <c r="B382" s="91"/>
      <c r="C382" s="91"/>
      <c r="D382" s="91"/>
      <c r="E382" s="91"/>
      <c r="F382" s="91"/>
    </row>
    <row r="383">
      <c r="B383" s="91"/>
      <c r="C383" s="91"/>
      <c r="D383" s="91"/>
      <c r="E383" s="91"/>
      <c r="F383" s="91"/>
    </row>
    <row r="384">
      <c r="B384" s="91"/>
      <c r="C384" s="91"/>
      <c r="D384" s="91"/>
      <c r="E384" s="91"/>
      <c r="F384" s="91"/>
    </row>
    <row r="385">
      <c r="B385" s="91"/>
      <c r="C385" s="91"/>
      <c r="D385" s="91"/>
      <c r="E385" s="91"/>
      <c r="F385" s="91"/>
    </row>
    <row r="386">
      <c r="B386" s="91"/>
      <c r="C386" s="91"/>
      <c r="D386" s="91"/>
      <c r="E386" s="91"/>
      <c r="F386" s="91"/>
    </row>
    <row r="387">
      <c r="B387" s="91"/>
      <c r="C387" s="91"/>
      <c r="D387" s="91"/>
      <c r="E387" s="91"/>
      <c r="F387" s="91"/>
    </row>
    <row r="388">
      <c r="B388" s="91"/>
      <c r="C388" s="91"/>
      <c r="D388" s="91"/>
      <c r="E388" s="91"/>
      <c r="F388" s="91"/>
    </row>
    <row r="389">
      <c r="B389" s="91"/>
      <c r="C389" s="91"/>
      <c r="D389" s="91"/>
      <c r="E389" s="91"/>
      <c r="F389" s="91"/>
    </row>
    <row r="390">
      <c r="B390" s="91"/>
      <c r="C390" s="91"/>
      <c r="D390" s="91"/>
      <c r="E390" s="91"/>
      <c r="F390" s="91"/>
    </row>
    <row r="391">
      <c r="B391" s="91"/>
      <c r="C391" s="91"/>
      <c r="D391" s="91"/>
      <c r="E391" s="91"/>
      <c r="F391" s="91"/>
    </row>
    <row r="392">
      <c r="B392" s="91"/>
      <c r="C392" s="91"/>
      <c r="D392" s="91"/>
      <c r="E392" s="91"/>
      <c r="F392" s="91"/>
    </row>
    <row r="393">
      <c r="B393" s="91"/>
      <c r="C393" s="91"/>
      <c r="D393" s="91"/>
      <c r="E393" s="91"/>
      <c r="F393" s="91"/>
    </row>
    <row r="394">
      <c r="B394" s="91"/>
      <c r="C394" s="91"/>
      <c r="D394" s="91"/>
      <c r="E394" s="91"/>
      <c r="F394" s="91"/>
    </row>
    <row r="395">
      <c r="B395" s="91"/>
      <c r="C395" s="91"/>
      <c r="D395" s="91"/>
      <c r="E395" s="91"/>
      <c r="F395" s="91"/>
    </row>
    <row r="396">
      <c r="B396" s="91"/>
      <c r="C396" s="91"/>
      <c r="D396" s="91"/>
      <c r="E396" s="91"/>
      <c r="F396" s="91"/>
    </row>
    <row r="397">
      <c r="B397" s="91"/>
      <c r="C397" s="91"/>
      <c r="D397" s="91"/>
      <c r="E397" s="91"/>
      <c r="F397" s="91"/>
    </row>
    <row r="398">
      <c r="B398" s="91"/>
      <c r="C398" s="91"/>
      <c r="D398" s="91"/>
      <c r="E398" s="91"/>
      <c r="F398" s="91"/>
    </row>
    <row r="399">
      <c r="B399" s="91"/>
      <c r="C399" s="91"/>
      <c r="D399" s="91"/>
      <c r="E399" s="91"/>
      <c r="F399" s="91"/>
    </row>
    <row r="400">
      <c r="B400" s="91"/>
      <c r="C400" s="91"/>
      <c r="D400" s="91"/>
      <c r="E400" s="91"/>
      <c r="F400" s="91"/>
    </row>
    <row r="401">
      <c r="B401" s="91"/>
      <c r="C401" s="91"/>
      <c r="D401" s="91"/>
      <c r="E401" s="91"/>
      <c r="F401" s="91"/>
    </row>
    <row r="402">
      <c r="B402" s="91"/>
      <c r="C402" s="91"/>
      <c r="D402" s="91"/>
      <c r="E402" s="91"/>
      <c r="F402" s="91"/>
    </row>
    <row r="403">
      <c r="B403" s="91"/>
      <c r="C403" s="91"/>
      <c r="D403" s="91"/>
      <c r="E403" s="91"/>
      <c r="F403" s="91"/>
    </row>
    <row r="404">
      <c r="B404" s="91"/>
      <c r="C404" s="91"/>
      <c r="D404" s="91"/>
      <c r="E404" s="91"/>
      <c r="F404" s="91"/>
    </row>
    <row r="405">
      <c r="B405" s="91"/>
      <c r="C405" s="91"/>
      <c r="D405" s="91"/>
      <c r="E405" s="91"/>
      <c r="F405" s="91"/>
    </row>
    <row r="406">
      <c r="B406" s="91"/>
      <c r="C406" s="91"/>
      <c r="D406" s="91"/>
      <c r="E406" s="91"/>
      <c r="F406" s="91"/>
    </row>
    <row r="407">
      <c r="B407" s="91"/>
      <c r="C407" s="91"/>
      <c r="D407" s="91"/>
      <c r="E407" s="91"/>
      <c r="F407" s="91"/>
    </row>
    <row r="408">
      <c r="B408" s="91"/>
      <c r="C408" s="91"/>
      <c r="D408" s="91"/>
      <c r="E408" s="91"/>
      <c r="F408" s="91"/>
    </row>
    <row r="409">
      <c r="B409" s="91"/>
      <c r="C409" s="91"/>
      <c r="D409" s="91"/>
      <c r="E409" s="91"/>
      <c r="F409" s="91"/>
    </row>
    <row r="410">
      <c r="B410" s="91"/>
      <c r="C410" s="91"/>
      <c r="D410" s="91"/>
      <c r="E410" s="91"/>
      <c r="F410" s="91"/>
    </row>
    <row r="411">
      <c r="B411" s="91"/>
      <c r="C411" s="91"/>
      <c r="D411" s="91"/>
      <c r="E411" s="91"/>
      <c r="F411" s="91"/>
    </row>
    <row r="412">
      <c r="B412" s="91"/>
      <c r="C412" s="91"/>
      <c r="D412" s="91"/>
      <c r="E412" s="91"/>
      <c r="F412" s="91"/>
    </row>
    <row r="413">
      <c r="B413" s="91"/>
      <c r="C413" s="91"/>
      <c r="D413" s="91"/>
      <c r="E413" s="91"/>
      <c r="F413" s="91"/>
    </row>
    <row r="414">
      <c r="B414" s="91"/>
      <c r="C414" s="91"/>
      <c r="D414" s="91"/>
      <c r="E414" s="91"/>
      <c r="F414" s="91"/>
    </row>
    <row r="415">
      <c r="B415" s="91"/>
      <c r="C415" s="91"/>
      <c r="D415" s="91"/>
      <c r="E415" s="91"/>
      <c r="F415" s="91"/>
    </row>
    <row r="416">
      <c r="B416" s="91"/>
      <c r="C416" s="91"/>
      <c r="D416" s="91"/>
      <c r="E416" s="91"/>
      <c r="F416" s="91"/>
    </row>
    <row r="417">
      <c r="B417" s="91"/>
      <c r="C417" s="91"/>
      <c r="D417" s="91"/>
      <c r="E417" s="91"/>
      <c r="F417" s="91"/>
    </row>
    <row r="418">
      <c r="B418" s="91"/>
      <c r="C418" s="91"/>
      <c r="D418" s="91"/>
      <c r="E418" s="91"/>
      <c r="F418" s="91"/>
    </row>
    <row r="419">
      <c r="B419" s="91"/>
      <c r="C419" s="91"/>
      <c r="D419" s="91"/>
      <c r="E419" s="91"/>
      <c r="F419" s="91"/>
    </row>
    <row r="420">
      <c r="B420" s="91"/>
      <c r="C420" s="91"/>
      <c r="D420" s="91"/>
      <c r="E420" s="91"/>
      <c r="F420" s="91"/>
    </row>
    <row r="421">
      <c r="B421" s="91"/>
      <c r="C421" s="91"/>
      <c r="D421" s="91"/>
      <c r="E421" s="91"/>
      <c r="F421" s="91"/>
    </row>
    <row r="422">
      <c r="B422" s="91"/>
      <c r="C422" s="91"/>
      <c r="D422" s="91"/>
      <c r="E422" s="91"/>
      <c r="F422" s="91"/>
    </row>
    <row r="423">
      <c r="B423" s="91"/>
      <c r="C423" s="91"/>
      <c r="D423" s="91"/>
      <c r="E423" s="91"/>
      <c r="F423" s="91"/>
    </row>
    <row r="424">
      <c r="B424" s="91"/>
      <c r="C424" s="91"/>
      <c r="D424" s="91"/>
      <c r="E424" s="91"/>
      <c r="F424" s="91"/>
    </row>
    <row r="425">
      <c r="B425" s="91"/>
      <c r="C425" s="91"/>
      <c r="D425" s="91"/>
      <c r="E425" s="91"/>
      <c r="F425" s="91"/>
    </row>
    <row r="426">
      <c r="B426" s="91"/>
      <c r="C426" s="91"/>
      <c r="D426" s="91"/>
      <c r="E426" s="91"/>
      <c r="F426" s="91"/>
    </row>
    <row r="427">
      <c r="B427" s="91"/>
      <c r="C427" s="91"/>
      <c r="D427" s="91"/>
      <c r="E427" s="91"/>
      <c r="F427" s="91"/>
    </row>
    <row r="428">
      <c r="B428" s="91"/>
      <c r="C428" s="91"/>
      <c r="D428" s="91"/>
      <c r="E428" s="91"/>
      <c r="F428" s="91"/>
    </row>
    <row r="429">
      <c r="B429" s="91"/>
      <c r="C429" s="91"/>
      <c r="D429" s="91"/>
      <c r="E429" s="91"/>
      <c r="F429" s="91"/>
    </row>
    <row r="430">
      <c r="B430" s="91"/>
      <c r="C430" s="91"/>
      <c r="D430" s="91"/>
      <c r="E430" s="91"/>
      <c r="F430" s="91"/>
    </row>
    <row r="431">
      <c r="B431" s="91"/>
      <c r="C431" s="91"/>
      <c r="D431" s="91"/>
      <c r="E431" s="91"/>
      <c r="F431" s="91"/>
    </row>
    <row r="432">
      <c r="B432" s="91"/>
      <c r="C432" s="91"/>
      <c r="D432" s="91"/>
      <c r="E432" s="91"/>
      <c r="F432" s="91"/>
    </row>
    <row r="433">
      <c r="B433" s="91"/>
      <c r="C433" s="91"/>
      <c r="D433" s="91"/>
      <c r="E433" s="91"/>
      <c r="F433" s="91"/>
    </row>
    <row r="434">
      <c r="B434" s="91"/>
      <c r="C434" s="91"/>
      <c r="D434" s="91"/>
      <c r="E434" s="91"/>
      <c r="F434" s="91"/>
    </row>
    <row r="435">
      <c r="B435" s="91"/>
      <c r="C435" s="91"/>
      <c r="D435" s="91"/>
      <c r="E435" s="91"/>
      <c r="F435" s="91"/>
    </row>
    <row r="436">
      <c r="B436" s="91"/>
      <c r="C436" s="91"/>
      <c r="D436" s="91"/>
      <c r="E436" s="91"/>
      <c r="F436" s="91"/>
    </row>
    <row r="437">
      <c r="B437" s="91"/>
      <c r="C437" s="91"/>
      <c r="D437" s="91"/>
      <c r="E437" s="91"/>
      <c r="F437" s="91"/>
    </row>
    <row r="438">
      <c r="B438" s="91"/>
      <c r="C438" s="91"/>
      <c r="D438" s="91"/>
      <c r="E438" s="91"/>
      <c r="F438" s="91"/>
    </row>
    <row r="439">
      <c r="B439" s="91"/>
      <c r="C439" s="91"/>
      <c r="D439" s="91"/>
      <c r="E439" s="91"/>
      <c r="F439" s="91"/>
    </row>
    <row r="440">
      <c r="B440" s="91"/>
      <c r="C440" s="91"/>
      <c r="D440" s="91"/>
      <c r="E440" s="91"/>
      <c r="F440" s="91"/>
    </row>
    <row r="441">
      <c r="B441" s="91"/>
      <c r="C441" s="91"/>
      <c r="D441" s="91"/>
      <c r="E441" s="91"/>
      <c r="F441" s="91"/>
    </row>
    <row r="442">
      <c r="B442" s="91"/>
      <c r="C442" s="91"/>
      <c r="D442" s="91"/>
      <c r="E442" s="91"/>
      <c r="F442" s="91"/>
    </row>
    <row r="443">
      <c r="B443" s="91"/>
      <c r="C443" s="91"/>
      <c r="D443" s="91"/>
      <c r="E443" s="91"/>
      <c r="F443" s="91"/>
    </row>
    <row r="444">
      <c r="B444" s="91"/>
      <c r="C444" s="91"/>
      <c r="D444" s="91"/>
      <c r="E444" s="91"/>
      <c r="F444" s="91"/>
    </row>
    <row r="445">
      <c r="B445" s="91"/>
      <c r="C445" s="91"/>
      <c r="D445" s="91"/>
      <c r="E445" s="91"/>
      <c r="F445" s="91"/>
    </row>
    <row r="446">
      <c r="B446" s="91"/>
      <c r="C446" s="91"/>
      <c r="D446" s="91"/>
      <c r="E446" s="91"/>
      <c r="F446" s="91"/>
    </row>
    <row r="447">
      <c r="B447" s="91"/>
      <c r="C447" s="91"/>
      <c r="D447" s="91"/>
      <c r="E447" s="91"/>
      <c r="F447" s="91"/>
    </row>
    <row r="448">
      <c r="B448" s="91"/>
      <c r="C448" s="91"/>
      <c r="D448" s="91"/>
      <c r="E448" s="91"/>
      <c r="F448" s="91"/>
    </row>
    <row r="449">
      <c r="B449" s="91"/>
      <c r="C449" s="91"/>
      <c r="D449" s="91"/>
      <c r="E449" s="91"/>
      <c r="F449" s="91"/>
    </row>
    <row r="450">
      <c r="B450" s="91"/>
      <c r="C450" s="91"/>
      <c r="D450" s="91"/>
      <c r="E450" s="91"/>
      <c r="F450" s="91"/>
    </row>
    <row r="451">
      <c r="B451" s="91"/>
      <c r="C451" s="91"/>
      <c r="D451" s="91"/>
      <c r="E451" s="91"/>
      <c r="F451" s="91"/>
    </row>
    <row r="452">
      <c r="B452" s="91"/>
      <c r="C452" s="91"/>
      <c r="D452" s="91"/>
      <c r="E452" s="91"/>
      <c r="F452" s="91"/>
    </row>
    <row r="453">
      <c r="B453" s="91"/>
      <c r="C453" s="91"/>
      <c r="D453" s="91"/>
      <c r="E453" s="91"/>
      <c r="F453" s="91"/>
    </row>
    <row r="454">
      <c r="B454" s="91"/>
      <c r="C454" s="91"/>
      <c r="D454" s="91"/>
      <c r="E454" s="91"/>
      <c r="F454" s="91"/>
    </row>
    <row r="455">
      <c r="B455" s="91"/>
      <c r="C455" s="91"/>
      <c r="D455" s="91"/>
      <c r="E455" s="91"/>
      <c r="F455" s="91"/>
    </row>
    <row r="456">
      <c r="B456" s="91"/>
      <c r="C456" s="91"/>
      <c r="D456" s="91"/>
      <c r="E456" s="91"/>
      <c r="F456" s="91"/>
    </row>
    <row r="457">
      <c r="B457" s="91"/>
      <c r="C457" s="91"/>
      <c r="D457" s="91"/>
      <c r="E457" s="91"/>
      <c r="F457" s="91"/>
    </row>
    <row r="458">
      <c r="B458" s="91"/>
      <c r="C458" s="91"/>
      <c r="D458" s="91"/>
      <c r="E458" s="91"/>
      <c r="F458" s="91"/>
    </row>
    <row r="459">
      <c r="B459" s="91"/>
      <c r="C459" s="91"/>
      <c r="D459" s="91"/>
      <c r="E459" s="91"/>
      <c r="F459" s="91"/>
    </row>
    <row r="460">
      <c r="B460" s="91"/>
      <c r="C460" s="91"/>
      <c r="D460" s="91"/>
      <c r="E460" s="91"/>
      <c r="F460" s="91"/>
    </row>
    <row r="461">
      <c r="B461" s="91"/>
      <c r="C461" s="91"/>
      <c r="D461" s="91"/>
      <c r="E461" s="91"/>
      <c r="F461" s="91"/>
    </row>
    <row r="462">
      <c r="B462" s="91"/>
      <c r="C462" s="91"/>
      <c r="D462" s="91"/>
      <c r="E462" s="91"/>
      <c r="F462" s="91"/>
    </row>
    <row r="463">
      <c r="B463" s="91"/>
      <c r="C463" s="91"/>
      <c r="D463" s="91"/>
      <c r="E463" s="91"/>
      <c r="F463" s="91"/>
    </row>
    <row r="464">
      <c r="B464" s="91"/>
      <c r="C464" s="91"/>
      <c r="D464" s="91"/>
      <c r="E464" s="91"/>
      <c r="F464" s="91"/>
    </row>
    <row r="465">
      <c r="B465" s="91"/>
      <c r="C465" s="91"/>
      <c r="D465" s="91"/>
      <c r="E465" s="91"/>
      <c r="F465" s="91"/>
    </row>
    <row r="466">
      <c r="B466" s="91"/>
      <c r="C466" s="91"/>
      <c r="D466" s="91"/>
      <c r="E466" s="91"/>
      <c r="F466" s="91"/>
    </row>
    <row r="467">
      <c r="B467" s="91"/>
      <c r="C467" s="91"/>
      <c r="D467" s="91"/>
      <c r="E467" s="91"/>
      <c r="F467" s="91"/>
    </row>
    <row r="468">
      <c r="B468" s="91"/>
      <c r="C468" s="91"/>
      <c r="D468" s="91"/>
      <c r="E468" s="91"/>
      <c r="F468" s="91"/>
    </row>
    <row r="469">
      <c r="B469" s="91"/>
      <c r="C469" s="91"/>
      <c r="D469" s="91"/>
      <c r="E469" s="91"/>
      <c r="F469" s="91"/>
    </row>
    <row r="470">
      <c r="B470" s="91"/>
      <c r="C470" s="91"/>
      <c r="D470" s="91"/>
      <c r="E470" s="91"/>
      <c r="F470" s="91"/>
    </row>
    <row r="471">
      <c r="B471" s="91"/>
      <c r="C471" s="91"/>
      <c r="D471" s="91"/>
      <c r="E471" s="91"/>
      <c r="F471" s="91"/>
    </row>
    <row r="472">
      <c r="B472" s="91"/>
      <c r="C472" s="91"/>
      <c r="D472" s="91"/>
      <c r="E472" s="91"/>
      <c r="F472" s="91"/>
    </row>
    <row r="473">
      <c r="B473" s="91"/>
      <c r="C473" s="91"/>
      <c r="D473" s="91"/>
      <c r="E473" s="91"/>
      <c r="F473" s="91"/>
    </row>
    <row r="474">
      <c r="B474" s="91"/>
      <c r="C474" s="91"/>
      <c r="D474" s="91"/>
      <c r="E474" s="91"/>
      <c r="F474" s="91"/>
    </row>
    <row r="475">
      <c r="B475" s="91"/>
      <c r="C475" s="91"/>
      <c r="D475" s="91"/>
      <c r="E475" s="91"/>
      <c r="F475" s="91"/>
    </row>
    <row r="476">
      <c r="B476" s="91"/>
      <c r="C476" s="91"/>
      <c r="D476" s="91"/>
      <c r="E476" s="91"/>
      <c r="F476" s="91"/>
    </row>
    <row r="477">
      <c r="B477" s="91"/>
      <c r="C477" s="91"/>
      <c r="D477" s="91"/>
      <c r="E477" s="91"/>
      <c r="F477" s="91"/>
    </row>
    <row r="478">
      <c r="B478" s="91"/>
      <c r="C478" s="91"/>
      <c r="D478" s="91"/>
      <c r="E478" s="91"/>
      <c r="F478" s="91"/>
    </row>
    <row r="479">
      <c r="B479" s="91"/>
      <c r="C479" s="91"/>
      <c r="D479" s="91"/>
      <c r="E479" s="91"/>
      <c r="F479" s="91"/>
    </row>
    <row r="480">
      <c r="B480" s="91"/>
      <c r="C480" s="91"/>
      <c r="D480" s="91"/>
      <c r="E480" s="91"/>
      <c r="F480" s="91"/>
    </row>
    <row r="481">
      <c r="B481" s="91"/>
      <c r="C481" s="91"/>
      <c r="D481" s="91"/>
      <c r="E481" s="91"/>
      <c r="F481" s="91"/>
    </row>
    <row r="482">
      <c r="B482" s="91"/>
      <c r="C482" s="91"/>
      <c r="D482" s="91"/>
      <c r="E482" s="91"/>
      <c r="F482" s="91"/>
    </row>
    <row r="483">
      <c r="B483" s="91"/>
      <c r="C483" s="91"/>
      <c r="D483" s="91"/>
      <c r="E483" s="91"/>
      <c r="F483" s="91"/>
    </row>
    <row r="484">
      <c r="B484" s="91"/>
      <c r="C484" s="91"/>
      <c r="D484" s="91"/>
      <c r="E484" s="91"/>
      <c r="F484" s="91"/>
    </row>
    <row r="485">
      <c r="B485" s="91"/>
      <c r="C485" s="91"/>
      <c r="D485" s="91"/>
      <c r="E485" s="91"/>
      <c r="F485" s="91"/>
    </row>
    <row r="486">
      <c r="B486" s="91"/>
      <c r="C486" s="91"/>
      <c r="D486" s="91"/>
      <c r="E486" s="91"/>
      <c r="F486" s="91"/>
    </row>
    <row r="487">
      <c r="B487" s="91"/>
      <c r="C487" s="91"/>
      <c r="D487" s="91"/>
      <c r="E487" s="91"/>
      <c r="F487" s="91"/>
    </row>
    <row r="488">
      <c r="B488" s="91"/>
      <c r="C488" s="91"/>
      <c r="D488" s="91"/>
      <c r="E488" s="91"/>
      <c r="F488" s="91"/>
    </row>
    <row r="489">
      <c r="B489" s="91"/>
      <c r="C489" s="91"/>
      <c r="D489" s="91"/>
      <c r="E489" s="91"/>
      <c r="F489" s="91"/>
    </row>
    <row r="490">
      <c r="B490" s="91"/>
      <c r="C490" s="91"/>
      <c r="D490" s="91"/>
      <c r="E490" s="91"/>
      <c r="F490" s="91"/>
    </row>
    <row r="491">
      <c r="B491" s="91"/>
      <c r="C491" s="91"/>
      <c r="D491" s="91"/>
      <c r="E491" s="91"/>
      <c r="F491" s="91"/>
    </row>
    <row r="492">
      <c r="B492" s="91"/>
      <c r="C492" s="91"/>
      <c r="D492" s="91"/>
      <c r="E492" s="91"/>
      <c r="F492" s="91"/>
    </row>
    <row r="493">
      <c r="B493" s="91"/>
      <c r="C493" s="91"/>
      <c r="D493" s="91"/>
      <c r="E493" s="91"/>
      <c r="F493" s="91"/>
    </row>
    <row r="494">
      <c r="B494" s="91"/>
      <c r="C494" s="91"/>
      <c r="D494" s="91"/>
      <c r="E494" s="91"/>
      <c r="F494" s="91"/>
    </row>
    <row r="495">
      <c r="B495" s="91"/>
      <c r="C495" s="91"/>
      <c r="D495" s="91"/>
      <c r="E495" s="91"/>
      <c r="F495" s="91"/>
    </row>
    <row r="496">
      <c r="B496" s="91"/>
      <c r="C496" s="91"/>
      <c r="D496" s="91"/>
      <c r="E496" s="91"/>
      <c r="F496" s="91"/>
    </row>
    <row r="497">
      <c r="B497" s="91"/>
      <c r="C497" s="91"/>
      <c r="D497" s="91"/>
      <c r="E497" s="91"/>
      <c r="F497" s="91"/>
    </row>
    <row r="498">
      <c r="B498" s="91"/>
      <c r="C498" s="91"/>
      <c r="D498" s="91"/>
      <c r="E498" s="91"/>
      <c r="F498" s="91"/>
    </row>
    <row r="499">
      <c r="B499" s="91"/>
      <c r="C499" s="91"/>
      <c r="D499" s="91"/>
      <c r="E499" s="91"/>
      <c r="F499" s="91"/>
    </row>
    <row r="500">
      <c r="B500" s="91"/>
      <c r="C500" s="91"/>
      <c r="D500" s="91"/>
      <c r="E500" s="91"/>
      <c r="F500" s="91"/>
    </row>
    <row r="501">
      <c r="B501" s="91"/>
      <c r="C501" s="91"/>
      <c r="D501" s="91"/>
      <c r="E501" s="91"/>
      <c r="F501" s="91"/>
    </row>
    <row r="502">
      <c r="B502" s="91"/>
      <c r="C502" s="91"/>
      <c r="D502" s="91"/>
      <c r="E502" s="91"/>
      <c r="F502" s="91"/>
    </row>
    <row r="503">
      <c r="B503" s="91"/>
      <c r="C503" s="91"/>
      <c r="D503" s="91"/>
      <c r="E503" s="91"/>
      <c r="F503" s="91"/>
    </row>
    <row r="504">
      <c r="B504" s="91"/>
      <c r="C504" s="91"/>
      <c r="D504" s="91"/>
      <c r="E504" s="91"/>
      <c r="F504" s="91"/>
    </row>
    <row r="505">
      <c r="B505" s="91"/>
      <c r="C505" s="91"/>
      <c r="D505" s="91"/>
      <c r="E505" s="91"/>
      <c r="F505" s="91"/>
    </row>
    <row r="506">
      <c r="B506" s="91"/>
      <c r="C506" s="91"/>
      <c r="D506" s="91"/>
      <c r="E506" s="91"/>
      <c r="F506" s="91"/>
    </row>
    <row r="507">
      <c r="B507" s="91"/>
      <c r="C507" s="91"/>
      <c r="D507" s="91"/>
      <c r="E507" s="91"/>
      <c r="F507" s="91"/>
    </row>
    <row r="508">
      <c r="B508" s="91"/>
      <c r="C508" s="91"/>
      <c r="D508" s="91"/>
      <c r="E508" s="91"/>
      <c r="F508" s="91"/>
    </row>
    <row r="509">
      <c r="B509" s="91"/>
      <c r="C509" s="91"/>
      <c r="D509" s="91"/>
      <c r="E509" s="91"/>
      <c r="F509" s="91"/>
    </row>
    <row r="510">
      <c r="B510" s="91"/>
      <c r="C510" s="91"/>
      <c r="D510" s="91"/>
      <c r="E510" s="91"/>
      <c r="F510" s="91"/>
    </row>
    <row r="511">
      <c r="B511" s="91"/>
      <c r="C511" s="91"/>
      <c r="D511" s="91"/>
      <c r="E511" s="91"/>
      <c r="F511" s="91"/>
    </row>
    <row r="512">
      <c r="B512" s="91"/>
      <c r="C512" s="91"/>
      <c r="D512" s="91"/>
      <c r="E512" s="91"/>
      <c r="F512" s="91"/>
    </row>
    <row r="513">
      <c r="B513" s="91"/>
      <c r="C513" s="91"/>
      <c r="D513" s="91"/>
      <c r="E513" s="91"/>
      <c r="F513" s="91"/>
    </row>
    <row r="514">
      <c r="B514" s="91"/>
      <c r="C514" s="91"/>
      <c r="D514" s="91"/>
      <c r="E514" s="91"/>
      <c r="F514" s="91"/>
    </row>
    <row r="515">
      <c r="B515" s="91"/>
      <c r="C515" s="91"/>
      <c r="D515" s="91"/>
      <c r="E515" s="91"/>
      <c r="F515" s="91"/>
    </row>
    <row r="516">
      <c r="B516" s="91"/>
      <c r="C516" s="91"/>
      <c r="D516" s="91"/>
      <c r="E516" s="91"/>
      <c r="F516" s="91"/>
    </row>
    <row r="517">
      <c r="B517" s="91"/>
      <c r="C517" s="91"/>
      <c r="D517" s="91"/>
      <c r="E517" s="91"/>
      <c r="F517" s="91"/>
    </row>
    <row r="518">
      <c r="B518" s="91"/>
      <c r="C518" s="91"/>
      <c r="D518" s="91"/>
      <c r="E518" s="91"/>
      <c r="F518" s="91"/>
    </row>
    <row r="519">
      <c r="B519" s="91"/>
      <c r="C519" s="91"/>
      <c r="D519" s="91"/>
      <c r="E519" s="91"/>
      <c r="F519" s="91"/>
    </row>
    <row r="520">
      <c r="B520" s="91"/>
      <c r="C520" s="91"/>
      <c r="D520" s="91"/>
      <c r="E520" s="91"/>
      <c r="F520" s="91"/>
    </row>
    <row r="521">
      <c r="B521" s="91"/>
      <c r="C521" s="91"/>
      <c r="D521" s="91"/>
      <c r="E521" s="91"/>
      <c r="F521" s="91"/>
    </row>
    <row r="522">
      <c r="B522" s="91"/>
      <c r="C522" s="91"/>
      <c r="D522" s="91"/>
      <c r="E522" s="91"/>
      <c r="F522" s="91"/>
    </row>
    <row r="523">
      <c r="B523" s="91"/>
      <c r="C523" s="91"/>
      <c r="D523" s="91"/>
      <c r="E523" s="91"/>
      <c r="F523" s="91"/>
    </row>
    <row r="524">
      <c r="B524" s="91"/>
      <c r="C524" s="91"/>
      <c r="D524" s="91"/>
      <c r="E524" s="91"/>
      <c r="F524" s="91"/>
    </row>
    <row r="525">
      <c r="B525" s="91"/>
      <c r="C525" s="91"/>
      <c r="D525" s="91"/>
      <c r="E525" s="91"/>
      <c r="F525" s="91"/>
    </row>
    <row r="526">
      <c r="B526" s="91"/>
      <c r="C526" s="91"/>
      <c r="D526" s="91"/>
      <c r="E526" s="91"/>
      <c r="F526" s="91"/>
    </row>
    <row r="527">
      <c r="B527" s="91"/>
      <c r="C527" s="91"/>
      <c r="D527" s="91"/>
      <c r="E527" s="91"/>
      <c r="F527" s="91"/>
    </row>
    <row r="528">
      <c r="B528" s="91"/>
      <c r="C528" s="91"/>
      <c r="D528" s="91"/>
      <c r="E528" s="91"/>
      <c r="F528" s="91"/>
    </row>
    <row r="529">
      <c r="B529" s="91"/>
      <c r="C529" s="91"/>
      <c r="D529" s="91"/>
      <c r="E529" s="91"/>
      <c r="F529" s="91"/>
    </row>
    <row r="530">
      <c r="B530" s="91"/>
      <c r="C530" s="91"/>
      <c r="D530" s="91"/>
      <c r="E530" s="91"/>
      <c r="F530" s="91"/>
    </row>
    <row r="531">
      <c r="B531" s="91"/>
      <c r="C531" s="91"/>
      <c r="D531" s="91"/>
      <c r="E531" s="91"/>
      <c r="F531" s="91"/>
    </row>
    <row r="532">
      <c r="B532" s="91"/>
      <c r="C532" s="91"/>
      <c r="D532" s="91"/>
      <c r="E532" s="91"/>
      <c r="F532" s="91"/>
    </row>
    <row r="533">
      <c r="B533" s="91"/>
      <c r="C533" s="91"/>
      <c r="D533" s="91"/>
      <c r="E533" s="91"/>
      <c r="F533" s="91"/>
    </row>
    <row r="534">
      <c r="B534" s="91"/>
      <c r="C534" s="91"/>
      <c r="D534" s="91"/>
      <c r="E534" s="91"/>
      <c r="F534" s="91"/>
    </row>
    <row r="535">
      <c r="B535" s="91"/>
      <c r="C535" s="91"/>
      <c r="D535" s="91"/>
      <c r="E535" s="91"/>
      <c r="F535" s="91"/>
    </row>
    <row r="536">
      <c r="B536" s="91"/>
      <c r="C536" s="91"/>
      <c r="D536" s="91"/>
      <c r="E536" s="91"/>
      <c r="F536" s="91"/>
    </row>
    <row r="537">
      <c r="B537" s="91"/>
      <c r="C537" s="91"/>
      <c r="D537" s="91"/>
      <c r="E537" s="91"/>
      <c r="F537" s="91"/>
    </row>
    <row r="538">
      <c r="B538" s="91"/>
      <c r="C538" s="91"/>
      <c r="D538" s="91"/>
      <c r="E538" s="91"/>
      <c r="F538" s="91"/>
    </row>
    <row r="539">
      <c r="B539" s="91"/>
      <c r="C539" s="91"/>
      <c r="D539" s="91"/>
      <c r="E539" s="91"/>
      <c r="F539" s="91"/>
    </row>
    <row r="540">
      <c r="B540" s="91"/>
      <c r="C540" s="91"/>
      <c r="D540" s="91"/>
      <c r="E540" s="91"/>
      <c r="F540" s="91"/>
    </row>
    <row r="541">
      <c r="B541" s="91"/>
      <c r="C541" s="91"/>
      <c r="D541" s="91"/>
      <c r="E541" s="91"/>
      <c r="F541" s="91"/>
    </row>
    <row r="542">
      <c r="B542" s="91"/>
      <c r="C542" s="91"/>
      <c r="D542" s="91"/>
      <c r="E542" s="91"/>
      <c r="F542" s="91"/>
    </row>
    <row r="543">
      <c r="B543" s="91"/>
      <c r="C543" s="91"/>
      <c r="D543" s="91"/>
      <c r="E543" s="91"/>
      <c r="F543" s="91"/>
    </row>
    <row r="544">
      <c r="B544" s="91"/>
      <c r="C544" s="91"/>
      <c r="D544" s="91"/>
      <c r="E544" s="91"/>
      <c r="F544" s="91"/>
    </row>
    <row r="545">
      <c r="B545" s="91"/>
      <c r="C545" s="91"/>
      <c r="D545" s="91"/>
      <c r="E545" s="91"/>
      <c r="F545" s="91"/>
    </row>
    <row r="546">
      <c r="B546" s="91"/>
      <c r="C546" s="91"/>
      <c r="D546" s="91"/>
      <c r="E546" s="91"/>
      <c r="F546" s="91"/>
    </row>
    <row r="547">
      <c r="B547" s="91"/>
      <c r="C547" s="91"/>
      <c r="D547" s="91"/>
      <c r="E547" s="91"/>
      <c r="F547" s="91"/>
    </row>
    <row r="548">
      <c r="B548" s="91"/>
      <c r="C548" s="91"/>
      <c r="D548" s="91"/>
      <c r="E548" s="91"/>
      <c r="F548" s="91"/>
    </row>
    <row r="549">
      <c r="B549" s="91"/>
      <c r="C549" s="91"/>
      <c r="D549" s="91"/>
      <c r="E549" s="91"/>
      <c r="F549" s="91"/>
    </row>
    <row r="550">
      <c r="B550" s="91"/>
      <c r="C550" s="91"/>
      <c r="D550" s="91"/>
      <c r="E550" s="91"/>
      <c r="F550" s="91"/>
    </row>
    <row r="551">
      <c r="B551" s="91"/>
      <c r="C551" s="91"/>
      <c r="D551" s="91"/>
      <c r="E551" s="91"/>
      <c r="F551" s="91"/>
    </row>
    <row r="552">
      <c r="B552" s="91"/>
      <c r="C552" s="91"/>
      <c r="D552" s="91"/>
      <c r="E552" s="91"/>
      <c r="F552" s="91"/>
    </row>
    <row r="553">
      <c r="B553" s="91"/>
      <c r="C553" s="91"/>
      <c r="D553" s="91"/>
      <c r="E553" s="91"/>
      <c r="F553" s="91"/>
    </row>
    <row r="554">
      <c r="B554" s="91"/>
      <c r="C554" s="91"/>
      <c r="D554" s="91"/>
      <c r="E554" s="91"/>
      <c r="F554" s="91"/>
    </row>
    <row r="555">
      <c r="B555" s="91"/>
      <c r="C555" s="91"/>
      <c r="D555" s="91"/>
      <c r="E555" s="91"/>
      <c r="F555" s="91"/>
    </row>
    <row r="556">
      <c r="B556" s="91"/>
      <c r="C556" s="91"/>
      <c r="D556" s="91"/>
      <c r="E556" s="91"/>
      <c r="F556" s="91"/>
    </row>
    <row r="557">
      <c r="B557" s="91"/>
      <c r="C557" s="91"/>
      <c r="D557" s="91"/>
      <c r="E557" s="91"/>
      <c r="F557" s="91"/>
    </row>
    <row r="558">
      <c r="B558" s="91"/>
      <c r="C558" s="91"/>
      <c r="D558" s="91"/>
      <c r="E558" s="91"/>
      <c r="F558" s="91"/>
    </row>
    <row r="559">
      <c r="B559" s="91"/>
      <c r="C559" s="91"/>
      <c r="D559" s="91"/>
      <c r="E559" s="91"/>
      <c r="F559" s="91"/>
    </row>
    <row r="560">
      <c r="B560" s="91"/>
      <c r="C560" s="91"/>
      <c r="D560" s="91"/>
      <c r="E560" s="91"/>
      <c r="F560" s="91"/>
    </row>
    <row r="561">
      <c r="B561" s="91"/>
      <c r="C561" s="91"/>
      <c r="D561" s="91"/>
      <c r="E561" s="91"/>
      <c r="F561" s="91"/>
    </row>
    <row r="562">
      <c r="B562" s="91"/>
      <c r="C562" s="91"/>
      <c r="D562" s="91"/>
      <c r="E562" s="91"/>
      <c r="F562" s="91"/>
    </row>
    <row r="563">
      <c r="B563" s="91"/>
      <c r="C563" s="91"/>
      <c r="D563" s="91"/>
      <c r="E563" s="91"/>
      <c r="F563" s="91"/>
    </row>
    <row r="564">
      <c r="B564" s="91"/>
      <c r="C564" s="91"/>
      <c r="D564" s="91"/>
      <c r="E564" s="91"/>
      <c r="F564" s="91"/>
    </row>
    <row r="565">
      <c r="B565" s="91"/>
      <c r="C565" s="91"/>
      <c r="D565" s="91"/>
      <c r="E565" s="91"/>
      <c r="F565" s="91"/>
    </row>
    <row r="566">
      <c r="B566" s="91"/>
      <c r="C566" s="91"/>
      <c r="D566" s="91"/>
      <c r="E566" s="91"/>
      <c r="F566" s="91"/>
    </row>
    <row r="567">
      <c r="B567" s="91"/>
      <c r="C567" s="91"/>
      <c r="D567" s="91"/>
      <c r="E567" s="91"/>
      <c r="F567" s="91"/>
    </row>
    <row r="568">
      <c r="B568" s="91"/>
      <c r="C568" s="91"/>
      <c r="D568" s="91"/>
      <c r="E568" s="91"/>
      <c r="F568" s="91"/>
    </row>
    <row r="569">
      <c r="B569" s="91"/>
      <c r="C569" s="91"/>
      <c r="D569" s="91"/>
      <c r="E569" s="91"/>
      <c r="F569" s="91"/>
    </row>
    <row r="570">
      <c r="B570" s="91"/>
      <c r="C570" s="91"/>
      <c r="D570" s="91"/>
      <c r="E570" s="91"/>
      <c r="F570" s="91"/>
    </row>
    <row r="571">
      <c r="B571" s="91"/>
      <c r="C571" s="91"/>
      <c r="D571" s="91"/>
      <c r="E571" s="91"/>
      <c r="F571" s="91"/>
    </row>
    <row r="572">
      <c r="B572" s="91"/>
      <c r="C572" s="91"/>
      <c r="D572" s="91"/>
      <c r="E572" s="91"/>
      <c r="F572" s="91"/>
    </row>
    <row r="573">
      <c r="B573" s="91"/>
      <c r="C573" s="91"/>
      <c r="D573" s="91"/>
      <c r="E573" s="91"/>
      <c r="F573" s="91"/>
    </row>
    <row r="574">
      <c r="B574" s="91"/>
      <c r="C574" s="91"/>
      <c r="D574" s="91"/>
      <c r="E574" s="91"/>
      <c r="F574" s="91"/>
    </row>
    <row r="575">
      <c r="B575" s="91"/>
      <c r="C575" s="91"/>
      <c r="D575" s="91"/>
      <c r="E575" s="91"/>
      <c r="F575" s="91"/>
    </row>
    <row r="576">
      <c r="B576" s="91"/>
      <c r="C576" s="91"/>
      <c r="D576" s="91"/>
      <c r="E576" s="91"/>
      <c r="F576" s="91"/>
    </row>
    <row r="577">
      <c r="B577" s="91"/>
      <c r="C577" s="91"/>
      <c r="D577" s="91"/>
      <c r="E577" s="91"/>
      <c r="F577" s="91"/>
    </row>
    <row r="578">
      <c r="B578" s="91"/>
      <c r="C578" s="91"/>
      <c r="D578" s="91"/>
      <c r="E578" s="91"/>
      <c r="F578" s="91"/>
    </row>
    <row r="579">
      <c r="B579" s="91"/>
      <c r="C579" s="91"/>
      <c r="D579" s="91"/>
      <c r="E579" s="91"/>
      <c r="F579" s="91"/>
    </row>
    <row r="580">
      <c r="B580" s="91"/>
      <c r="C580" s="91"/>
      <c r="D580" s="91"/>
      <c r="E580" s="91"/>
      <c r="F580" s="91"/>
    </row>
    <row r="581">
      <c r="B581" s="91"/>
      <c r="C581" s="91"/>
      <c r="D581" s="91"/>
      <c r="E581" s="91"/>
      <c r="F581" s="91"/>
    </row>
    <row r="582">
      <c r="B582" s="91"/>
      <c r="C582" s="91"/>
      <c r="D582" s="91"/>
      <c r="E582" s="91"/>
      <c r="F582" s="91"/>
    </row>
    <row r="583">
      <c r="B583" s="91"/>
      <c r="C583" s="91"/>
      <c r="D583" s="91"/>
      <c r="E583" s="91"/>
      <c r="F583" s="91"/>
    </row>
    <row r="584">
      <c r="B584" s="91"/>
      <c r="C584" s="91"/>
      <c r="D584" s="91"/>
      <c r="E584" s="91"/>
      <c r="F584" s="91"/>
    </row>
    <row r="585">
      <c r="B585" s="91"/>
      <c r="C585" s="91"/>
      <c r="D585" s="91"/>
      <c r="E585" s="91"/>
      <c r="F585" s="91"/>
    </row>
    <row r="586">
      <c r="B586" s="91"/>
      <c r="C586" s="91"/>
      <c r="D586" s="91"/>
      <c r="E586" s="91"/>
      <c r="F586" s="91"/>
    </row>
    <row r="587">
      <c r="B587" s="91"/>
      <c r="C587" s="91"/>
      <c r="D587" s="91"/>
      <c r="E587" s="91"/>
      <c r="F587" s="91"/>
    </row>
    <row r="588">
      <c r="B588" s="91"/>
      <c r="C588" s="91"/>
      <c r="D588" s="91"/>
      <c r="E588" s="91"/>
      <c r="F588" s="91"/>
    </row>
    <row r="589">
      <c r="B589" s="91"/>
      <c r="C589" s="91"/>
      <c r="D589" s="91"/>
      <c r="E589" s="91"/>
      <c r="F589" s="91"/>
    </row>
    <row r="590">
      <c r="B590" s="91"/>
      <c r="C590" s="91"/>
      <c r="D590" s="91"/>
      <c r="E590" s="91"/>
      <c r="F590" s="91"/>
    </row>
    <row r="591">
      <c r="B591" s="91"/>
      <c r="C591" s="91"/>
      <c r="D591" s="91"/>
      <c r="E591" s="91"/>
      <c r="F591" s="91"/>
    </row>
    <row r="592">
      <c r="B592" s="91"/>
      <c r="C592" s="91"/>
      <c r="D592" s="91"/>
      <c r="E592" s="91"/>
      <c r="F592" s="91"/>
    </row>
    <row r="593">
      <c r="B593" s="91"/>
      <c r="C593" s="91"/>
      <c r="D593" s="91"/>
      <c r="E593" s="91"/>
      <c r="F593" s="91"/>
    </row>
    <row r="594">
      <c r="B594" s="91"/>
      <c r="C594" s="91"/>
      <c r="D594" s="91"/>
      <c r="E594" s="91"/>
      <c r="F594" s="91"/>
    </row>
    <row r="595">
      <c r="B595" s="91"/>
      <c r="C595" s="91"/>
      <c r="D595" s="91"/>
      <c r="E595" s="91"/>
      <c r="F595" s="91"/>
    </row>
    <row r="596">
      <c r="B596" s="91"/>
      <c r="C596" s="91"/>
      <c r="D596" s="91"/>
      <c r="E596" s="91"/>
      <c r="F596" s="91"/>
    </row>
    <row r="597">
      <c r="B597" s="91"/>
      <c r="C597" s="91"/>
      <c r="D597" s="91"/>
      <c r="E597" s="91"/>
      <c r="F597" s="91"/>
    </row>
    <row r="598">
      <c r="B598" s="91"/>
      <c r="C598" s="91"/>
      <c r="D598" s="91"/>
      <c r="E598" s="91"/>
      <c r="F598" s="91"/>
    </row>
    <row r="599">
      <c r="B599" s="91"/>
      <c r="C599" s="91"/>
      <c r="D599" s="91"/>
      <c r="E599" s="91"/>
      <c r="F599" s="91"/>
    </row>
    <row r="600">
      <c r="B600" s="91"/>
      <c r="C600" s="91"/>
      <c r="D600" s="91"/>
      <c r="E600" s="91"/>
      <c r="F600" s="91"/>
    </row>
    <row r="601">
      <c r="B601" s="91"/>
      <c r="C601" s="91"/>
      <c r="D601" s="91"/>
      <c r="E601" s="91"/>
      <c r="F601" s="91"/>
    </row>
    <row r="602">
      <c r="B602" s="91"/>
      <c r="C602" s="91"/>
      <c r="D602" s="91"/>
      <c r="E602" s="91"/>
      <c r="F602" s="91"/>
    </row>
    <row r="603">
      <c r="B603" s="91"/>
      <c r="C603" s="91"/>
      <c r="D603" s="91"/>
      <c r="E603" s="91"/>
      <c r="F603" s="91"/>
    </row>
    <row r="604">
      <c r="B604" s="91"/>
      <c r="C604" s="91"/>
      <c r="D604" s="91"/>
      <c r="E604" s="91"/>
      <c r="F604" s="91"/>
    </row>
    <row r="605">
      <c r="B605" s="91"/>
      <c r="C605" s="91"/>
      <c r="D605" s="91"/>
      <c r="E605" s="91"/>
      <c r="F605" s="91"/>
    </row>
    <row r="606">
      <c r="B606" s="91"/>
      <c r="C606" s="91"/>
      <c r="D606" s="91"/>
      <c r="E606" s="91"/>
      <c r="F606" s="91"/>
    </row>
    <row r="607">
      <c r="B607" s="91"/>
      <c r="C607" s="91"/>
      <c r="D607" s="91"/>
      <c r="E607" s="91"/>
      <c r="F607" s="91"/>
    </row>
    <row r="608">
      <c r="B608" s="91"/>
      <c r="C608" s="91"/>
      <c r="D608" s="91"/>
      <c r="E608" s="91"/>
      <c r="F608" s="91"/>
    </row>
    <row r="609">
      <c r="B609" s="91"/>
      <c r="C609" s="91"/>
      <c r="D609" s="91"/>
      <c r="E609" s="91"/>
      <c r="F609" s="91"/>
    </row>
    <row r="610">
      <c r="B610" s="91"/>
      <c r="C610" s="91"/>
      <c r="D610" s="91"/>
      <c r="E610" s="91"/>
      <c r="F610" s="91"/>
    </row>
    <row r="611">
      <c r="B611" s="91"/>
      <c r="C611" s="91"/>
      <c r="D611" s="91"/>
      <c r="E611" s="91"/>
      <c r="F611" s="91"/>
    </row>
    <row r="612">
      <c r="B612" s="91"/>
      <c r="C612" s="91"/>
      <c r="D612" s="91"/>
      <c r="E612" s="91"/>
      <c r="F612" s="91"/>
    </row>
    <row r="613">
      <c r="B613" s="91"/>
      <c r="C613" s="91"/>
      <c r="D613" s="91"/>
      <c r="E613" s="91"/>
      <c r="F613" s="91"/>
    </row>
    <row r="614">
      <c r="B614" s="91"/>
      <c r="C614" s="91"/>
      <c r="D614" s="91"/>
      <c r="E614" s="91"/>
      <c r="F614" s="91"/>
    </row>
    <row r="615">
      <c r="B615" s="91"/>
      <c r="C615" s="91"/>
      <c r="D615" s="91"/>
      <c r="E615" s="91"/>
      <c r="F615" s="91"/>
    </row>
    <row r="616">
      <c r="B616" s="91"/>
      <c r="C616" s="91"/>
      <c r="D616" s="91"/>
      <c r="E616" s="91"/>
      <c r="F616" s="91"/>
    </row>
    <row r="617">
      <c r="B617" s="91"/>
      <c r="C617" s="91"/>
      <c r="D617" s="91"/>
      <c r="E617" s="91"/>
      <c r="F617" s="91"/>
    </row>
    <row r="618">
      <c r="B618" s="91"/>
      <c r="C618" s="91"/>
      <c r="D618" s="91"/>
      <c r="E618" s="91"/>
      <c r="F618" s="91"/>
    </row>
    <row r="619">
      <c r="B619" s="91"/>
      <c r="C619" s="91"/>
      <c r="D619" s="91"/>
      <c r="E619" s="91"/>
      <c r="F619" s="91"/>
    </row>
    <row r="620">
      <c r="B620" s="91"/>
      <c r="C620" s="91"/>
      <c r="D620" s="91"/>
      <c r="E620" s="91"/>
      <c r="F620" s="91"/>
    </row>
    <row r="621">
      <c r="B621" s="91"/>
      <c r="C621" s="91"/>
      <c r="D621" s="91"/>
      <c r="E621" s="91"/>
      <c r="F621" s="91"/>
    </row>
    <row r="622">
      <c r="B622" s="91"/>
      <c r="C622" s="91"/>
      <c r="D622" s="91"/>
      <c r="E622" s="91"/>
      <c r="F622" s="91"/>
    </row>
    <row r="623">
      <c r="B623" s="91"/>
      <c r="C623" s="91"/>
      <c r="D623" s="91"/>
      <c r="E623" s="91"/>
      <c r="F623" s="91"/>
    </row>
    <row r="624">
      <c r="B624" s="91"/>
      <c r="C624" s="91"/>
      <c r="D624" s="91"/>
      <c r="E624" s="91"/>
      <c r="F624" s="91"/>
    </row>
    <row r="625">
      <c r="B625" s="91"/>
      <c r="C625" s="91"/>
      <c r="D625" s="91"/>
      <c r="E625" s="91"/>
      <c r="F625" s="91"/>
    </row>
    <row r="626">
      <c r="B626" s="91"/>
      <c r="C626" s="91"/>
      <c r="D626" s="91"/>
      <c r="E626" s="91"/>
      <c r="F626" s="91"/>
    </row>
    <row r="627">
      <c r="B627" s="91"/>
      <c r="C627" s="91"/>
      <c r="D627" s="91"/>
      <c r="E627" s="91"/>
      <c r="F627" s="91"/>
    </row>
    <row r="628">
      <c r="B628" s="91"/>
      <c r="C628" s="91"/>
      <c r="D628" s="91"/>
      <c r="E628" s="91"/>
      <c r="F628" s="91"/>
    </row>
    <row r="629">
      <c r="B629" s="91"/>
      <c r="C629" s="91"/>
      <c r="D629" s="91"/>
      <c r="E629" s="91"/>
      <c r="F629" s="91"/>
    </row>
    <row r="630">
      <c r="B630" s="91"/>
      <c r="C630" s="91"/>
      <c r="D630" s="91"/>
      <c r="E630" s="91"/>
      <c r="F630" s="91"/>
    </row>
    <row r="631">
      <c r="B631" s="91"/>
      <c r="C631" s="91"/>
      <c r="D631" s="91"/>
      <c r="E631" s="91"/>
      <c r="F631" s="91"/>
    </row>
    <row r="632">
      <c r="B632" s="91"/>
      <c r="C632" s="91"/>
      <c r="D632" s="91"/>
      <c r="E632" s="91"/>
      <c r="F632" s="91"/>
    </row>
    <row r="633">
      <c r="B633" s="91"/>
      <c r="C633" s="91"/>
      <c r="D633" s="91"/>
      <c r="E633" s="91"/>
      <c r="F633" s="91"/>
    </row>
    <row r="634">
      <c r="B634" s="91"/>
      <c r="C634" s="91"/>
      <c r="D634" s="91"/>
      <c r="E634" s="91"/>
      <c r="F634" s="91"/>
    </row>
    <row r="635">
      <c r="B635" s="91"/>
      <c r="C635" s="91"/>
      <c r="D635" s="91"/>
      <c r="E635" s="91"/>
      <c r="F635" s="91"/>
    </row>
    <row r="636">
      <c r="B636" s="91"/>
      <c r="C636" s="91"/>
      <c r="D636" s="91"/>
      <c r="E636" s="91"/>
      <c r="F636" s="91"/>
    </row>
    <row r="637">
      <c r="B637" s="91"/>
      <c r="C637" s="91"/>
      <c r="D637" s="91"/>
      <c r="E637" s="91"/>
      <c r="F637" s="91"/>
    </row>
    <row r="638">
      <c r="B638" s="91"/>
      <c r="C638" s="91"/>
      <c r="D638" s="91"/>
      <c r="E638" s="91"/>
      <c r="F638" s="91"/>
    </row>
    <row r="639">
      <c r="B639" s="91"/>
      <c r="C639" s="91"/>
      <c r="D639" s="91"/>
      <c r="E639" s="91"/>
      <c r="F639" s="91"/>
    </row>
    <row r="640">
      <c r="B640" s="91"/>
      <c r="C640" s="91"/>
      <c r="D640" s="91"/>
      <c r="E640" s="91"/>
      <c r="F640" s="91"/>
    </row>
    <row r="641">
      <c r="B641" s="91"/>
      <c r="C641" s="91"/>
      <c r="D641" s="91"/>
      <c r="E641" s="91"/>
      <c r="F641" s="91"/>
    </row>
    <row r="642">
      <c r="B642" s="91"/>
      <c r="C642" s="91"/>
      <c r="D642" s="91"/>
      <c r="E642" s="91"/>
      <c r="F642" s="91"/>
    </row>
    <row r="643">
      <c r="B643" s="91"/>
      <c r="C643" s="91"/>
      <c r="D643" s="91"/>
      <c r="E643" s="91"/>
      <c r="F643" s="91"/>
    </row>
    <row r="644">
      <c r="B644" s="91"/>
      <c r="C644" s="91"/>
      <c r="D644" s="91"/>
      <c r="E644" s="91"/>
      <c r="F644" s="91"/>
    </row>
    <row r="645">
      <c r="B645" s="91"/>
      <c r="C645" s="91"/>
      <c r="D645" s="91"/>
      <c r="E645" s="91"/>
      <c r="F645" s="91"/>
    </row>
    <row r="646">
      <c r="B646" s="91"/>
      <c r="C646" s="91"/>
      <c r="D646" s="91"/>
      <c r="E646" s="91"/>
      <c r="F646" s="91"/>
    </row>
    <row r="647">
      <c r="B647" s="91"/>
      <c r="C647" s="91"/>
      <c r="D647" s="91"/>
      <c r="E647" s="91"/>
      <c r="F647" s="91"/>
    </row>
    <row r="648">
      <c r="B648" s="91"/>
      <c r="C648" s="91"/>
      <c r="D648" s="91"/>
      <c r="E648" s="91"/>
      <c r="F648" s="91"/>
    </row>
    <row r="649">
      <c r="B649" s="91"/>
      <c r="C649" s="91"/>
      <c r="D649" s="91"/>
      <c r="E649" s="91"/>
      <c r="F649" s="91"/>
    </row>
    <row r="650">
      <c r="B650" s="91"/>
      <c r="C650" s="91"/>
      <c r="D650" s="91"/>
      <c r="E650" s="91"/>
      <c r="F650" s="91"/>
    </row>
    <row r="651">
      <c r="B651" s="91"/>
      <c r="C651" s="91"/>
      <c r="D651" s="91"/>
      <c r="E651" s="91"/>
      <c r="F651" s="91"/>
    </row>
    <row r="652">
      <c r="B652" s="91"/>
      <c r="C652" s="91"/>
      <c r="D652" s="91"/>
      <c r="E652" s="91"/>
      <c r="F652" s="91"/>
    </row>
    <row r="653">
      <c r="B653" s="91"/>
      <c r="C653" s="91"/>
      <c r="D653" s="91"/>
      <c r="E653" s="91"/>
      <c r="F653" s="91"/>
    </row>
    <row r="654">
      <c r="B654" s="91"/>
      <c r="C654" s="91"/>
      <c r="D654" s="91"/>
      <c r="E654" s="91"/>
      <c r="F654" s="91"/>
    </row>
    <row r="655">
      <c r="B655" s="91"/>
      <c r="C655" s="91"/>
      <c r="D655" s="91"/>
      <c r="E655" s="91"/>
      <c r="F655" s="91"/>
    </row>
    <row r="656">
      <c r="B656" s="91"/>
      <c r="C656" s="91"/>
      <c r="D656" s="91"/>
      <c r="E656" s="91"/>
      <c r="F656" s="91"/>
    </row>
    <row r="657">
      <c r="B657" s="91"/>
      <c r="C657" s="91"/>
      <c r="D657" s="91"/>
      <c r="E657" s="91"/>
      <c r="F657" s="91"/>
    </row>
    <row r="658">
      <c r="B658" s="91"/>
      <c r="C658" s="91"/>
      <c r="D658" s="91"/>
      <c r="E658" s="91"/>
      <c r="F658" s="91"/>
    </row>
    <row r="659">
      <c r="B659" s="91"/>
      <c r="C659" s="91"/>
      <c r="D659" s="91"/>
      <c r="E659" s="91"/>
      <c r="F659" s="91"/>
    </row>
    <row r="660">
      <c r="B660" s="91"/>
      <c r="C660" s="91"/>
      <c r="D660" s="91"/>
      <c r="E660" s="91"/>
      <c r="F660" s="91"/>
    </row>
    <row r="661">
      <c r="B661" s="91"/>
      <c r="C661" s="91"/>
      <c r="D661" s="91"/>
      <c r="E661" s="91"/>
      <c r="F661" s="91"/>
    </row>
    <row r="662">
      <c r="B662" s="91"/>
      <c r="C662" s="91"/>
      <c r="D662" s="91"/>
      <c r="E662" s="91"/>
      <c r="F662" s="91"/>
    </row>
    <row r="663">
      <c r="B663" s="91"/>
      <c r="C663" s="91"/>
      <c r="D663" s="91"/>
      <c r="E663" s="91"/>
      <c r="F663" s="91"/>
    </row>
    <row r="664">
      <c r="B664" s="91"/>
      <c r="C664" s="91"/>
      <c r="D664" s="91"/>
      <c r="E664" s="91"/>
      <c r="F664" s="91"/>
    </row>
    <row r="665">
      <c r="B665" s="91"/>
      <c r="C665" s="91"/>
      <c r="D665" s="91"/>
      <c r="E665" s="91"/>
      <c r="F665" s="91"/>
    </row>
    <row r="666">
      <c r="B666" s="91"/>
      <c r="C666" s="91"/>
      <c r="D666" s="91"/>
      <c r="E666" s="91"/>
      <c r="F666" s="91"/>
    </row>
    <row r="667">
      <c r="B667" s="91"/>
      <c r="C667" s="91"/>
      <c r="D667" s="91"/>
      <c r="E667" s="91"/>
      <c r="F667" s="91"/>
    </row>
    <row r="668">
      <c r="B668" s="91"/>
      <c r="C668" s="91"/>
      <c r="D668" s="91"/>
      <c r="E668" s="91"/>
      <c r="F668" s="91"/>
    </row>
    <row r="669">
      <c r="B669" s="91"/>
      <c r="C669" s="91"/>
      <c r="D669" s="91"/>
      <c r="E669" s="91"/>
      <c r="F669" s="91"/>
    </row>
    <row r="670">
      <c r="B670" s="91"/>
      <c r="C670" s="91"/>
      <c r="D670" s="91"/>
      <c r="E670" s="91"/>
      <c r="F670" s="91"/>
    </row>
    <row r="671">
      <c r="B671" s="91"/>
      <c r="C671" s="91"/>
      <c r="D671" s="91"/>
      <c r="E671" s="91"/>
      <c r="F671" s="91"/>
    </row>
    <row r="672">
      <c r="B672" s="91"/>
      <c r="C672" s="91"/>
      <c r="D672" s="91"/>
      <c r="E672" s="91"/>
      <c r="F672" s="91"/>
    </row>
    <row r="673">
      <c r="B673" s="91"/>
      <c r="C673" s="91"/>
      <c r="D673" s="91"/>
      <c r="E673" s="91"/>
      <c r="F673" s="91"/>
    </row>
    <row r="674">
      <c r="B674" s="91"/>
      <c r="C674" s="91"/>
      <c r="D674" s="91"/>
      <c r="E674" s="91"/>
      <c r="F674" s="91"/>
    </row>
    <row r="675">
      <c r="B675" s="91"/>
      <c r="C675" s="91"/>
      <c r="D675" s="91"/>
      <c r="E675" s="91"/>
      <c r="F675" s="91"/>
    </row>
    <row r="676">
      <c r="B676" s="91"/>
      <c r="C676" s="91"/>
      <c r="D676" s="91"/>
      <c r="E676" s="91"/>
      <c r="F676" s="91"/>
    </row>
    <row r="677">
      <c r="B677" s="91"/>
      <c r="C677" s="91"/>
      <c r="D677" s="91"/>
      <c r="E677" s="91"/>
      <c r="F677" s="91"/>
    </row>
    <row r="678">
      <c r="B678" s="91"/>
      <c r="C678" s="91"/>
      <c r="D678" s="91"/>
      <c r="E678" s="91"/>
      <c r="F678" s="91"/>
    </row>
    <row r="679">
      <c r="B679" s="91"/>
      <c r="C679" s="91"/>
      <c r="D679" s="91"/>
      <c r="E679" s="91"/>
      <c r="F679" s="91"/>
    </row>
    <row r="680">
      <c r="B680" s="91"/>
      <c r="C680" s="91"/>
      <c r="D680" s="91"/>
      <c r="E680" s="91"/>
      <c r="F680" s="91"/>
    </row>
    <row r="681">
      <c r="B681" s="91"/>
      <c r="C681" s="91"/>
      <c r="D681" s="91"/>
      <c r="E681" s="91"/>
      <c r="F681" s="91"/>
    </row>
    <row r="682">
      <c r="B682" s="91"/>
      <c r="C682" s="91"/>
      <c r="D682" s="91"/>
      <c r="E682" s="91"/>
      <c r="F682" s="91"/>
    </row>
    <row r="683">
      <c r="B683" s="91"/>
      <c r="C683" s="91"/>
      <c r="D683" s="91"/>
      <c r="E683" s="91"/>
      <c r="F683" s="91"/>
    </row>
    <row r="684">
      <c r="B684" s="91"/>
      <c r="C684" s="91"/>
      <c r="D684" s="91"/>
      <c r="E684" s="91"/>
      <c r="F684" s="91"/>
    </row>
    <row r="685">
      <c r="B685" s="91"/>
      <c r="C685" s="91"/>
      <c r="D685" s="91"/>
      <c r="E685" s="91"/>
      <c r="F685" s="91"/>
    </row>
    <row r="686">
      <c r="B686" s="91"/>
      <c r="C686" s="91"/>
      <c r="D686" s="91"/>
      <c r="E686" s="91"/>
      <c r="F686" s="91"/>
    </row>
    <row r="687">
      <c r="B687" s="91"/>
      <c r="C687" s="91"/>
      <c r="D687" s="91"/>
      <c r="E687" s="91"/>
      <c r="F687" s="91"/>
    </row>
    <row r="688">
      <c r="B688" s="91"/>
      <c r="C688" s="91"/>
      <c r="D688" s="91"/>
      <c r="E688" s="91"/>
      <c r="F688" s="91"/>
    </row>
    <row r="689">
      <c r="B689" s="91"/>
      <c r="C689" s="91"/>
      <c r="D689" s="91"/>
      <c r="E689" s="91"/>
      <c r="F689" s="91"/>
    </row>
    <row r="690">
      <c r="B690" s="91"/>
      <c r="C690" s="91"/>
      <c r="D690" s="91"/>
      <c r="E690" s="91"/>
      <c r="F690" s="91"/>
    </row>
    <row r="691">
      <c r="B691" s="91"/>
      <c r="C691" s="91"/>
      <c r="D691" s="91"/>
      <c r="E691" s="91"/>
      <c r="F691" s="91"/>
    </row>
    <row r="692">
      <c r="B692" s="91"/>
      <c r="C692" s="91"/>
      <c r="D692" s="91"/>
      <c r="E692" s="91"/>
      <c r="F692" s="91"/>
    </row>
    <row r="693">
      <c r="B693" s="91"/>
      <c r="C693" s="91"/>
      <c r="D693" s="91"/>
      <c r="E693" s="91"/>
      <c r="F693" s="91"/>
    </row>
    <row r="694">
      <c r="B694" s="91"/>
      <c r="C694" s="91"/>
      <c r="D694" s="91"/>
      <c r="E694" s="91"/>
      <c r="F694" s="91"/>
    </row>
    <row r="695">
      <c r="B695" s="91"/>
      <c r="C695" s="91"/>
      <c r="D695" s="91"/>
      <c r="E695" s="91"/>
      <c r="F695" s="91"/>
    </row>
    <row r="696">
      <c r="B696" s="91"/>
      <c r="C696" s="91"/>
      <c r="D696" s="91"/>
      <c r="E696" s="91"/>
      <c r="F696" s="91"/>
    </row>
    <row r="697">
      <c r="B697" s="91"/>
      <c r="C697" s="91"/>
      <c r="D697" s="91"/>
      <c r="E697" s="91"/>
      <c r="F697" s="91"/>
    </row>
    <row r="698">
      <c r="B698" s="91"/>
      <c r="C698" s="91"/>
      <c r="D698" s="91"/>
      <c r="E698" s="91"/>
      <c r="F698" s="91"/>
    </row>
    <row r="699">
      <c r="B699" s="91"/>
      <c r="C699" s="91"/>
      <c r="D699" s="91"/>
      <c r="E699" s="91"/>
      <c r="F699" s="91"/>
    </row>
    <row r="700">
      <c r="B700" s="91"/>
      <c r="C700" s="91"/>
      <c r="D700" s="91"/>
      <c r="E700" s="91"/>
      <c r="F700" s="91"/>
    </row>
    <row r="701">
      <c r="B701" s="91"/>
      <c r="C701" s="91"/>
      <c r="D701" s="91"/>
      <c r="E701" s="91"/>
      <c r="F701" s="91"/>
    </row>
    <row r="702">
      <c r="B702" s="91"/>
      <c r="C702" s="91"/>
      <c r="D702" s="91"/>
      <c r="E702" s="91"/>
      <c r="F702" s="91"/>
    </row>
    <row r="703">
      <c r="B703" s="91"/>
      <c r="C703" s="91"/>
      <c r="D703" s="91"/>
      <c r="E703" s="91"/>
      <c r="F703" s="91"/>
    </row>
    <row r="704">
      <c r="B704" s="91"/>
      <c r="C704" s="91"/>
      <c r="D704" s="91"/>
      <c r="E704" s="91"/>
      <c r="F704" s="91"/>
    </row>
    <row r="705">
      <c r="B705" s="91"/>
      <c r="C705" s="91"/>
      <c r="D705" s="91"/>
      <c r="E705" s="91"/>
      <c r="F705" s="91"/>
    </row>
    <row r="706">
      <c r="B706" s="91"/>
      <c r="C706" s="91"/>
      <c r="D706" s="91"/>
      <c r="E706" s="91"/>
      <c r="F706" s="91"/>
    </row>
    <row r="707">
      <c r="B707" s="91"/>
      <c r="C707" s="91"/>
      <c r="D707" s="91"/>
      <c r="E707" s="91"/>
      <c r="F707" s="91"/>
    </row>
    <row r="708">
      <c r="B708" s="91"/>
      <c r="C708" s="91"/>
      <c r="D708" s="91"/>
      <c r="E708" s="91"/>
      <c r="F708" s="91"/>
    </row>
    <row r="709">
      <c r="B709" s="91"/>
      <c r="C709" s="91"/>
      <c r="D709" s="91"/>
      <c r="E709" s="91"/>
      <c r="F709" s="91"/>
    </row>
    <row r="710">
      <c r="B710" s="91"/>
      <c r="C710" s="91"/>
      <c r="D710" s="91"/>
      <c r="E710" s="91"/>
      <c r="F710" s="91"/>
    </row>
    <row r="711">
      <c r="B711" s="91"/>
      <c r="C711" s="91"/>
      <c r="D711" s="91"/>
      <c r="E711" s="91"/>
      <c r="F711" s="91"/>
    </row>
    <row r="712">
      <c r="B712" s="91"/>
      <c r="C712" s="91"/>
      <c r="D712" s="91"/>
      <c r="E712" s="91"/>
      <c r="F712" s="91"/>
    </row>
    <row r="713">
      <c r="B713" s="91"/>
      <c r="C713" s="91"/>
      <c r="D713" s="91"/>
      <c r="E713" s="91"/>
      <c r="F713" s="91"/>
    </row>
    <row r="714">
      <c r="B714" s="91"/>
      <c r="C714" s="91"/>
      <c r="D714" s="91"/>
      <c r="E714" s="91"/>
      <c r="F714" s="91"/>
    </row>
    <row r="715">
      <c r="B715" s="91"/>
      <c r="C715" s="91"/>
      <c r="D715" s="91"/>
      <c r="E715" s="91"/>
      <c r="F715" s="91"/>
    </row>
    <row r="716">
      <c r="B716" s="91"/>
      <c r="C716" s="91"/>
      <c r="D716" s="91"/>
      <c r="E716" s="91"/>
      <c r="F716" s="91"/>
    </row>
    <row r="717">
      <c r="B717" s="91"/>
      <c r="C717" s="91"/>
      <c r="D717" s="91"/>
      <c r="E717" s="91"/>
      <c r="F717" s="91"/>
    </row>
    <row r="718">
      <c r="B718" s="91"/>
      <c r="C718" s="91"/>
      <c r="D718" s="91"/>
      <c r="E718" s="91"/>
      <c r="F718" s="91"/>
    </row>
    <row r="719">
      <c r="B719" s="91"/>
      <c r="C719" s="91"/>
      <c r="D719" s="91"/>
      <c r="E719" s="91"/>
      <c r="F719" s="91"/>
    </row>
    <row r="720">
      <c r="B720" s="91"/>
      <c r="C720" s="91"/>
      <c r="D720" s="91"/>
      <c r="E720" s="91"/>
      <c r="F720" s="91"/>
    </row>
    <row r="721">
      <c r="B721" s="91"/>
      <c r="C721" s="91"/>
      <c r="D721" s="91"/>
      <c r="E721" s="91"/>
      <c r="F721" s="91"/>
    </row>
    <row r="722">
      <c r="B722" s="91"/>
      <c r="C722" s="91"/>
      <c r="D722" s="91"/>
      <c r="E722" s="91"/>
      <c r="F722" s="91"/>
    </row>
    <row r="723">
      <c r="B723" s="91"/>
      <c r="C723" s="91"/>
      <c r="D723" s="91"/>
      <c r="E723" s="91"/>
      <c r="F723" s="91"/>
    </row>
    <row r="724">
      <c r="B724" s="91"/>
      <c r="C724" s="91"/>
      <c r="D724" s="91"/>
      <c r="E724" s="91"/>
      <c r="F724" s="91"/>
    </row>
    <row r="725">
      <c r="B725" s="91"/>
      <c r="C725" s="91"/>
      <c r="D725" s="91"/>
      <c r="E725" s="91"/>
      <c r="F725" s="91"/>
    </row>
    <row r="726">
      <c r="B726" s="91"/>
      <c r="C726" s="91"/>
      <c r="D726" s="91"/>
      <c r="E726" s="91"/>
      <c r="F726" s="91"/>
    </row>
    <row r="727">
      <c r="B727" s="91"/>
      <c r="C727" s="91"/>
      <c r="D727" s="91"/>
      <c r="E727" s="91"/>
      <c r="F727" s="91"/>
    </row>
    <row r="728">
      <c r="B728" s="91"/>
      <c r="C728" s="91"/>
      <c r="D728" s="91"/>
      <c r="E728" s="91"/>
      <c r="F728" s="91"/>
    </row>
    <row r="729">
      <c r="B729" s="91"/>
      <c r="C729" s="91"/>
      <c r="D729" s="91"/>
      <c r="E729" s="91"/>
      <c r="F729" s="91"/>
    </row>
    <row r="730">
      <c r="B730" s="91"/>
      <c r="C730" s="91"/>
      <c r="D730" s="91"/>
      <c r="E730" s="91"/>
      <c r="F730" s="91"/>
    </row>
    <row r="731">
      <c r="B731" s="91"/>
      <c r="C731" s="91"/>
      <c r="D731" s="91"/>
      <c r="E731" s="91"/>
      <c r="F731" s="91"/>
    </row>
    <row r="732">
      <c r="B732" s="91"/>
      <c r="C732" s="91"/>
      <c r="D732" s="91"/>
      <c r="E732" s="91"/>
      <c r="F732" s="91"/>
    </row>
    <row r="733">
      <c r="B733" s="91"/>
      <c r="C733" s="91"/>
      <c r="D733" s="91"/>
      <c r="E733" s="91"/>
      <c r="F733" s="91"/>
    </row>
    <row r="734">
      <c r="B734" s="91"/>
      <c r="C734" s="91"/>
      <c r="D734" s="91"/>
      <c r="E734" s="91"/>
      <c r="F734" s="91"/>
    </row>
    <row r="735">
      <c r="B735" s="91"/>
      <c r="C735" s="91"/>
      <c r="D735" s="91"/>
      <c r="E735" s="91"/>
      <c r="F735" s="91"/>
    </row>
    <row r="736">
      <c r="B736" s="91"/>
      <c r="C736" s="91"/>
      <c r="D736" s="91"/>
      <c r="E736" s="91"/>
      <c r="F736" s="91"/>
    </row>
    <row r="737">
      <c r="B737" s="91"/>
      <c r="C737" s="91"/>
      <c r="D737" s="91"/>
      <c r="E737" s="91"/>
      <c r="F737" s="91"/>
    </row>
    <row r="738">
      <c r="B738" s="91"/>
      <c r="C738" s="91"/>
      <c r="D738" s="91"/>
      <c r="E738" s="91"/>
      <c r="F738" s="91"/>
    </row>
    <row r="739">
      <c r="B739" s="91"/>
      <c r="C739" s="91"/>
      <c r="D739" s="91"/>
      <c r="E739" s="91"/>
      <c r="F739" s="91"/>
    </row>
    <row r="740">
      <c r="B740" s="91"/>
      <c r="C740" s="91"/>
      <c r="D740" s="91"/>
      <c r="E740" s="91"/>
      <c r="F740" s="91"/>
    </row>
    <row r="741">
      <c r="B741" s="91"/>
      <c r="C741" s="91"/>
      <c r="D741" s="91"/>
      <c r="E741" s="91"/>
      <c r="F741" s="91"/>
    </row>
    <row r="742">
      <c r="B742" s="91"/>
      <c r="C742" s="91"/>
      <c r="D742" s="91"/>
      <c r="E742" s="91"/>
      <c r="F742" s="91"/>
    </row>
    <row r="743">
      <c r="B743" s="91"/>
      <c r="C743" s="91"/>
      <c r="D743" s="91"/>
      <c r="E743" s="91"/>
      <c r="F743" s="91"/>
    </row>
    <row r="744">
      <c r="B744" s="91"/>
      <c r="C744" s="91"/>
      <c r="D744" s="91"/>
      <c r="E744" s="91"/>
      <c r="F744" s="91"/>
    </row>
    <row r="745">
      <c r="B745" s="91"/>
      <c r="C745" s="91"/>
      <c r="D745" s="91"/>
      <c r="E745" s="91"/>
      <c r="F745" s="91"/>
    </row>
    <row r="746">
      <c r="B746" s="91"/>
      <c r="C746" s="91"/>
      <c r="D746" s="91"/>
      <c r="E746" s="91"/>
      <c r="F746" s="91"/>
    </row>
    <row r="747">
      <c r="B747" s="91"/>
      <c r="C747" s="91"/>
      <c r="D747" s="91"/>
      <c r="E747" s="91"/>
      <c r="F747" s="91"/>
    </row>
    <row r="748">
      <c r="B748" s="91"/>
      <c r="C748" s="91"/>
      <c r="D748" s="91"/>
      <c r="E748" s="91"/>
      <c r="F748" s="91"/>
    </row>
    <row r="749">
      <c r="B749" s="91"/>
      <c r="C749" s="91"/>
      <c r="D749" s="91"/>
      <c r="E749" s="91"/>
      <c r="F749" s="91"/>
    </row>
    <row r="750">
      <c r="B750" s="91"/>
      <c r="C750" s="91"/>
      <c r="D750" s="91"/>
      <c r="E750" s="91"/>
      <c r="F750" s="91"/>
    </row>
    <row r="751">
      <c r="B751" s="91"/>
      <c r="C751" s="91"/>
      <c r="D751" s="91"/>
      <c r="E751" s="91"/>
      <c r="F751" s="91"/>
    </row>
    <row r="752">
      <c r="B752" s="91"/>
      <c r="C752" s="91"/>
      <c r="D752" s="91"/>
      <c r="E752" s="91"/>
      <c r="F752" s="91"/>
    </row>
    <row r="753">
      <c r="B753" s="91"/>
      <c r="C753" s="91"/>
      <c r="D753" s="91"/>
      <c r="E753" s="91"/>
      <c r="F753" s="91"/>
    </row>
    <row r="754">
      <c r="B754" s="91"/>
      <c r="C754" s="91"/>
      <c r="D754" s="91"/>
      <c r="E754" s="91"/>
      <c r="F754" s="91"/>
    </row>
    <row r="755">
      <c r="B755" s="91"/>
      <c r="C755" s="91"/>
      <c r="D755" s="91"/>
      <c r="E755" s="91"/>
      <c r="F755" s="91"/>
    </row>
    <row r="756">
      <c r="B756" s="91"/>
      <c r="C756" s="91"/>
      <c r="D756" s="91"/>
      <c r="E756" s="91"/>
      <c r="F756" s="91"/>
    </row>
    <row r="757">
      <c r="B757" s="91"/>
      <c r="C757" s="91"/>
      <c r="D757" s="91"/>
      <c r="E757" s="91"/>
      <c r="F757" s="91"/>
    </row>
    <row r="758">
      <c r="B758" s="91"/>
      <c r="C758" s="91"/>
      <c r="D758" s="91"/>
      <c r="E758" s="91"/>
      <c r="F758" s="91"/>
    </row>
    <row r="759">
      <c r="B759" s="91"/>
      <c r="C759" s="91"/>
      <c r="D759" s="91"/>
      <c r="E759" s="91"/>
      <c r="F759" s="91"/>
    </row>
    <row r="760">
      <c r="B760" s="91"/>
      <c r="C760" s="91"/>
      <c r="D760" s="91"/>
      <c r="E760" s="91"/>
      <c r="F760" s="91"/>
    </row>
    <row r="761">
      <c r="B761" s="91"/>
      <c r="C761" s="91"/>
      <c r="D761" s="91"/>
      <c r="E761" s="91"/>
      <c r="F761" s="91"/>
    </row>
    <row r="762">
      <c r="B762" s="91"/>
      <c r="C762" s="91"/>
      <c r="D762" s="91"/>
      <c r="E762" s="91"/>
      <c r="F762" s="91"/>
    </row>
    <row r="763">
      <c r="B763" s="91"/>
      <c r="C763" s="91"/>
      <c r="D763" s="91"/>
      <c r="E763" s="91"/>
      <c r="F763" s="91"/>
    </row>
    <row r="764">
      <c r="B764" s="91"/>
      <c r="C764" s="91"/>
      <c r="D764" s="91"/>
      <c r="E764" s="91"/>
      <c r="F764" s="91"/>
    </row>
    <row r="765">
      <c r="B765" s="91"/>
      <c r="C765" s="91"/>
      <c r="D765" s="91"/>
      <c r="E765" s="91"/>
      <c r="F765" s="91"/>
    </row>
    <row r="766">
      <c r="B766" s="91"/>
      <c r="C766" s="91"/>
      <c r="D766" s="91"/>
      <c r="E766" s="91"/>
      <c r="F766" s="91"/>
    </row>
    <row r="767">
      <c r="B767" s="91"/>
      <c r="C767" s="91"/>
      <c r="D767" s="91"/>
      <c r="E767" s="91"/>
      <c r="F767" s="91"/>
    </row>
    <row r="768">
      <c r="B768" s="91"/>
      <c r="C768" s="91"/>
      <c r="D768" s="91"/>
      <c r="E768" s="91"/>
      <c r="F768" s="91"/>
    </row>
    <row r="769">
      <c r="B769" s="91"/>
      <c r="C769" s="91"/>
      <c r="D769" s="91"/>
      <c r="E769" s="91"/>
      <c r="F769" s="91"/>
    </row>
    <row r="770">
      <c r="B770" s="91"/>
      <c r="C770" s="91"/>
      <c r="D770" s="91"/>
      <c r="E770" s="91"/>
      <c r="F770" s="91"/>
    </row>
    <row r="771">
      <c r="B771" s="91"/>
      <c r="C771" s="91"/>
      <c r="D771" s="91"/>
      <c r="E771" s="91"/>
      <c r="F771" s="91"/>
    </row>
    <row r="772">
      <c r="B772" s="91"/>
      <c r="C772" s="91"/>
      <c r="D772" s="91"/>
      <c r="E772" s="91"/>
      <c r="F772" s="91"/>
    </row>
    <row r="773">
      <c r="B773" s="91"/>
      <c r="C773" s="91"/>
      <c r="D773" s="91"/>
      <c r="E773" s="91"/>
      <c r="F773" s="91"/>
    </row>
    <row r="774">
      <c r="B774" s="91"/>
      <c r="C774" s="91"/>
      <c r="D774" s="91"/>
      <c r="E774" s="91"/>
      <c r="F774" s="91"/>
    </row>
    <row r="775">
      <c r="B775" s="91"/>
      <c r="C775" s="91"/>
      <c r="D775" s="91"/>
      <c r="E775" s="91"/>
      <c r="F775" s="91"/>
    </row>
    <row r="776">
      <c r="B776" s="91"/>
      <c r="C776" s="91"/>
      <c r="D776" s="91"/>
      <c r="E776" s="91"/>
      <c r="F776" s="91"/>
    </row>
    <row r="777">
      <c r="B777" s="91"/>
      <c r="C777" s="91"/>
      <c r="D777" s="91"/>
      <c r="E777" s="91"/>
      <c r="F777" s="91"/>
    </row>
    <row r="778">
      <c r="B778" s="91"/>
      <c r="C778" s="91"/>
      <c r="D778" s="91"/>
      <c r="E778" s="91"/>
      <c r="F778" s="91"/>
    </row>
    <row r="779">
      <c r="B779" s="91"/>
      <c r="C779" s="91"/>
      <c r="D779" s="91"/>
      <c r="E779" s="91"/>
      <c r="F779" s="91"/>
    </row>
    <row r="780">
      <c r="B780" s="91"/>
      <c r="C780" s="91"/>
      <c r="D780" s="91"/>
      <c r="E780" s="91"/>
      <c r="F780" s="91"/>
    </row>
    <row r="781">
      <c r="B781" s="91"/>
      <c r="C781" s="91"/>
      <c r="D781" s="91"/>
      <c r="E781" s="91"/>
      <c r="F781" s="91"/>
    </row>
    <row r="782">
      <c r="B782" s="91"/>
      <c r="C782" s="91"/>
      <c r="D782" s="91"/>
      <c r="E782" s="91"/>
      <c r="F782" s="91"/>
    </row>
    <row r="783">
      <c r="B783" s="91"/>
      <c r="C783" s="91"/>
      <c r="D783" s="91"/>
      <c r="E783" s="91"/>
      <c r="F783" s="91"/>
    </row>
    <row r="784">
      <c r="B784" s="91"/>
      <c r="C784" s="91"/>
      <c r="D784" s="91"/>
      <c r="E784" s="91"/>
      <c r="F784" s="91"/>
    </row>
    <row r="785">
      <c r="B785" s="91"/>
      <c r="C785" s="91"/>
      <c r="D785" s="91"/>
      <c r="E785" s="91"/>
      <c r="F785" s="91"/>
    </row>
    <row r="786">
      <c r="B786" s="91"/>
      <c r="C786" s="91"/>
      <c r="D786" s="91"/>
      <c r="E786" s="91"/>
      <c r="F786" s="91"/>
    </row>
    <row r="787">
      <c r="B787" s="91"/>
      <c r="C787" s="91"/>
      <c r="D787" s="91"/>
      <c r="E787" s="91"/>
      <c r="F787" s="91"/>
    </row>
    <row r="788">
      <c r="B788" s="91"/>
      <c r="C788" s="91"/>
      <c r="D788" s="91"/>
      <c r="E788" s="91"/>
      <c r="F788" s="91"/>
    </row>
    <row r="789">
      <c r="B789" s="91"/>
      <c r="C789" s="91"/>
      <c r="D789" s="91"/>
      <c r="E789" s="91"/>
      <c r="F789" s="91"/>
    </row>
    <row r="790">
      <c r="B790" s="91"/>
      <c r="C790" s="91"/>
      <c r="D790" s="91"/>
      <c r="E790" s="91"/>
      <c r="F790" s="91"/>
    </row>
    <row r="791">
      <c r="B791" s="91"/>
      <c r="C791" s="91"/>
      <c r="D791" s="91"/>
      <c r="E791" s="91"/>
      <c r="F791" s="91"/>
    </row>
    <row r="792">
      <c r="B792" s="91"/>
      <c r="C792" s="91"/>
      <c r="D792" s="91"/>
      <c r="E792" s="91"/>
      <c r="F792" s="91"/>
    </row>
    <row r="793">
      <c r="B793" s="91"/>
      <c r="C793" s="91"/>
      <c r="D793" s="91"/>
      <c r="E793" s="91"/>
      <c r="F793" s="91"/>
    </row>
    <row r="794">
      <c r="B794" s="91"/>
      <c r="C794" s="91"/>
      <c r="D794" s="91"/>
      <c r="E794" s="91"/>
      <c r="F794" s="91"/>
    </row>
    <row r="795">
      <c r="B795" s="91"/>
      <c r="C795" s="91"/>
      <c r="D795" s="91"/>
      <c r="E795" s="91"/>
      <c r="F795" s="91"/>
    </row>
    <row r="796">
      <c r="B796" s="91"/>
      <c r="C796" s="91"/>
      <c r="D796" s="91"/>
      <c r="E796" s="91"/>
      <c r="F796" s="91"/>
    </row>
    <row r="797">
      <c r="B797" s="91"/>
      <c r="C797" s="91"/>
      <c r="D797" s="91"/>
      <c r="E797" s="91"/>
      <c r="F797" s="91"/>
    </row>
    <row r="798">
      <c r="B798" s="91"/>
      <c r="C798" s="91"/>
      <c r="D798" s="91"/>
      <c r="E798" s="91"/>
      <c r="F798" s="91"/>
    </row>
    <row r="799">
      <c r="B799" s="91"/>
      <c r="C799" s="91"/>
      <c r="D799" s="91"/>
      <c r="E799" s="91"/>
      <c r="F799" s="91"/>
    </row>
    <row r="800">
      <c r="B800" s="91"/>
      <c r="C800" s="91"/>
      <c r="D800" s="91"/>
      <c r="E800" s="91"/>
      <c r="F800" s="91"/>
    </row>
    <row r="801">
      <c r="B801" s="91"/>
      <c r="C801" s="91"/>
      <c r="D801" s="91"/>
      <c r="E801" s="91"/>
      <c r="F801" s="91"/>
    </row>
    <row r="802">
      <c r="B802" s="91"/>
      <c r="C802" s="91"/>
      <c r="D802" s="91"/>
      <c r="E802" s="91"/>
      <c r="F802" s="91"/>
    </row>
    <row r="803">
      <c r="B803" s="91"/>
      <c r="C803" s="91"/>
      <c r="D803" s="91"/>
      <c r="E803" s="91"/>
      <c r="F803" s="91"/>
    </row>
    <row r="804">
      <c r="B804" s="91"/>
      <c r="C804" s="91"/>
      <c r="D804" s="91"/>
      <c r="E804" s="91"/>
      <c r="F804" s="91"/>
    </row>
    <row r="805">
      <c r="B805" s="91"/>
      <c r="C805" s="91"/>
      <c r="D805" s="91"/>
      <c r="E805" s="91"/>
      <c r="F805" s="91"/>
    </row>
    <row r="806">
      <c r="B806" s="91"/>
      <c r="C806" s="91"/>
      <c r="D806" s="91"/>
      <c r="E806" s="91"/>
      <c r="F806" s="91"/>
    </row>
    <row r="807">
      <c r="B807" s="91"/>
      <c r="C807" s="91"/>
      <c r="D807" s="91"/>
      <c r="E807" s="91"/>
      <c r="F807" s="91"/>
    </row>
    <row r="808">
      <c r="B808" s="91"/>
      <c r="C808" s="91"/>
      <c r="D808" s="91"/>
      <c r="E808" s="91"/>
      <c r="F808" s="91"/>
    </row>
    <row r="809">
      <c r="B809" s="91"/>
      <c r="C809" s="91"/>
      <c r="D809" s="91"/>
      <c r="E809" s="91"/>
      <c r="F809" s="91"/>
    </row>
    <row r="810">
      <c r="B810" s="91"/>
      <c r="C810" s="91"/>
      <c r="D810" s="91"/>
      <c r="E810" s="91"/>
      <c r="F810" s="91"/>
    </row>
    <row r="811">
      <c r="B811" s="91"/>
      <c r="C811" s="91"/>
      <c r="D811" s="91"/>
      <c r="E811" s="91"/>
      <c r="F811" s="91"/>
    </row>
    <row r="812">
      <c r="B812" s="91"/>
      <c r="C812" s="91"/>
      <c r="D812" s="91"/>
      <c r="E812" s="91"/>
      <c r="F812" s="91"/>
    </row>
    <row r="813">
      <c r="B813" s="91"/>
      <c r="C813" s="91"/>
      <c r="D813" s="91"/>
      <c r="E813" s="91"/>
      <c r="F813" s="91"/>
    </row>
    <row r="814">
      <c r="B814" s="91"/>
      <c r="C814" s="91"/>
      <c r="D814" s="91"/>
      <c r="E814" s="91"/>
      <c r="F814" s="91"/>
    </row>
    <row r="815">
      <c r="B815" s="91"/>
      <c r="C815" s="91"/>
      <c r="D815" s="91"/>
      <c r="E815" s="91"/>
      <c r="F815" s="91"/>
    </row>
    <row r="816">
      <c r="B816" s="91"/>
      <c r="C816" s="91"/>
      <c r="D816" s="91"/>
      <c r="E816" s="91"/>
      <c r="F816" s="91"/>
    </row>
    <row r="817">
      <c r="B817" s="91"/>
      <c r="C817" s="91"/>
      <c r="D817" s="91"/>
      <c r="E817" s="91"/>
      <c r="F817" s="91"/>
    </row>
    <row r="818">
      <c r="B818" s="91"/>
      <c r="C818" s="91"/>
      <c r="D818" s="91"/>
      <c r="E818" s="91"/>
      <c r="F818" s="91"/>
    </row>
    <row r="819">
      <c r="B819" s="91"/>
      <c r="C819" s="91"/>
      <c r="D819" s="91"/>
      <c r="E819" s="91"/>
      <c r="F819" s="91"/>
    </row>
    <row r="820">
      <c r="B820" s="91"/>
      <c r="C820" s="91"/>
      <c r="D820" s="91"/>
      <c r="E820" s="91"/>
      <c r="F820" s="91"/>
    </row>
    <row r="821">
      <c r="B821" s="91"/>
      <c r="C821" s="91"/>
      <c r="D821" s="91"/>
      <c r="E821" s="91"/>
      <c r="F821" s="91"/>
    </row>
    <row r="822">
      <c r="B822" s="91"/>
      <c r="C822" s="91"/>
      <c r="D822" s="91"/>
      <c r="E822" s="91"/>
      <c r="F822" s="91"/>
    </row>
    <row r="823">
      <c r="B823" s="91"/>
      <c r="C823" s="91"/>
      <c r="D823" s="91"/>
      <c r="E823" s="91"/>
      <c r="F823" s="91"/>
    </row>
    <row r="824">
      <c r="B824" s="91"/>
      <c r="C824" s="91"/>
      <c r="D824" s="91"/>
      <c r="E824" s="91"/>
      <c r="F824" s="91"/>
    </row>
    <row r="825">
      <c r="B825" s="91"/>
      <c r="C825" s="91"/>
      <c r="D825" s="91"/>
      <c r="E825" s="91"/>
      <c r="F825" s="91"/>
    </row>
    <row r="826">
      <c r="B826" s="91"/>
      <c r="C826" s="91"/>
      <c r="D826" s="91"/>
      <c r="E826" s="91"/>
      <c r="F826" s="91"/>
    </row>
    <row r="827">
      <c r="B827" s="91"/>
      <c r="C827" s="91"/>
      <c r="D827" s="91"/>
      <c r="E827" s="91"/>
      <c r="F827" s="91"/>
    </row>
    <row r="828">
      <c r="B828" s="91"/>
      <c r="C828" s="91"/>
      <c r="D828" s="91"/>
      <c r="E828" s="91"/>
      <c r="F828" s="91"/>
    </row>
    <row r="829">
      <c r="B829" s="91"/>
      <c r="C829" s="91"/>
      <c r="D829" s="91"/>
      <c r="E829" s="91"/>
      <c r="F829" s="91"/>
    </row>
    <row r="830">
      <c r="B830" s="91"/>
      <c r="C830" s="91"/>
      <c r="D830" s="91"/>
      <c r="E830" s="91"/>
      <c r="F830" s="91"/>
    </row>
    <row r="831">
      <c r="B831" s="91"/>
      <c r="C831" s="91"/>
      <c r="D831" s="91"/>
      <c r="E831" s="91"/>
      <c r="F831" s="91"/>
    </row>
    <row r="832">
      <c r="B832" s="91"/>
      <c r="C832" s="91"/>
      <c r="D832" s="91"/>
      <c r="E832" s="91"/>
      <c r="F832" s="91"/>
    </row>
    <row r="833">
      <c r="B833" s="91"/>
      <c r="C833" s="91"/>
      <c r="D833" s="91"/>
      <c r="E833" s="91"/>
      <c r="F833" s="91"/>
    </row>
    <row r="834">
      <c r="B834" s="91"/>
      <c r="C834" s="91"/>
      <c r="D834" s="91"/>
      <c r="E834" s="91"/>
      <c r="F834" s="91"/>
    </row>
    <row r="835">
      <c r="B835" s="91"/>
      <c r="C835" s="91"/>
      <c r="D835" s="91"/>
      <c r="E835" s="91"/>
      <c r="F835" s="91"/>
    </row>
    <row r="836">
      <c r="B836" s="91"/>
      <c r="C836" s="91"/>
      <c r="D836" s="91"/>
      <c r="E836" s="91"/>
      <c r="F836" s="91"/>
    </row>
    <row r="837">
      <c r="B837" s="91"/>
      <c r="C837" s="91"/>
      <c r="D837" s="91"/>
      <c r="E837" s="91"/>
      <c r="F837" s="91"/>
    </row>
    <row r="838">
      <c r="B838" s="91"/>
      <c r="C838" s="91"/>
      <c r="D838" s="91"/>
      <c r="E838" s="91"/>
      <c r="F838" s="91"/>
    </row>
    <row r="839">
      <c r="B839" s="91"/>
      <c r="C839" s="91"/>
      <c r="D839" s="91"/>
      <c r="E839" s="91"/>
      <c r="F839" s="91"/>
    </row>
    <row r="840">
      <c r="B840" s="91"/>
      <c r="C840" s="91"/>
      <c r="D840" s="91"/>
      <c r="E840" s="91"/>
      <c r="F840" s="91"/>
    </row>
    <row r="841">
      <c r="B841" s="91"/>
      <c r="C841" s="91"/>
      <c r="D841" s="91"/>
      <c r="E841" s="91"/>
      <c r="F841" s="91"/>
    </row>
    <row r="842">
      <c r="B842" s="91"/>
      <c r="C842" s="91"/>
      <c r="D842" s="91"/>
      <c r="E842" s="91"/>
      <c r="F842" s="91"/>
    </row>
    <row r="843">
      <c r="B843" s="91"/>
      <c r="C843" s="91"/>
      <c r="D843" s="91"/>
      <c r="E843" s="91"/>
      <c r="F843" s="91"/>
    </row>
    <row r="844">
      <c r="B844" s="91"/>
      <c r="C844" s="91"/>
      <c r="D844" s="91"/>
      <c r="E844" s="91"/>
      <c r="F844" s="91"/>
    </row>
    <row r="845">
      <c r="B845" s="91"/>
      <c r="C845" s="91"/>
      <c r="D845" s="91"/>
      <c r="E845" s="91"/>
      <c r="F845" s="91"/>
    </row>
    <row r="846">
      <c r="B846" s="91"/>
      <c r="C846" s="91"/>
      <c r="D846" s="91"/>
      <c r="E846" s="91"/>
      <c r="F846" s="91"/>
    </row>
    <row r="847">
      <c r="B847" s="91"/>
      <c r="C847" s="91"/>
      <c r="D847" s="91"/>
      <c r="E847" s="91"/>
      <c r="F847" s="91"/>
    </row>
    <row r="848">
      <c r="B848" s="91"/>
      <c r="C848" s="91"/>
      <c r="D848" s="91"/>
      <c r="E848" s="91"/>
      <c r="F848" s="91"/>
    </row>
    <row r="849">
      <c r="B849" s="91"/>
      <c r="C849" s="91"/>
      <c r="D849" s="91"/>
      <c r="E849" s="91"/>
      <c r="F849" s="91"/>
    </row>
    <row r="850">
      <c r="B850" s="91"/>
      <c r="C850" s="91"/>
      <c r="D850" s="91"/>
      <c r="E850" s="91"/>
      <c r="F850" s="91"/>
    </row>
    <row r="851">
      <c r="B851" s="91"/>
      <c r="C851" s="91"/>
      <c r="D851" s="91"/>
      <c r="E851" s="91"/>
      <c r="F851" s="91"/>
    </row>
    <row r="852">
      <c r="B852" s="91"/>
      <c r="C852" s="91"/>
      <c r="D852" s="91"/>
      <c r="E852" s="91"/>
      <c r="F852" s="91"/>
    </row>
    <row r="853">
      <c r="B853" s="91"/>
      <c r="C853" s="91"/>
      <c r="D853" s="91"/>
      <c r="E853" s="91"/>
      <c r="F853" s="91"/>
    </row>
    <row r="854">
      <c r="B854" s="91"/>
      <c r="C854" s="91"/>
      <c r="D854" s="91"/>
      <c r="E854" s="91"/>
      <c r="F854" s="91"/>
    </row>
    <row r="855">
      <c r="B855" s="91"/>
      <c r="C855" s="91"/>
      <c r="D855" s="91"/>
      <c r="E855" s="91"/>
      <c r="F855" s="91"/>
    </row>
    <row r="856">
      <c r="B856" s="91"/>
      <c r="C856" s="91"/>
      <c r="D856" s="91"/>
      <c r="E856" s="91"/>
      <c r="F856" s="91"/>
    </row>
    <row r="857">
      <c r="B857" s="91"/>
      <c r="C857" s="91"/>
      <c r="D857" s="91"/>
      <c r="E857" s="91"/>
      <c r="F857" s="91"/>
    </row>
    <row r="858">
      <c r="B858" s="91"/>
      <c r="C858" s="91"/>
      <c r="D858" s="91"/>
      <c r="E858" s="91"/>
      <c r="F858" s="91"/>
    </row>
    <row r="859">
      <c r="B859" s="91"/>
      <c r="C859" s="91"/>
      <c r="D859" s="91"/>
      <c r="E859" s="91"/>
      <c r="F859" s="91"/>
    </row>
    <row r="860">
      <c r="B860" s="91"/>
      <c r="C860" s="91"/>
      <c r="D860" s="91"/>
      <c r="E860" s="91"/>
      <c r="F860" s="91"/>
    </row>
    <row r="861">
      <c r="B861" s="91"/>
      <c r="C861" s="91"/>
      <c r="D861" s="91"/>
      <c r="E861" s="91"/>
      <c r="F861" s="91"/>
    </row>
    <row r="862">
      <c r="B862" s="91"/>
      <c r="C862" s="91"/>
      <c r="D862" s="91"/>
      <c r="E862" s="91"/>
      <c r="F862" s="91"/>
    </row>
    <row r="863">
      <c r="B863" s="91"/>
      <c r="C863" s="91"/>
      <c r="D863" s="91"/>
      <c r="E863" s="91"/>
      <c r="F863" s="91"/>
    </row>
    <row r="864">
      <c r="B864" s="91"/>
      <c r="C864" s="91"/>
      <c r="D864" s="91"/>
      <c r="E864" s="91"/>
      <c r="F864" s="91"/>
    </row>
    <row r="865">
      <c r="B865" s="91"/>
      <c r="C865" s="91"/>
      <c r="D865" s="91"/>
      <c r="E865" s="91"/>
      <c r="F865" s="91"/>
    </row>
    <row r="866">
      <c r="B866" s="91"/>
      <c r="C866" s="91"/>
      <c r="D866" s="91"/>
      <c r="E866" s="91"/>
      <c r="F866" s="91"/>
    </row>
    <row r="867">
      <c r="B867" s="91"/>
      <c r="C867" s="91"/>
      <c r="D867" s="91"/>
      <c r="E867" s="91"/>
      <c r="F867" s="91"/>
    </row>
    <row r="868">
      <c r="B868" s="91"/>
      <c r="C868" s="91"/>
      <c r="D868" s="91"/>
      <c r="E868" s="91"/>
      <c r="F868" s="91"/>
    </row>
    <row r="869">
      <c r="B869" s="91"/>
      <c r="C869" s="91"/>
      <c r="D869" s="91"/>
      <c r="E869" s="91"/>
      <c r="F869" s="91"/>
    </row>
    <row r="870">
      <c r="B870" s="91"/>
      <c r="C870" s="91"/>
      <c r="D870" s="91"/>
      <c r="E870" s="91"/>
      <c r="F870" s="91"/>
    </row>
    <row r="871">
      <c r="B871" s="91"/>
      <c r="C871" s="91"/>
      <c r="D871" s="91"/>
      <c r="E871" s="91"/>
      <c r="F871" s="91"/>
    </row>
    <row r="872">
      <c r="B872" s="91"/>
      <c r="C872" s="91"/>
      <c r="D872" s="91"/>
      <c r="E872" s="91"/>
      <c r="F872" s="91"/>
    </row>
    <row r="873">
      <c r="B873" s="91"/>
      <c r="C873" s="91"/>
      <c r="D873" s="91"/>
      <c r="E873" s="91"/>
      <c r="F873" s="91"/>
    </row>
    <row r="874">
      <c r="B874" s="91"/>
      <c r="C874" s="91"/>
      <c r="D874" s="91"/>
      <c r="E874" s="91"/>
      <c r="F874" s="91"/>
    </row>
    <row r="875">
      <c r="B875" s="91"/>
      <c r="C875" s="91"/>
      <c r="D875" s="91"/>
      <c r="E875" s="91"/>
      <c r="F875" s="91"/>
    </row>
    <row r="876">
      <c r="B876" s="91"/>
      <c r="C876" s="91"/>
      <c r="D876" s="91"/>
      <c r="E876" s="91"/>
      <c r="F876" s="91"/>
    </row>
    <row r="877">
      <c r="B877" s="91"/>
      <c r="C877" s="91"/>
      <c r="D877" s="91"/>
      <c r="E877" s="91"/>
      <c r="F877" s="91"/>
    </row>
    <row r="878">
      <c r="B878" s="91"/>
      <c r="C878" s="91"/>
      <c r="D878" s="91"/>
      <c r="E878" s="91"/>
      <c r="F878" s="91"/>
    </row>
    <row r="879">
      <c r="B879" s="91"/>
      <c r="C879" s="91"/>
      <c r="D879" s="91"/>
      <c r="E879" s="91"/>
      <c r="F879" s="91"/>
    </row>
    <row r="880">
      <c r="B880" s="91"/>
      <c r="C880" s="91"/>
      <c r="D880" s="91"/>
      <c r="E880" s="91"/>
      <c r="F880" s="91"/>
    </row>
    <row r="881">
      <c r="B881" s="91"/>
      <c r="C881" s="91"/>
      <c r="D881" s="91"/>
      <c r="E881" s="91"/>
      <c r="F881" s="91"/>
    </row>
    <row r="882">
      <c r="B882" s="91"/>
      <c r="C882" s="91"/>
      <c r="D882" s="91"/>
      <c r="E882" s="91"/>
      <c r="F882" s="91"/>
    </row>
    <row r="883">
      <c r="B883" s="91"/>
      <c r="C883" s="91"/>
      <c r="D883" s="91"/>
      <c r="E883" s="91"/>
      <c r="F883" s="91"/>
    </row>
    <row r="884">
      <c r="B884" s="91"/>
      <c r="C884" s="91"/>
      <c r="D884" s="91"/>
      <c r="E884" s="91"/>
      <c r="F884" s="91"/>
    </row>
    <row r="885">
      <c r="B885" s="91"/>
      <c r="C885" s="91"/>
      <c r="D885" s="91"/>
      <c r="E885" s="91"/>
      <c r="F885" s="91"/>
    </row>
    <row r="886">
      <c r="B886" s="91"/>
      <c r="C886" s="91"/>
      <c r="D886" s="91"/>
      <c r="E886" s="91"/>
      <c r="F886" s="91"/>
    </row>
    <row r="887">
      <c r="B887" s="91"/>
      <c r="C887" s="91"/>
      <c r="D887" s="91"/>
      <c r="E887" s="91"/>
      <c r="F887" s="91"/>
    </row>
    <row r="888">
      <c r="B888" s="91"/>
      <c r="C888" s="91"/>
      <c r="D888" s="91"/>
      <c r="E888" s="91"/>
      <c r="F888" s="91"/>
    </row>
    <row r="889">
      <c r="B889" s="91"/>
      <c r="C889" s="91"/>
      <c r="D889" s="91"/>
      <c r="E889" s="91"/>
      <c r="F889" s="91"/>
    </row>
    <row r="890">
      <c r="B890" s="91"/>
      <c r="C890" s="91"/>
      <c r="D890" s="91"/>
      <c r="E890" s="91"/>
      <c r="F890" s="91"/>
    </row>
    <row r="891">
      <c r="B891" s="91"/>
      <c r="C891" s="91"/>
      <c r="D891" s="91"/>
      <c r="E891" s="91"/>
      <c r="F891" s="91"/>
    </row>
    <row r="892">
      <c r="B892" s="91"/>
      <c r="C892" s="91"/>
      <c r="D892" s="91"/>
      <c r="E892" s="91"/>
      <c r="F892" s="91"/>
    </row>
    <row r="893">
      <c r="B893" s="91"/>
      <c r="C893" s="91"/>
      <c r="D893" s="91"/>
      <c r="E893" s="91"/>
      <c r="F893" s="91"/>
    </row>
    <row r="894">
      <c r="B894" s="91"/>
      <c r="C894" s="91"/>
      <c r="D894" s="91"/>
      <c r="E894" s="91"/>
      <c r="F894" s="91"/>
    </row>
    <row r="895">
      <c r="B895" s="91"/>
      <c r="C895" s="91"/>
      <c r="D895" s="91"/>
      <c r="E895" s="91"/>
      <c r="F895" s="91"/>
    </row>
    <row r="896">
      <c r="B896" s="91"/>
      <c r="C896" s="91"/>
      <c r="D896" s="91"/>
      <c r="E896" s="91"/>
      <c r="F896" s="91"/>
    </row>
    <row r="897">
      <c r="B897" s="91"/>
      <c r="C897" s="91"/>
      <c r="D897" s="91"/>
      <c r="E897" s="91"/>
      <c r="F897" s="91"/>
    </row>
    <row r="898">
      <c r="B898" s="91"/>
      <c r="C898" s="91"/>
      <c r="D898" s="91"/>
      <c r="E898" s="91"/>
      <c r="F898" s="91"/>
    </row>
  </sheetData>
  <mergeCells count="5">
    <mergeCell ref="A1:N1"/>
    <mergeCell ref="A6:N6"/>
    <mergeCell ref="A41:N41"/>
    <mergeCell ref="A60:N60"/>
    <mergeCell ref="I85:N85"/>
  </mergeCells>
  <hyperlinks>
    <hyperlink r:id="rId1" ref="L15"/>
    <hyperlink r:id="rId2" ref="L26"/>
    <hyperlink r:id="rId3" ref="L35"/>
    <hyperlink r:id="rId4" location="gid=1494347568" ref="B37"/>
  </hyperlinks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 outlineLevelRow="1"/>
  <cols>
    <col customWidth="1" min="1" max="1" width="31.13"/>
    <col customWidth="1" min="2" max="2" width="16.75"/>
    <col customWidth="1" min="3" max="3" width="16.63"/>
    <col customWidth="1" min="4" max="4" width="17.88"/>
    <col customWidth="1" min="5" max="5" width="22.0"/>
    <col customWidth="1" min="6" max="6" width="18.5"/>
    <col customWidth="1" min="7" max="7" width="18.63"/>
    <col customWidth="1" min="8" max="8" width="8.0"/>
    <col customWidth="1" min="9" max="9" width="7.88"/>
    <col customWidth="1" min="10" max="10" width="13.0"/>
    <col customWidth="1" min="11" max="11" width="8.0"/>
  </cols>
  <sheetData>
    <row r="1">
      <c r="A1" s="136"/>
      <c r="B1" s="137" t="s">
        <v>135</v>
      </c>
      <c r="C1" s="137" t="s">
        <v>136</v>
      </c>
      <c r="D1" s="137" t="s">
        <v>137</v>
      </c>
      <c r="E1" s="137" t="s">
        <v>138</v>
      </c>
      <c r="F1" s="137" t="s">
        <v>139</v>
      </c>
      <c r="G1" s="137"/>
      <c r="H1" s="138"/>
      <c r="I1" s="3"/>
    </row>
    <row r="2">
      <c r="A2" s="139" t="s">
        <v>140</v>
      </c>
      <c r="B2" s="140">
        <f>3.5</f>
        <v>3.5</v>
      </c>
      <c r="C2" s="141">
        <v>4.0</v>
      </c>
      <c r="D2" s="142">
        <v>2000.0</v>
      </c>
      <c r="E2" s="143">
        <f t="shared" ref="E2:E3" si="1">C2*D2</f>
        <v>8000</v>
      </c>
      <c r="F2" s="140">
        <f t="shared" ref="F2:F3" si="2">B2/C2</f>
        <v>0.875</v>
      </c>
      <c r="G2" s="140"/>
      <c r="H2" s="144"/>
      <c r="I2" s="3"/>
    </row>
    <row r="3">
      <c r="A3" s="139" t="s">
        <v>141</v>
      </c>
      <c r="B3" s="140">
        <v>2.5</v>
      </c>
      <c r="C3" s="141">
        <v>4.0</v>
      </c>
      <c r="D3" s="142">
        <v>8000.0</v>
      </c>
      <c r="E3" s="143">
        <f t="shared" si="1"/>
        <v>32000</v>
      </c>
      <c r="F3" s="140">
        <f t="shared" si="2"/>
        <v>0.625</v>
      </c>
      <c r="G3" s="140"/>
      <c r="H3" s="144"/>
      <c r="I3" s="3"/>
    </row>
    <row r="5">
      <c r="F5" s="6"/>
    </row>
    <row r="6">
      <c r="F6" s="6"/>
    </row>
    <row r="7">
      <c r="A7" s="145" t="s">
        <v>142</v>
      </c>
      <c r="B7" s="93"/>
      <c r="C7" s="93"/>
      <c r="D7" s="93"/>
      <c r="E7" s="93"/>
      <c r="F7" s="93"/>
      <c r="G7" s="93"/>
      <c r="H7" s="93"/>
      <c r="I7" s="93"/>
      <c r="J7" s="93"/>
      <c r="K7" s="94"/>
    </row>
    <row r="8" outlineLevel="1">
      <c r="A8" s="4" t="s">
        <v>143</v>
      </c>
      <c r="B8" s="5">
        <v>2.0</v>
      </c>
      <c r="C8" s="5">
        <v>2.0</v>
      </c>
      <c r="D8" s="5"/>
      <c r="E8" s="5"/>
    </row>
    <row r="9" outlineLevel="1">
      <c r="A9" s="4" t="s">
        <v>144</v>
      </c>
      <c r="B9" s="146">
        <v>0.5</v>
      </c>
      <c r="C9" s="147">
        <v>0.5</v>
      </c>
      <c r="D9" s="147"/>
      <c r="E9" s="147"/>
    </row>
    <row r="10" outlineLevel="1">
      <c r="A10" s="4" t="s">
        <v>145</v>
      </c>
      <c r="B10" s="5">
        <v>94.0</v>
      </c>
      <c r="C10" s="5">
        <v>90.0</v>
      </c>
      <c r="D10" s="5"/>
      <c r="E10" s="5"/>
    </row>
    <row r="11" outlineLevel="1">
      <c r="A11" s="4" t="s">
        <v>146</v>
      </c>
      <c r="B11" s="91">
        <f t="shared" ref="B11:C11" si="3">B10*B8/B9</f>
        <v>376</v>
      </c>
      <c r="C11" s="91">
        <f t="shared" si="3"/>
        <v>360</v>
      </c>
      <c r="D11" s="91"/>
      <c r="E11" s="148"/>
    </row>
    <row r="12" outlineLevel="1">
      <c r="A12" s="4" t="s">
        <v>147</v>
      </c>
      <c r="B12" s="149">
        <f t="shared" ref="B12:C12" si="4">B11*24</f>
        <v>9024</v>
      </c>
      <c r="C12" s="149">
        <f t="shared" si="4"/>
        <v>8640</v>
      </c>
      <c r="D12" s="149"/>
      <c r="E12" s="149"/>
    </row>
    <row r="13" outlineLevel="1">
      <c r="A13" s="4" t="s">
        <v>148</v>
      </c>
      <c r="B13" s="91">
        <f t="shared" ref="B13:C13" si="5">B12/B10</f>
        <v>96</v>
      </c>
      <c r="C13" s="91">
        <f t="shared" si="5"/>
        <v>96</v>
      </c>
      <c r="D13" s="91"/>
      <c r="E13" s="91"/>
    </row>
    <row r="14" outlineLevel="1">
      <c r="A14" s="4" t="s">
        <v>149</v>
      </c>
      <c r="B14" s="150">
        <v>4.0</v>
      </c>
      <c r="C14" s="5">
        <v>20.0</v>
      </c>
      <c r="D14" s="5"/>
      <c r="E14" s="5"/>
    </row>
    <row r="15" outlineLevel="1">
      <c r="A15" s="4" t="s">
        <v>150</v>
      </c>
      <c r="B15" s="149">
        <f t="shared" ref="B15:C15" si="6">B12*B14</f>
        <v>36096</v>
      </c>
      <c r="C15" s="149">
        <f t="shared" si="6"/>
        <v>172800</v>
      </c>
      <c r="D15" s="149"/>
      <c r="E15" s="149"/>
    </row>
    <row r="16" outlineLevel="1">
      <c r="A16" s="4" t="s">
        <v>151</v>
      </c>
      <c r="B16" s="149">
        <f t="shared" ref="B16:C16" si="7">B15*7</f>
        <v>252672</v>
      </c>
      <c r="C16" s="149">
        <f t="shared" si="7"/>
        <v>1209600</v>
      </c>
      <c r="D16" s="149"/>
      <c r="E16" s="149"/>
    </row>
    <row r="17">
      <c r="B17" s="91"/>
      <c r="C17" s="47">
        <v>0.5</v>
      </c>
      <c r="E17" s="47"/>
    </row>
    <row r="18">
      <c r="A18" s="4" t="s">
        <v>152</v>
      </c>
      <c r="B18" s="91"/>
      <c r="C18" s="30">
        <f>C17*C15</f>
        <v>86400</v>
      </c>
      <c r="E18" s="30"/>
    </row>
    <row r="19">
      <c r="A19" s="92" t="s">
        <v>153</v>
      </c>
      <c r="B19" s="93"/>
      <c r="C19" s="93"/>
      <c r="D19" s="93"/>
      <c r="E19" s="93"/>
      <c r="F19" s="93"/>
      <c r="G19" s="93"/>
      <c r="H19" s="93"/>
      <c r="I19" s="93"/>
      <c r="J19" s="93"/>
      <c r="K19" s="94"/>
    </row>
    <row r="20" outlineLevel="1">
      <c r="A20" s="11"/>
      <c r="B20" s="12"/>
      <c r="C20" s="151" t="s">
        <v>154</v>
      </c>
      <c r="D20" s="152"/>
      <c r="E20" s="153" t="s">
        <v>155</v>
      </c>
      <c r="F20" s="13" t="s">
        <v>156</v>
      </c>
      <c r="G20" s="10" t="s">
        <v>157</v>
      </c>
      <c r="H20" s="13" t="s">
        <v>158</v>
      </c>
      <c r="I20" s="14"/>
    </row>
    <row r="21" outlineLevel="1">
      <c r="A21" s="29" t="s">
        <v>159</v>
      </c>
      <c r="B21" s="49">
        <f t="shared" ref="B21:B28" si="8">C21/C$29</f>
        <v>0.01024892231</v>
      </c>
      <c r="C21" s="47">
        <f>E21*H21</f>
        <v>0.01018276</v>
      </c>
      <c r="D21" s="49">
        <f t="shared" ref="D21:D28" si="9">E21/E$29</f>
        <v>0.005709195779</v>
      </c>
      <c r="E21" s="154">
        <f>'Inactiv BS Cost'!C12</f>
        <v>0.01272845</v>
      </c>
      <c r="F21" s="5" t="s">
        <v>160</v>
      </c>
      <c r="G21" s="5" t="s">
        <v>161</v>
      </c>
      <c r="H21" s="21">
        <v>0.8</v>
      </c>
    </row>
    <row r="22" outlineLevel="1">
      <c r="A22" s="29" t="s">
        <v>162</v>
      </c>
      <c r="B22" s="49">
        <f t="shared" si="8"/>
        <v>0.1509746224</v>
      </c>
      <c r="C22" s="47">
        <f>E22</f>
        <v>0.15</v>
      </c>
      <c r="D22" s="49">
        <f t="shared" si="9"/>
        <v>0.06728072679</v>
      </c>
      <c r="E22" s="154">
        <v>0.15</v>
      </c>
      <c r="F22" s="5" t="s">
        <v>163</v>
      </c>
      <c r="G22" s="17" t="s">
        <v>164</v>
      </c>
      <c r="J22" s="5"/>
      <c r="K22" s="4"/>
    </row>
    <row r="23" outlineLevel="1">
      <c r="A23" s="29" t="s">
        <v>165</v>
      </c>
      <c r="B23" s="49">
        <f t="shared" si="8"/>
        <v>0.754873112</v>
      </c>
      <c r="C23" s="47">
        <v>0.75</v>
      </c>
      <c r="D23" s="49">
        <f t="shared" si="9"/>
        <v>0.8646919007</v>
      </c>
      <c r="E23" s="154">
        <f>1.836*1.05</f>
        <v>1.9278</v>
      </c>
      <c r="F23" s="5" t="s">
        <v>166</v>
      </c>
      <c r="G23" s="17" t="s">
        <v>167</v>
      </c>
      <c r="J23" s="5" t="s">
        <v>168</v>
      </c>
      <c r="K23" s="4">
        <v>94.0</v>
      </c>
    </row>
    <row r="24" outlineLevel="1">
      <c r="A24" s="29" t="s">
        <v>169</v>
      </c>
      <c r="B24" s="49">
        <f t="shared" si="8"/>
        <v>0.03212226008</v>
      </c>
      <c r="C24" s="117">
        <f t="shared" ref="C24:C28" si="10">E24*H24</f>
        <v>0.03191489362</v>
      </c>
      <c r="D24" s="49">
        <f t="shared" si="9"/>
        <v>0.02385841376</v>
      </c>
      <c r="E24" s="154">
        <f t="shared" ref="E24:E28" si="11">K24/$K$23</f>
        <v>0.05319148936</v>
      </c>
      <c r="F24" s="91"/>
      <c r="G24" s="91"/>
      <c r="H24" s="21">
        <v>0.6</v>
      </c>
      <c r="I24" s="155">
        <v>5.0</v>
      </c>
      <c r="J24" s="5">
        <v>1.0</v>
      </c>
      <c r="K24" s="156">
        <f t="shared" ref="K24:K28" si="12">J24*I24</f>
        <v>5</v>
      </c>
    </row>
    <row r="25" outlineLevel="1">
      <c r="A25" s="29" t="s">
        <v>170</v>
      </c>
      <c r="B25" s="49">
        <f t="shared" si="8"/>
        <v>0.0385467121</v>
      </c>
      <c r="C25" s="117">
        <f t="shared" si="10"/>
        <v>0.03829787234</v>
      </c>
      <c r="D25" s="49">
        <f t="shared" si="9"/>
        <v>0.02863009651</v>
      </c>
      <c r="E25" s="154">
        <f t="shared" si="11"/>
        <v>0.06382978723</v>
      </c>
      <c r="F25" s="91"/>
      <c r="G25" s="91"/>
      <c r="H25" s="21">
        <v>0.6</v>
      </c>
      <c r="I25" s="155">
        <v>6.0</v>
      </c>
      <c r="J25" s="5">
        <v>1.0</v>
      </c>
      <c r="K25" s="156">
        <f t="shared" si="12"/>
        <v>6</v>
      </c>
    </row>
    <row r="26" outlineLevel="1">
      <c r="A26" s="29" t="s">
        <v>171</v>
      </c>
      <c r="B26" s="49">
        <f t="shared" si="8"/>
        <v>0.008737254743</v>
      </c>
      <c r="C26" s="117">
        <f t="shared" si="10"/>
        <v>0.008680851064</v>
      </c>
      <c r="D26" s="49">
        <f t="shared" si="9"/>
        <v>0.006489488541</v>
      </c>
      <c r="E26" s="154">
        <f t="shared" si="11"/>
        <v>0.01446808511</v>
      </c>
      <c r="F26" s="91"/>
      <c r="G26" s="91"/>
      <c r="H26" s="21">
        <v>0.6</v>
      </c>
      <c r="I26" s="155">
        <v>0.68</v>
      </c>
      <c r="J26" s="5">
        <v>2.0</v>
      </c>
      <c r="K26" s="156">
        <f t="shared" si="12"/>
        <v>1.36</v>
      </c>
    </row>
    <row r="27" outlineLevel="1">
      <c r="A27" s="29" t="s">
        <v>172</v>
      </c>
      <c r="B27" s="49">
        <f t="shared" si="8"/>
        <v>0.001284890403</v>
      </c>
      <c r="C27" s="117">
        <f t="shared" si="10"/>
        <v>0.001276595745</v>
      </c>
      <c r="D27" s="49">
        <f t="shared" si="9"/>
        <v>0.0009543365502</v>
      </c>
      <c r="E27" s="154">
        <f t="shared" si="11"/>
        <v>0.002127659574</v>
      </c>
      <c r="F27" s="91"/>
      <c r="G27" s="91"/>
      <c r="H27" s="21">
        <v>0.6</v>
      </c>
      <c r="I27" s="155">
        <v>0.2</v>
      </c>
      <c r="J27" s="5">
        <v>1.0</v>
      </c>
      <c r="K27" s="156">
        <f t="shared" si="12"/>
        <v>0.2</v>
      </c>
    </row>
    <row r="28" outlineLevel="1">
      <c r="A28" s="29" t="s">
        <v>173</v>
      </c>
      <c r="B28" s="49">
        <f t="shared" si="8"/>
        <v>0.003212226008</v>
      </c>
      <c r="C28" s="117">
        <f t="shared" si="10"/>
        <v>0.003191489362</v>
      </c>
      <c r="D28" s="49">
        <f t="shared" si="9"/>
        <v>0.002385841376</v>
      </c>
      <c r="E28" s="154">
        <f t="shared" si="11"/>
        <v>0.005319148936</v>
      </c>
      <c r="F28" s="91"/>
      <c r="G28" s="91"/>
      <c r="H28" s="21">
        <v>0.6</v>
      </c>
      <c r="I28" s="155">
        <v>0.5</v>
      </c>
      <c r="J28" s="5">
        <v>1.0</v>
      </c>
      <c r="K28" s="156">
        <f t="shared" si="12"/>
        <v>0.5</v>
      </c>
    </row>
    <row r="29" outlineLevel="1">
      <c r="A29" s="157"/>
      <c r="B29" s="46"/>
      <c r="C29" s="158">
        <f>SUM(C21:C28)</f>
        <v>0.9935444621</v>
      </c>
      <c r="D29" s="159"/>
      <c r="E29" s="160">
        <f>SUM(E21:E28)</f>
        <v>2.22946462</v>
      </c>
      <c r="H29" s="21"/>
      <c r="K29" s="156">
        <f>SUM(K24:K28)</f>
        <v>13.06</v>
      </c>
    </row>
    <row r="30">
      <c r="B30" s="91"/>
      <c r="C30" s="91"/>
    </row>
    <row r="31">
      <c r="A31" s="92" t="s">
        <v>174</v>
      </c>
      <c r="B31" s="93"/>
      <c r="C31" s="93"/>
      <c r="D31" s="93"/>
      <c r="E31" s="93"/>
      <c r="F31" s="93"/>
      <c r="G31" s="93"/>
      <c r="H31" s="93"/>
      <c r="I31" s="93"/>
      <c r="J31" s="93"/>
      <c r="K31" s="94"/>
    </row>
    <row r="32" outlineLevel="1">
      <c r="A32" s="4"/>
      <c r="B32" s="5"/>
      <c r="C32" s="5" t="s">
        <v>175</v>
      </c>
      <c r="D32" s="5" t="s">
        <v>176</v>
      </c>
      <c r="E32" s="5"/>
      <c r="F32" s="6"/>
    </row>
    <row r="33" outlineLevel="1">
      <c r="A33" s="4" t="s">
        <v>177</v>
      </c>
      <c r="B33" s="161">
        <v>0.2</v>
      </c>
      <c r="C33" s="162">
        <v>4.0</v>
      </c>
      <c r="D33" s="162">
        <v>20.0</v>
      </c>
      <c r="E33" s="5"/>
      <c r="F33" s="5"/>
    </row>
    <row r="34" outlineLevel="1">
      <c r="B34" s="5" t="s">
        <v>178</v>
      </c>
      <c r="C34" s="5" t="s">
        <v>179</v>
      </c>
      <c r="D34" s="5" t="s">
        <v>180</v>
      </c>
      <c r="E34" s="5"/>
      <c r="F34" s="5"/>
    </row>
    <row r="35" outlineLevel="1">
      <c r="A35" s="4" t="s">
        <v>181</v>
      </c>
      <c r="B35" s="161">
        <v>0.03</v>
      </c>
      <c r="C35" s="117">
        <f>C$33*$B35+$B$33</f>
        <v>0.32</v>
      </c>
      <c r="D35" s="117">
        <f>D$33*$B35+$E$33*$B$33</f>
        <v>0.6</v>
      </c>
      <c r="E35" s="91"/>
      <c r="F35" s="91"/>
      <c r="G35" s="163"/>
    </row>
    <row r="36" outlineLevel="1">
      <c r="C36" s="5" t="s">
        <v>182</v>
      </c>
      <c r="D36" s="5" t="s">
        <v>182</v>
      </c>
      <c r="E36" s="91"/>
      <c r="F36" s="91"/>
      <c r="G36" s="163"/>
    </row>
    <row r="37" outlineLevel="1">
      <c r="B37" s="47"/>
      <c r="C37" s="117">
        <f t="shared" ref="C37:D37" si="13">C35/C$33</f>
        <v>0.08</v>
      </c>
      <c r="D37" s="117">
        <f t="shared" si="13"/>
        <v>0.03</v>
      </c>
      <c r="E37" s="91"/>
      <c r="F37" s="91"/>
      <c r="G37" s="163"/>
    </row>
    <row r="38">
      <c r="B38" s="91"/>
      <c r="C38" s="91"/>
    </row>
    <row r="39">
      <c r="A39" s="92" t="s">
        <v>183</v>
      </c>
      <c r="B39" s="93"/>
      <c r="C39" s="93"/>
      <c r="D39" s="93"/>
      <c r="E39" s="93"/>
      <c r="F39" s="93"/>
      <c r="G39" s="93"/>
      <c r="H39" s="93"/>
      <c r="I39" s="93"/>
      <c r="J39" s="93"/>
      <c r="K39" s="94"/>
    </row>
    <row r="40" outlineLevel="1">
      <c r="C40" s="164" t="s">
        <v>141</v>
      </c>
      <c r="D40" s="94"/>
      <c r="E40" s="164" t="s">
        <v>140</v>
      </c>
      <c r="F40" s="94"/>
    </row>
    <row r="41" outlineLevel="1">
      <c r="C41" s="164" t="s">
        <v>175</v>
      </c>
      <c r="D41" s="165" t="s">
        <v>176</v>
      </c>
      <c r="E41" s="164" t="s">
        <v>175</v>
      </c>
      <c r="F41" s="165" t="s">
        <v>176</v>
      </c>
    </row>
    <row r="42" outlineLevel="1">
      <c r="C42" s="166">
        <f t="shared" ref="C42:D42" si="14">C33</f>
        <v>4</v>
      </c>
      <c r="D42" s="167">
        <f t="shared" si="14"/>
        <v>20</v>
      </c>
      <c r="E42" s="166">
        <f t="shared" ref="E42:F42" si="15">C42</f>
        <v>4</v>
      </c>
      <c r="F42" s="167">
        <f t="shared" si="15"/>
        <v>20</v>
      </c>
    </row>
    <row r="43" outlineLevel="1">
      <c r="A43" s="11"/>
      <c r="B43" s="165" t="s">
        <v>178</v>
      </c>
      <c r="C43" s="168" t="s">
        <v>179</v>
      </c>
      <c r="D43" s="169" t="s">
        <v>180</v>
      </c>
      <c r="E43" s="168" t="s">
        <v>179</v>
      </c>
      <c r="F43" s="169" t="s">
        <v>180</v>
      </c>
    </row>
    <row r="44" outlineLevel="1">
      <c r="A44" s="29" t="str">
        <f t="shared" ref="A44:B44" si="16">A35</f>
        <v>Per Person Collection Cost (swab)</v>
      </c>
      <c r="B44" s="47">
        <f t="shared" si="16"/>
        <v>0.03</v>
      </c>
      <c r="C44" s="170">
        <f>C29+C35</f>
        <v>1.313544462</v>
      </c>
      <c r="D44" s="171">
        <f>C29+D35</f>
        <v>1.593544462</v>
      </c>
      <c r="E44" s="172">
        <f>E29+C35</f>
        <v>2.54946462</v>
      </c>
      <c r="F44" s="173">
        <f>E29+D35</f>
        <v>2.82946462</v>
      </c>
    </row>
    <row r="45" outlineLevel="1">
      <c r="A45" s="174"/>
      <c r="B45" s="91"/>
      <c r="C45" s="168" t="s">
        <v>182</v>
      </c>
      <c r="D45" s="169" t="s">
        <v>182</v>
      </c>
      <c r="E45" s="168" t="s">
        <v>182</v>
      </c>
      <c r="F45" s="169" t="s">
        <v>182</v>
      </c>
    </row>
    <row r="46" outlineLevel="1">
      <c r="A46" s="157"/>
      <c r="B46" s="175"/>
      <c r="C46" s="176">
        <f t="shared" ref="C46:F46" si="17">C44/C42</f>
        <v>0.3283861155</v>
      </c>
      <c r="D46" s="177">
        <f t="shared" si="17"/>
        <v>0.07967722311</v>
      </c>
      <c r="E46" s="178">
        <f t="shared" si="17"/>
        <v>0.6373661551</v>
      </c>
      <c r="F46" s="177">
        <f t="shared" si="17"/>
        <v>0.141473231</v>
      </c>
    </row>
    <row r="47">
      <c r="B47" s="91"/>
      <c r="C47" s="91"/>
    </row>
    <row r="48">
      <c r="A48" s="92" t="s">
        <v>184</v>
      </c>
      <c r="B48" s="93"/>
      <c r="C48" s="93"/>
      <c r="D48" s="93"/>
      <c r="E48" s="93"/>
      <c r="F48" s="93"/>
      <c r="G48" s="93"/>
      <c r="H48" s="93"/>
      <c r="I48" s="93"/>
      <c r="J48" s="93"/>
      <c r="K48" s="94"/>
    </row>
    <row r="49" outlineLevel="1">
      <c r="A49" s="11"/>
      <c r="B49" s="78" t="s">
        <v>185</v>
      </c>
      <c r="C49" s="78" t="s">
        <v>186</v>
      </c>
      <c r="D49" s="78" t="s">
        <v>187</v>
      </c>
      <c r="E49" s="78" t="s">
        <v>188</v>
      </c>
      <c r="F49" s="78" t="s">
        <v>189</v>
      </c>
      <c r="G49" s="165" t="s">
        <v>190</v>
      </c>
    </row>
    <row r="50" outlineLevel="1">
      <c r="A50" s="38" t="s">
        <v>191</v>
      </c>
      <c r="B50" s="44">
        <v>30.0</v>
      </c>
      <c r="C50" s="179">
        <v>0.2</v>
      </c>
      <c r="D50" s="41">
        <f>B50*(1+C50)</f>
        <v>36</v>
      </c>
      <c r="E50" s="45">
        <v>8.0</v>
      </c>
      <c r="F50" s="45">
        <v>6.0</v>
      </c>
      <c r="G50" s="180">
        <f>B50*2000</f>
        <v>60000</v>
      </c>
    </row>
    <row r="51" outlineLevel="1">
      <c r="A51" s="109"/>
      <c r="B51" s="114"/>
      <c r="C51" s="91"/>
      <c r="F51" s="5"/>
      <c r="G51" s="5"/>
    </row>
    <row r="52" outlineLevel="1">
      <c r="A52" s="181" t="s">
        <v>192</v>
      </c>
      <c r="B52" s="182">
        <v>4.0</v>
      </c>
      <c r="C52" s="183" t="str">
        <f>A54</f>
        <v>PLATE BASED PROCESS</v>
      </c>
      <c r="F52" s="5"/>
      <c r="G52" s="5"/>
    </row>
    <row r="53" outlineLevel="1">
      <c r="A53" s="184" t="s">
        <v>193</v>
      </c>
      <c r="B53" s="185">
        <f>B52*F50</f>
        <v>24</v>
      </c>
      <c r="C53" s="186" t="str">
        <f t="shared" ref="C53:D53" si="18">C32</f>
        <v>Low Pool Level</v>
      </c>
      <c r="D53" s="134" t="str">
        <f t="shared" si="18"/>
        <v>High Pool Level</v>
      </c>
      <c r="E53" s="187"/>
      <c r="F53" s="117"/>
      <c r="G53" s="117"/>
    </row>
    <row r="54" outlineLevel="1">
      <c r="A54" s="184" t="s">
        <v>194</v>
      </c>
      <c r="B54" s="167"/>
      <c r="C54" s="188">
        <f t="shared" ref="C54:D54" si="19">C33</f>
        <v>4</v>
      </c>
      <c r="D54" s="91">
        <f t="shared" si="19"/>
        <v>20</v>
      </c>
      <c r="E54" s="189"/>
    </row>
    <row r="55" outlineLevel="1">
      <c r="A55" s="184" t="s">
        <v>195</v>
      </c>
      <c r="B55" s="190">
        <f>94</f>
        <v>94</v>
      </c>
      <c r="E55" s="189"/>
    </row>
    <row r="56" outlineLevel="1">
      <c r="A56" s="184" t="s">
        <v>196</v>
      </c>
      <c r="B56" s="185">
        <f>B53*B55</f>
        <v>2256</v>
      </c>
      <c r="C56" s="191">
        <f t="shared" ref="C56:D56" si="20">C54*$B56</f>
        <v>9024</v>
      </c>
      <c r="D56" s="149">
        <f t="shared" si="20"/>
        <v>45120</v>
      </c>
      <c r="E56" s="192" t="s">
        <v>138</v>
      </c>
      <c r="F56" s="149"/>
      <c r="G56" s="149">
        <f>B56/96</f>
        <v>23.5</v>
      </c>
    </row>
    <row r="57" outlineLevel="1">
      <c r="A57" s="184" t="s">
        <v>197</v>
      </c>
      <c r="B57" s="193">
        <f>B52*D50*E50</f>
        <v>1152</v>
      </c>
      <c r="C57" s="174"/>
      <c r="E57" s="194"/>
      <c r="F57" s="30"/>
      <c r="G57" s="30"/>
    </row>
    <row r="58" outlineLevel="1">
      <c r="A58" s="195" t="s">
        <v>198</v>
      </c>
      <c r="B58" s="196">
        <f>B57/B56</f>
        <v>0.5106382979</v>
      </c>
      <c r="C58" s="197">
        <f>B58/C54</f>
        <v>0.1276595745</v>
      </c>
      <c r="D58" s="198">
        <f>B58/D54</f>
        <v>0.02553191489</v>
      </c>
      <c r="E58" s="199" t="s">
        <v>199</v>
      </c>
      <c r="F58" s="91"/>
      <c r="G58" s="91"/>
    </row>
    <row r="59">
      <c r="C59" s="4"/>
      <c r="D59" s="17"/>
      <c r="E59" s="200"/>
      <c r="F59" s="117"/>
      <c r="G59" s="117"/>
    </row>
    <row r="60">
      <c r="A60" s="92" t="s">
        <v>200</v>
      </c>
      <c r="B60" s="93"/>
      <c r="C60" s="93"/>
      <c r="D60" s="93"/>
      <c r="E60" s="93"/>
      <c r="F60" s="93"/>
      <c r="G60" s="93"/>
      <c r="H60" s="93"/>
      <c r="I60" s="93"/>
      <c r="J60" s="93"/>
      <c r="K60" s="94"/>
    </row>
    <row r="61" outlineLevel="1">
      <c r="C61" s="186" t="str">
        <f t="shared" ref="C61:D61" si="21">C53</f>
        <v>Low Pool Level</v>
      </c>
      <c r="D61" s="134" t="str">
        <f t="shared" si="21"/>
        <v>High Pool Level</v>
      </c>
      <c r="E61" s="187"/>
    </row>
    <row r="62" outlineLevel="1">
      <c r="C62" s="188">
        <f t="shared" ref="C62:D62" si="22">C54</f>
        <v>4</v>
      </c>
      <c r="D62" s="91">
        <f t="shared" si="22"/>
        <v>20</v>
      </c>
      <c r="E62" s="189"/>
    </row>
    <row r="63" outlineLevel="1">
      <c r="A63" s="201" t="s">
        <v>201</v>
      </c>
      <c r="B63" s="182">
        <v>135.0</v>
      </c>
      <c r="C63" s="188"/>
      <c r="E63" s="189"/>
    </row>
    <row r="64" outlineLevel="1">
      <c r="A64" s="38" t="s">
        <v>202</v>
      </c>
      <c r="B64" s="177">
        <f>D50*E50/(B63*F50)</f>
        <v>0.3555555556</v>
      </c>
      <c r="C64" s="176">
        <f>B64/C62</f>
        <v>0.08888888889</v>
      </c>
      <c r="D64" s="202">
        <f>B64/D62</f>
        <v>0.01777777778</v>
      </c>
      <c r="E64" s="203" t="s">
        <v>203</v>
      </c>
    </row>
    <row r="65">
      <c r="B65" s="91"/>
      <c r="C65" s="91"/>
    </row>
    <row r="66">
      <c r="A66" s="92" t="s">
        <v>204</v>
      </c>
      <c r="B66" s="93"/>
      <c r="C66" s="93"/>
      <c r="D66" s="93"/>
      <c r="E66" s="93"/>
      <c r="F66" s="93"/>
      <c r="G66" s="93"/>
      <c r="H66" s="93"/>
      <c r="I66" s="93"/>
      <c r="J66" s="93"/>
      <c r="K66" s="94"/>
    </row>
    <row r="67" outlineLevel="1">
      <c r="A67" s="11"/>
      <c r="B67" s="134"/>
      <c r="C67" s="134" t="str">
        <f t="shared" ref="C67:D67" si="23">C53</f>
        <v>Low Pool Level</v>
      </c>
      <c r="D67" s="204" t="str">
        <f t="shared" si="23"/>
        <v>High Pool Level</v>
      </c>
    </row>
    <row r="68" outlineLevel="1">
      <c r="A68" s="174"/>
      <c r="B68" s="91"/>
      <c r="C68" s="91">
        <f t="shared" ref="C68:D68" si="24">C62</f>
        <v>4</v>
      </c>
      <c r="D68" s="185">
        <f t="shared" si="24"/>
        <v>20</v>
      </c>
    </row>
    <row r="69" outlineLevel="1">
      <c r="A69" s="29" t="s">
        <v>205</v>
      </c>
      <c r="B69" s="99">
        <f>B58+B64</f>
        <v>0.8661938534</v>
      </c>
      <c r="C69" s="205"/>
      <c r="D69" s="189"/>
    </row>
    <row r="70" outlineLevel="1">
      <c r="A70" s="38" t="s">
        <v>206</v>
      </c>
      <c r="B70" s="206"/>
      <c r="C70" s="207">
        <f t="shared" ref="C70:D70" si="25">$B69/C$68</f>
        <v>0.2165484634</v>
      </c>
      <c r="D70" s="196">
        <f t="shared" si="25"/>
        <v>0.04330969267</v>
      </c>
    </row>
    <row r="71">
      <c r="B71" s="91"/>
      <c r="C71" s="91"/>
    </row>
    <row r="72">
      <c r="A72" s="92" t="s">
        <v>207</v>
      </c>
      <c r="B72" s="93"/>
      <c r="C72" s="93"/>
      <c r="D72" s="93"/>
      <c r="E72" s="93"/>
      <c r="F72" s="93"/>
      <c r="G72" s="93"/>
      <c r="H72" s="93"/>
      <c r="I72" s="93"/>
      <c r="J72" s="93"/>
      <c r="K72" s="94"/>
    </row>
    <row r="73" outlineLevel="1">
      <c r="B73" s="91"/>
      <c r="C73" s="164" t="s">
        <v>141</v>
      </c>
      <c r="D73" s="94"/>
      <c r="E73" s="164" t="s">
        <v>140</v>
      </c>
      <c r="F73" s="94"/>
    </row>
    <row r="74" outlineLevel="1">
      <c r="B74" s="91"/>
      <c r="C74" s="186" t="str">
        <f t="shared" ref="C74:D74" si="26">C67</f>
        <v>Low Pool Level</v>
      </c>
      <c r="D74" s="204" t="str">
        <f t="shared" si="26"/>
        <v>High Pool Level</v>
      </c>
      <c r="E74" s="186" t="str">
        <f t="shared" ref="E74:F74" si="27">E41</f>
        <v>Low Pool Level</v>
      </c>
      <c r="F74" s="204" t="str">
        <f t="shared" si="27"/>
        <v>High Pool Level</v>
      </c>
    </row>
    <row r="75" outlineLevel="1">
      <c r="B75" s="91"/>
      <c r="C75" s="188">
        <f t="shared" ref="C75:D75" si="28">C68</f>
        <v>4</v>
      </c>
      <c r="D75" s="91">
        <f t="shared" si="28"/>
        <v>20</v>
      </c>
      <c r="E75" s="188">
        <f t="shared" ref="E75:F75" si="29">E42</f>
        <v>4</v>
      </c>
      <c r="F75" s="185">
        <f t="shared" si="29"/>
        <v>20</v>
      </c>
    </row>
    <row r="76" outlineLevel="1">
      <c r="B76" s="91"/>
      <c r="C76" s="208" t="str">
        <f>C69</f>
        <v/>
      </c>
      <c r="D76" s="189"/>
      <c r="E76" s="208" t="str">
        <f>E69</f>
        <v/>
      </c>
      <c r="F76" s="189"/>
    </row>
    <row r="77" outlineLevel="1">
      <c r="A77" s="11"/>
      <c r="B77" s="134" t="str">
        <f t="shared" ref="B77:F77" si="30">B43</f>
        <v>Coll Consmb / Person</v>
      </c>
      <c r="C77" s="188" t="str">
        <f t="shared" si="30"/>
        <v>Per Low Pool</v>
      </c>
      <c r="D77" s="185" t="str">
        <f t="shared" si="30"/>
        <v>Per High Pool</v>
      </c>
      <c r="E77" s="188" t="str">
        <f t="shared" si="30"/>
        <v>Per Low Pool</v>
      </c>
      <c r="F77" s="185" t="str">
        <f t="shared" si="30"/>
        <v>Per High Pool</v>
      </c>
    </row>
    <row r="78" outlineLevel="1">
      <c r="A78" s="174" t="str">
        <f t="shared" ref="A78:B78" si="31">A44</f>
        <v>Per Person Collection Cost (swab)</v>
      </c>
      <c r="B78" s="117">
        <f t="shared" si="31"/>
        <v>0.03</v>
      </c>
      <c r="C78" s="209">
        <f t="shared" ref="C78:F78" si="32">C44+$B$69</f>
        <v>2.179738316</v>
      </c>
      <c r="D78" s="210">
        <f t="shared" si="32"/>
        <v>2.459738316</v>
      </c>
      <c r="E78" s="209">
        <f t="shared" si="32"/>
        <v>3.415658474</v>
      </c>
      <c r="F78" s="210">
        <f t="shared" si="32"/>
        <v>3.695658474</v>
      </c>
    </row>
    <row r="79" outlineLevel="1">
      <c r="A79" s="174" t="str">
        <f t="shared" ref="A79:B79" si="33">A45</f>
        <v/>
      </c>
      <c r="B79" s="91" t="str">
        <f t="shared" si="33"/>
        <v/>
      </c>
      <c r="C79" s="168" t="s">
        <v>182</v>
      </c>
      <c r="D79" s="169" t="s">
        <v>182</v>
      </c>
      <c r="E79" s="168" t="s">
        <v>182</v>
      </c>
      <c r="F79" s="169" t="s">
        <v>182</v>
      </c>
    </row>
    <row r="80" outlineLevel="1">
      <c r="A80" s="157"/>
      <c r="B80" s="206"/>
      <c r="C80" s="176">
        <f t="shared" ref="C80:F80" si="34">C78/C75</f>
        <v>0.5449345789</v>
      </c>
      <c r="D80" s="177">
        <f t="shared" si="34"/>
        <v>0.1229869158</v>
      </c>
      <c r="E80" s="176">
        <f t="shared" si="34"/>
        <v>0.8539146184</v>
      </c>
      <c r="F80" s="177">
        <f t="shared" si="34"/>
        <v>0.1847829237</v>
      </c>
    </row>
    <row r="81">
      <c r="B81" s="91"/>
      <c r="C81" s="91"/>
    </row>
    <row r="82">
      <c r="A82" s="211"/>
      <c r="B82" s="141" t="s">
        <v>141</v>
      </c>
      <c r="C82" s="212"/>
      <c r="D82" s="141" t="s">
        <v>140</v>
      </c>
      <c r="E82" s="211"/>
    </row>
    <row r="83">
      <c r="A83" s="213" t="s">
        <v>208</v>
      </c>
      <c r="B83" s="214">
        <f>C29</f>
        <v>0.9935444621</v>
      </c>
      <c r="C83" s="215">
        <f t="shared" ref="C83:C86" si="35">B83/B$87</f>
        <v>0.4558090552</v>
      </c>
      <c r="D83" s="214">
        <f>E29</f>
        <v>2.22946462</v>
      </c>
      <c r="E83" s="215">
        <f t="shared" ref="E83:E86" si="36">D83/D$87</f>
        <v>0.6527188352</v>
      </c>
    </row>
    <row r="84">
      <c r="A84" s="213" t="s">
        <v>209</v>
      </c>
      <c r="B84" s="214">
        <f>C35</f>
        <v>0.32</v>
      </c>
      <c r="C84" s="215">
        <f t="shared" si="35"/>
        <v>0.1468066133</v>
      </c>
      <c r="D84" s="214">
        <f t="shared" ref="D84:D86" si="38">B84</f>
        <v>0.32</v>
      </c>
      <c r="E84" s="215">
        <f t="shared" si="36"/>
        <v>0.09368618159</v>
      </c>
    </row>
    <row r="85">
      <c r="A85" s="211" t="str">
        <f t="shared" ref="A85:B85" si="37">A58</f>
        <v>Assay Labor / Pool</v>
      </c>
      <c r="B85" s="216">
        <f t="shared" si="37"/>
        <v>0.5106382979</v>
      </c>
      <c r="C85" s="215">
        <f t="shared" si="35"/>
        <v>0.2342658723</v>
      </c>
      <c r="D85" s="216">
        <f t="shared" si="38"/>
        <v>0.5106382979</v>
      </c>
      <c r="E85" s="215">
        <f t="shared" si="36"/>
        <v>0.1494992259</v>
      </c>
    </row>
    <row r="86">
      <c r="A86" s="213" t="str">
        <f t="shared" ref="A86:B86" si="39">A64</f>
        <v>Inactiv Labor Cost Per Pool</v>
      </c>
      <c r="B86" s="214">
        <f t="shared" si="39"/>
        <v>0.3555555556</v>
      </c>
      <c r="C86" s="215">
        <f t="shared" si="35"/>
        <v>0.1631184592</v>
      </c>
      <c r="D86" s="214">
        <f t="shared" si="38"/>
        <v>0.3555555556</v>
      </c>
      <c r="E86" s="215">
        <f t="shared" si="36"/>
        <v>0.1040957573</v>
      </c>
    </row>
    <row r="87">
      <c r="A87" s="139" t="s">
        <v>210</v>
      </c>
      <c r="B87" s="217">
        <f>SUM(B83:B86)</f>
        <v>2.179738316</v>
      </c>
      <c r="C87" s="211"/>
      <c r="D87" s="217">
        <f>SUM(D83:D86)</f>
        <v>3.415658474</v>
      </c>
      <c r="E87" s="211"/>
    </row>
    <row r="88">
      <c r="B88" s="91"/>
      <c r="C88" s="91"/>
    </row>
    <row r="89" collapsed="1">
      <c r="B89" s="5"/>
      <c r="C89" s="91"/>
    </row>
    <row r="90" hidden="1" outlineLevel="1">
      <c r="A90" s="4" t="s">
        <v>211</v>
      </c>
      <c r="B90" s="5"/>
      <c r="C90" s="91"/>
    </row>
    <row r="91" hidden="1" outlineLevel="1">
      <c r="A91" s="4" t="s">
        <v>212</v>
      </c>
      <c r="B91" s="5">
        <v>135.0</v>
      </c>
      <c r="C91" s="91"/>
    </row>
    <row r="92" hidden="1" outlineLevel="1">
      <c r="A92" s="4" t="s">
        <v>213</v>
      </c>
      <c r="B92" s="5" t="s">
        <v>214</v>
      </c>
      <c r="C92" s="109" t="s">
        <v>215</v>
      </c>
    </row>
    <row r="93" hidden="1" outlineLevel="1">
      <c r="B93" s="91"/>
      <c r="C93" s="91"/>
    </row>
    <row r="94" hidden="1" outlineLevel="1">
      <c r="B94" s="91"/>
      <c r="C94" s="91"/>
    </row>
    <row r="95" hidden="1" outlineLevel="1">
      <c r="B95" s="91"/>
      <c r="C95" s="91"/>
    </row>
    <row r="96" hidden="1" outlineLevel="1">
      <c r="A96" s="4" t="s">
        <v>216</v>
      </c>
      <c r="B96" s="91"/>
      <c r="C96" s="91"/>
    </row>
    <row r="97" hidden="1" outlineLevel="1">
      <c r="A97" s="4" t="s">
        <v>217</v>
      </c>
      <c r="B97" s="5">
        <v>2.0</v>
      </c>
      <c r="C97" s="91"/>
    </row>
    <row r="98" hidden="1" outlineLevel="1">
      <c r="A98" s="4" t="s">
        <v>218</v>
      </c>
      <c r="B98" s="5">
        <v>3.8</v>
      </c>
      <c r="C98" s="91"/>
    </row>
    <row r="99" hidden="1" outlineLevel="1">
      <c r="A99" s="4" t="s">
        <v>219</v>
      </c>
      <c r="B99" s="5">
        <v>1.0</v>
      </c>
      <c r="C99" s="91"/>
    </row>
    <row r="100" hidden="1" outlineLevel="1">
      <c r="A100" s="4" t="s">
        <v>220</v>
      </c>
      <c r="B100" s="91">
        <f>FLOOR(94/B99/B98,1)</f>
        <v>24</v>
      </c>
      <c r="C100" s="91"/>
    </row>
    <row r="101" hidden="1" outlineLevel="1">
      <c r="A101" s="4" t="s">
        <v>221</v>
      </c>
      <c r="B101" s="21">
        <v>0.05</v>
      </c>
      <c r="C101" s="91"/>
    </row>
    <row r="102" hidden="1" outlineLevel="1">
      <c r="A102" s="4" t="s">
        <v>222</v>
      </c>
      <c r="B102" s="91">
        <f>B100/B101/2</f>
        <v>240</v>
      </c>
      <c r="C102" s="91"/>
    </row>
    <row r="103" hidden="1" outlineLevel="1">
      <c r="B103" s="91"/>
      <c r="C103" s="91"/>
    </row>
    <row r="104" hidden="1" outlineLevel="1">
      <c r="C104" s="91"/>
    </row>
    <row r="105" hidden="1" outlineLevel="1">
      <c r="C105" s="91"/>
    </row>
    <row r="106" hidden="1" outlineLevel="1">
      <c r="A106" s="4" t="s">
        <v>223</v>
      </c>
      <c r="B106" s="91">
        <f>94/B97</f>
        <v>47</v>
      </c>
      <c r="C106" s="91"/>
    </row>
    <row r="107" hidden="1" outlineLevel="1">
      <c r="A107" s="4" t="s">
        <v>224</v>
      </c>
      <c r="B107" s="91"/>
      <c r="C107" s="91"/>
    </row>
    <row r="108">
      <c r="B108" s="91"/>
      <c r="C108" s="91"/>
    </row>
    <row r="109">
      <c r="B109" s="91"/>
      <c r="C109" s="91"/>
    </row>
    <row r="110">
      <c r="B110" s="91"/>
      <c r="C110" s="91"/>
    </row>
    <row r="111">
      <c r="B111" s="91"/>
      <c r="C111" s="91"/>
    </row>
    <row r="112">
      <c r="B112" s="91"/>
      <c r="C112" s="91"/>
    </row>
    <row r="113">
      <c r="B113" s="91"/>
      <c r="C113" s="91"/>
    </row>
    <row r="114">
      <c r="B114" s="91"/>
      <c r="C114" s="91"/>
    </row>
    <row r="115">
      <c r="B115" s="91"/>
      <c r="C115" s="91"/>
    </row>
    <row r="116">
      <c r="B116" s="91"/>
      <c r="C116" s="91"/>
    </row>
    <row r="117">
      <c r="B117" s="91"/>
      <c r="C117" s="91"/>
    </row>
    <row r="118">
      <c r="B118" s="91"/>
      <c r="C118" s="91"/>
    </row>
    <row r="119">
      <c r="B119" s="91"/>
      <c r="C119" s="91"/>
    </row>
    <row r="120">
      <c r="B120" s="91"/>
      <c r="C120" s="91"/>
    </row>
    <row r="121">
      <c r="B121" s="91"/>
      <c r="C121" s="91"/>
    </row>
    <row r="122">
      <c r="B122" s="91"/>
      <c r="C122" s="91"/>
    </row>
    <row r="123">
      <c r="B123" s="91"/>
      <c r="C123" s="91"/>
    </row>
    <row r="124">
      <c r="B124" s="91"/>
      <c r="C124" s="91"/>
    </row>
    <row r="125">
      <c r="B125" s="91"/>
      <c r="C125" s="91"/>
    </row>
    <row r="126">
      <c r="B126" s="91"/>
      <c r="C126" s="91"/>
    </row>
    <row r="127">
      <c r="B127" s="91"/>
      <c r="C127" s="91"/>
    </row>
    <row r="128">
      <c r="B128" s="91"/>
      <c r="C128" s="91"/>
    </row>
    <row r="129">
      <c r="B129" s="91"/>
      <c r="C129" s="91"/>
    </row>
    <row r="130">
      <c r="B130" s="91"/>
      <c r="C130" s="91"/>
    </row>
    <row r="131">
      <c r="B131" s="91"/>
      <c r="C131" s="91"/>
    </row>
    <row r="132">
      <c r="B132" s="91"/>
      <c r="C132" s="91"/>
    </row>
    <row r="133">
      <c r="B133" s="91"/>
      <c r="C133" s="91"/>
    </row>
    <row r="134">
      <c r="B134" s="91"/>
      <c r="C134" s="91"/>
    </row>
    <row r="135">
      <c r="B135" s="91"/>
      <c r="C135" s="91"/>
    </row>
    <row r="136">
      <c r="B136" s="91"/>
      <c r="C136" s="91"/>
    </row>
    <row r="137">
      <c r="B137" s="91"/>
      <c r="C137" s="91"/>
    </row>
    <row r="138">
      <c r="B138" s="91"/>
      <c r="C138" s="91"/>
    </row>
    <row r="139">
      <c r="B139" s="91"/>
      <c r="C139" s="91"/>
    </row>
    <row r="140">
      <c r="B140" s="91"/>
      <c r="C140" s="91"/>
    </row>
    <row r="141">
      <c r="B141" s="91"/>
      <c r="C141" s="91"/>
    </row>
    <row r="142">
      <c r="B142" s="91"/>
      <c r="C142" s="91"/>
    </row>
    <row r="143">
      <c r="B143" s="91"/>
      <c r="C143" s="91"/>
    </row>
    <row r="144">
      <c r="B144" s="91"/>
      <c r="C144" s="91"/>
    </row>
    <row r="145">
      <c r="B145" s="91"/>
      <c r="C145" s="91"/>
    </row>
    <row r="146">
      <c r="B146" s="91"/>
      <c r="C146" s="91"/>
    </row>
    <row r="147">
      <c r="B147" s="91"/>
      <c r="C147" s="91"/>
    </row>
    <row r="148">
      <c r="B148" s="91"/>
      <c r="C148" s="91"/>
    </row>
    <row r="149">
      <c r="B149" s="91"/>
      <c r="C149" s="91"/>
    </row>
    <row r="150">
      <c r="B150" s="91"/>
      <c r="C150" s="91"/>
    </row>
    <row r="151">
      <c r="B151" s="91"/>
      <c r="C151" s="91"/>
    </row>
    <row r="152">
      <c r="B152" s="91"/>
      <c r="C152" s="91"/>
    </row>
    <row r="153">
      <c r="B153" s="91"/>
      <c r="C153" s="91"/>
    </row>
    <row r="154">
      <c r="B154" s="91"/>
      <c r="C154" s="91"/>
    </row>
    <row r="155">
      <c r="B155" s="91"/>
      <c r="C155" s="91"/>
    </row>
    <row r="156">
      <c r="B156" s="91"/>
      <c r="C156" s="91"/>
    </row>
    <row r="157">
      <c r="B157" s="91"/>
      <c r="C157" s="91"/>
    </row>
    <row r="158">
      <c r="B158" s="91"/>
      <c r="C158" s="91"/>
    </row>
    <row r="159">
      <c r="B159" s="91"/>
      <c r="C159" s="91"/>
    </row>
    <row r="160">
      <c r="B160" s="91"/>
      <c r="C160" s="91"/>
    </row>
    <row r="161">
      <c r="B161" s="91"/>
      <c r="C161" s="91"/>
    </row>
    <row r="162">
      <c r="B162" s="91"/>
      <c r="C162" s="91"/>
    </row>
    <row r="163">
      <c r="B163" s="91"/>
      <c r="C163" s="91"/>
    </row>
    <row r="164">
      <c r="B164" s="91"/>
      <c r="C164" s="91"/>
    </row>
    <row r="165">
      <c r="B165" s="91"/>
      <c r="C165" s="91"/>
    </row>
    <row r="166">
      <c r="B166" s="91"/>
      <c r="C166" s="91"/>
    </row>
    <row r="167">
      <c r="B167" s="91"/>
      <c r="C167" s="91"/>
    </row>
    <row r="168">
      <c r="B168" s="91"/>
      <c r="C168" s="91"/>
    </row>
    <row r="169">
      <c r="B169" s="91"/>
      <c r="C169" s="91"/>
    </row>
    <row r="170">
      <c r="B170" s="91"/>
      <c r="C170" s="91"/>
    </row>
    <row r="171">
      <c r="B171" s="91"/>
      <c r="C171" s="91"/>
    </row>
    <row r="172">
      <c r="B172" s="91"/>
      <c r="C172" s="91"/>
    </row>
    <row r="173">
      <c r="B173" s="91"/>
      <c r="C173" s="91"/>
    </row>
    <row r="174">
      <c r="B174" s="91"/>
      <c r="C174" s="91"/>
    </row>
    <row r="175">
      <c r="B175" s="91"/>
      <c r="C175" s="91"/>
    </row>
    <row r="176">
      <c r="B176" s="91"/>
      <c r="C176" s="91"/>
    </row>
    <row r="177">
      <c r="B177" s="91"/>
      <c r="C177" s="91"/>
    </row>
    <row r="178">
      <c r="B178" s="91"/>
      <c r="C178" s="91"/>
    </row>
    <row r="179">
      <c r="B179" s="91"/>
      <c r="C179" s="91"/>
    </row>
    <row r="180">
      <c r="B180" s="91"/>
      <c r="C180" s="91"/>
    </row>
    <row r="181">
      <c r="B181" s="91"/>
      <c r="C181" s="91"/>
    </row>
    <row r="182">
      <c r="B182" s="91"/>
      <c r="C182" s="91"/>
    </row>
    <row r="183">
      <c r="B183" s="91"/>
      <c r="C183" s="91"/>
    </row>
    <row r="184">
      <c r="B184" s="91"/>
      <c r="C184" s="91"/>
    </row>
    <row r="185">
      <c r="B185" s="91"/>
      <c r="C185" s="91"/>
    </row>
    <row r="186">
      <c r="B186" s="91"/>
      <c r="C186" s="91"/>
    </row>
    <row r="187">
      <c r="B187" s="91"/>
      <c r="C187" s="91"/>
    </row>
    <row r="188">
      <c r="B188" s="91"/>
      <c r="C188" s="91"/>
    </row>
    <row r="189">
      <c r="B189" s="91"/>
      <c r="C189" s="91"/>
    </row>
    <row r="190">
      <c r="B190" s="91"/>
      <c r="C190" s="91"/>
    </row>
    <row r="191">
      <c r="B191" s="91"/>
      <c r="C191" s="91"/>
    </row>
    <row r="192">
      <c r="B192" s="91"/>
      <c r="C192" s="91"/>
    </row>
    <row r="193">
      <c r="B193" s="91"/>
      <c r="C193" s="91"/>
    </row>
    <row r="194">
      <c r="B194" s="91"/>
      <c r="C194" s="91"/>
    </row>
    <row r="195">
      <c r="B195" s="91"/>
      <c r="C195" s="91"/>
    </row>
    <row r="196">
      <c r="B196" s="91"/>
      <c r="C196" s="91"/>
    </row>
    <row r="197">
      <c r="B197" s="91"/>
      <c r="C197" s="91"/>
    </row>
    <row r="198">
      <c r="B198" s="91"/>
      <c r="C198" s="91"/>
    </row>
    <row r="199">
      <c r="B199" s="91"/>
      <c r="C199" s="91"/>
    </row>
    <row r="200">
      <c r="B200" s="91"/>
      <c r="C200" s="91"/>
    </row>
    <row r="201">
      <c r="B201" s="91"/>
      <c r="C201" s="91"/>
    </row>
    <row r="202">
      <c r="B202" s="91"/>
      <c r="C202" s="91"/>
    </row>
    <row r="203">
      <c r="B203" s="91"/>
      <c r="C203" s="91"/>
    </row>
    <row r="204">
      <c r="B204" s="91"/>
      <c r="C204" s="91"/>
    </row>
    <row r="205">
      <c r="B205" s="91"/>
      <c r="C205" s="91"/>
    </row>
    <row r="206">
      <c r="B206" s="91"/>
      <c r="C206" s="91"/>
    </row>
    <row r="207">
      <c r="B207" s="91"/>
      <c r="C207" s="91"/>
    </row>
    <row r="208">
      <c r="B208" s="91"/>
      <c r="C208" s="91"/>
    </row>
    <row r="209">
      <c r="B209" s="91"/>
      <c r="C209" s="91"/>
    </row>
    <row r="210">
      <c r="B210" s="91"/>
      <c r="C210" s="91"/>
    </row>
    <row r="211">
      <c r="B211" s="91"/>
      <c r="C211" s="91"/>
    </row>
    <row r="212">
      <c r="B212" s="91"/>
      <c r="C212" s="91"/>
    </row>
    <row r="213">
      <c r="B213" s="91"/>
      <c r="C213" s="91"/>
    </row>
    <row r="214">
      <c r="B214" s="91"/>
      <c r="C214" s="91"/>
    </row>
    <row r="215">
      <c r="B215" s="91"/>
      <c r="C215" s="91"/>
    </row>
    <row r="216">
      <c r="B216" s="91"/>
      <c r="C216" s="91"/>
    </row>
    <row r="217">
      <c r="B217" s="91"/>
      <c r="C217" s="91"/>
    </row>
    <row r="218">
      <c r="B218" s="91"/>
      <c r="C218" s="91"/>
    </row>
    <row r="219">
      <c r="B219" s="91"/>
      <c r="C219" s="91"/>
    </row>
    <row r="220">
      <c r="B220" s="91"/>
      <c r="C220" s="91"/>
    </row>
    <row r="221">
      <c r="B221" s="91"/>
      <c r="C221" s="91"/>
    </row>
    <row r="222">
      <c r="B222" s="91"/>
      <c r="C222" s="91"/>
    </row>
    <row r="223">
      <c r="B223" s="91"/>
      <c r="C223" s="91"/>
    </row>
    <row r="224">
      <c r="B224" s="91"/>
      <c r="C224" s="91"/>
    </row>
    <row r="225">
      <c r="B225" s="91"/>
      <c r="C225" s="91"/>
    </row>
    <row r="226">
      <c r="B226" s="91"/>
      <c r="C226" s="91"/>
    </row>
    <row r="227">
      <c r="B227" s="91"/>
      <c r="C227" s="91"/>
    </row>
    <row r="228">
      <c r="B228" s="91"/>
      <c r="C228" s="91"/>
    </row>
    <row r="229">
      <c r="B229" s="91"/>
      <c r="C229" s="91"/>
    </row>
    <row r="230">
      <c r="B230" s="91"/>
      <c r="C230" s="91"/>
    </row>
    <row r="231">
      <c r="B231" s="91"/>
      <c r="C231" s="91"/>
    </row>
    <row r="232">
      <c r="B232" s="91"/>
      <c r="C232" s="91"/>
    </row>
    <row r="233">
      <c r="B233" s="91"/>
      <c r="C233" s="91"/>
    </row>
    <row r="234">
      <c r="B234" s="91"/>
      <c r="C234" s="91"/>
    </row>
    <row r="235">
      <c r="B235" s="91"/>
      <c r="C235" s="91"/>
    </row>
    <row r="236">
      <c r="B236" s="91"/>
      <c r="C236" s="91"/>
    </row>
    <row r="237">
      <c r="B237" s="91"/>
      <c r="C237" s="91"/>
    </row>
    <row r="238">
      <c r="B238" s="91"/>
      <c r="C238" s="91"/>
    </row>
    <row r="239">
      <c r="B239" s="91"/>
      <c r="C239" s="91"/>
    </row>
    <row r="240">
      <c r="B240" s="91"/>
      <c r="C240" s="91"/>
    </row>
    <row r="241">
      <c r="B241" s="91"/>
      <c r="C241" s="91"/>
    </row>
    <row r="242">
      <c r="B242" s="91"/>
      <c r="C242" s="91"/>
    </row>
    <row r="243">
      <c r="B243" s="91"/>
      <c r="C243" s="91"/>
    </row>
    <row r="244">
      <c r="B244" s="91"/>
      <c r="C244" s="91"/>
    </row>
    <row r="245">
      <c r="B245" s="91"/>
      <c r="C245" s="91"/>
    </row>
    <row r="246">
      <c r="B246" s="91"/>
      <c r="C246" s="91"/>
    </row>
    <row r="247">
      <c r="B247" s="91"/>
      <c r="C247" s="91"/>
    </row>
    <row r="248">
      <c r="B248" s="91"/>
      <c r="C248" s="91"/>
    </row>
    <row r="249">
      <c r="B249" s="91"/>
      <c r="C249" s="91"/>
    </row>
    <row r="250">
      <c r="B250" s="91"/>
      <c r="C250" s="91"/>
    </row>
    <row r="251">
      <c r="B251" s="91"/>
      <c r="C251" s="91"/>
    </row>
    <row r="252">
      <c r="B252" s="91"/>
      <c r="C252" s="91"/>
    </row>
    <row r="253">
      <c r="B253" s="91"/>
      <c r="C253" s="91"/>
    </row>
    <row r="254">
      <c r="B254" s="91"/>
      <c r="C254" s="91"/>
    </row>
    <row r="255">
      <c r="B255" s="91"/>
      <c r="C255" s="91"/>
    </row>
    <row r="256">
      <c r="B256" s="91"/>
      <c r="C256" s="91"/>
    </row>
    <row r="257">
      <c r="B257" s="91"/>
      <c r="C257" s="91"/>
    </row>
    <row r="258">
      <c r="B258" s="91"/>
      <c r="C258" s="91"/>
    </row>
    <row r="259">
      <c r="B259" s="91"/>
      <c r="C259" s="91"/>
    </row>
    <row r="260">
      <c r="B260" s="91"/>
      <c r="C260" s="91"/>
    </row>
    <row r="261">
      <c r="B261" s="91"/>
      <c r="C261" s="91"/>
    </row>
    <row r="262">
      <c r="B262" s="91"/>
      <c r="C262" s="91"/>
    </row>
    <row r="263">
      <c r="B263" s="91"/>
      <c r="C263" s="91"/>
    </row>
    <row r="264">
      <c r="B264" s="91"/>
      <c r="C264" s="91"/>
    </row>
    <row r="265">
      <c r="B265" s="91"/>
      <c r="C265" s="91"/>
    </row>
    <row r="266">
      <c r="B266" s="91"/>
      <c r="C266" s="91"/>
    </row>
    <row r="267">
      <c r="B267" s="91"/>
      <c r="C267" s="91"/>
    </row>
    <row r="268">
      <c r="B268" s="91"/>
      <c r="C268" s="91"/>
    </row>
    <row r="269">
      <c r="B269" s="91"/>
      <c r="C269" s="91"/>
    </row>
    <row r="270">
      <c r="B270" s="91"/>
      <c r="C270" s="91"/>
    </row>
    <row r="271">
      <c r="B271" s="91"/>
      <c r="C271" s="91"/>
    </row>
    <row r="272">
      <c r="B272" s="91"/>
      <c r="C272" s="91"/>
    </row>
    <row r="273">
      <c r="B273" s="91"/>
      <c r="C273" s="91"/>
    </row>
    <row r="274">
      <c r="B274" s="91"/>
      <c r="C274" s="91"/>
    </row>
    <row r="275">
      <c r="B275" s="91"/>
      <c r="C275" s="91"/>
    </row>
    <row r="276">
      <c r="B276" s="91"/>
      <c r="C276" s="91"/>
    </row>
    <row r="277">
      <c r="B277" s="91"/>
      <c r="C277" s="91"/>
    </row>
    <row r="278">
      <c r="B278" s="91"/>
      <c r="C278" s="91"/>
    </row>
    <row r="279">
      <c r="B279" s="91"/>
      <c r="C279" s="91"/>
    </row>
    <row r="280">
      <c r="B280" s="91"/>
      <c r="C280" s="91"/>
    </row>
    <row r="281">
      <c r="B281" s="91"/>
      <c r="C281" s="91"/>
    </row>
    <row r="282">
      <c r="B282" s="91"/>
      <c r="C282" s="91"/>
    </row>
    <row r="283">
      <c r="B283" s="91"/>
      <c r="C283" s="91"/>
    </row>
    <row r="284">
      <c r="B284" s="91"/>
      <c r="C284" s="91"/>
    </row>
    <row r="285">
      <c r="B285" s="91"/>
      <c r="C285" s="91"/>
    </row>
    <row r="286">
      <c r="B286" s="91"/>
      <c r="C286" s="91"/>
    </row>
    <row r="287">
      <c r="B287" s="91"/>
      <c r="C287" s="91"/>
    </row>
    <row r="288">
      <c r="B288" s="91"/>
      <c r="C288" s="91"/>
    </row>
    <row r="289">
      <c r="B289" s="91"/>
      <c r="C289" s="91"/>
    </row>
    <row r="290">
      <c r="B290" s="91"/>
      <c r="C290" s="91"/>
    </row>
    <row r="291">
      <c r="B291" s="91"/>
      <c r="C291" s="91"/>
    </row>
    <row r="292">
      <c r="B292" s="91"/>
      <c r="C292" s="91"/>
    </row>
    <row r="293">
      <c r="B293" s="91"/>
      <c r="C293" s="91"/>
    </row>
    <row r="294">
      <c r="B294" s="91"/>
      <c r="C294" s="91"/>
    </row>
    <row r="295">
      <c r="B295" s="91"/>
      <c r="C295" s="91"/>
    </row>
    <row r="296">
      <c r="B296" s="91"/>
      <c r="C296" s="91"/>
    </row>
    <row r="297">
      <c r="B297" s="91"/>
      <c r="C297" s="91"/>
    </row>
    <row r="298">
      <c r="B298" s="91"/>
      <c r="C298" s="91"/>
    </row>
    <row r="299">
      <c r="B299" s="91"/>
      <c r="C299" s="91"/>
    </row>
    <row r="300">
      <c r="B300" s="91"/>
      <c r="C300" s="91"/>
    </row>
    <row r="301">
      <c r="B301" s="91"/>
      <c r="C301" s="91"/>
    </row>
    <row r="302">
      <c r="B302" s="91"/>
      <c r="C302" s="91"/>
    </row>
    <row r="303">
      <c r="B303" s="91"/>
      <c r="C303" s="91"/>
    </row>
    <row r="304">
      <c r="B304" s="91"/>
      <c r="C304" s="91"/>
    </row>
    <row r="305">
      <c r="B305" s="91"/>
      <c r="C305" s="91"/>
    </row>
    <row r="306">
      <c r="B306" s="91"/>
      <c r="C306" s="91"/>
    </row>
    <row r="307">
      <c r="B307" s="91"/>
      <c r="C307" s="91"/>
    </row>
    <row r="308">
      <c r="B308" s="91"/>
      <c r="C308" s="91"/>
    </row>
    <row r="309">
      <c r="B309" s="91"/>
      <c r="C309" s="91"/>
    </row>
    <row r="310">
      <c r="B310" s="91"/>
      <c r="C310" s="91"/>
    </row>
    <row r="311">
      <c r="B311" s="91"/>
      <c r="C311" s="91"/>
    </row>
    <row r="312">
      <c r="B312" s="91"/>
      <c r="C312" s="91"/>
    </row>
    <row r="313">
      <c r="B313" s="91"/>
      <c r="C313" s="91"/>
    </row>
    <row r="314">
      <c r="B314" s="91"/>
      <c r="C314" s="91"/>
    </row>
    <row r="315">
      <c r="B315" s="91"/>
      <c r="C315" s="91"/>
    </row>
    <row r="316">
      <c r="B316" s="91"/>
      <c r="C316" s="91"/>
    </row>
    <row r="317">
      <c r="B317" s="91"/>
      <c r="C317" s="91"/>
    </row>
    <row r="318">
      <c r="B318" s="91"/>
      <c r="C318" s="91"/>
    </row>
    <row r="319">
      <c r="B319" s="91"/>
      <c r="C319" s="91"/>
    </row>
    <row r="320">
      <c r="B320" s="91"/>
      <c r="C320" s="91"/>
    </row>
    <row r="321">
      <c r="B321" s="91"/>
      <c r="C321" s="91"/>
    </row>
    <row r="322">
      <c r="B322" s="91"/>
      <c r="C322" s="91"/>
    </row>
    <row r="323">
      <c r="B323" s="91"/>
      <c r="C323" s="91"/>
    </row>
    <row r="324">
      <c r="B324" s="91"/>
      <c r="C324" s="91"/>
    </row>
    <row r="325">
      <c r="B325" s="91"/>
      <c r="C325" s="91"/>
    </row>
    <row r="326">
      <c r="B326" s="91"/>
      <c r="C326" s="91"/>
    </row>
    <row r="327">
      <c r="B327" s="91"/>
      <c r="C327" s="91"/>
    </row>
    <row r="328">
      <c r="B328" s="91"/>
      <c r="C328" s="91"/>
    </row>
    <row r="329">
      <c r="B329" s="91"/>
      <c r="C329" s="91"/>
    </row>
    <row r="330">
      <c r="B330" s="91"/>
      <c r="C330" s="91"/>
    </row>
    <row r="331">
      <c r="B331" s="91"/>
      <c r="C331" s="91"/>
    </row>
    <row r="332">
      <c r="B332" s="91"/>
      <c r="C332" s="91"/>
    </row>
    <row r="333">
      <c r="B333" s="91"/>
      <c r="C333" s="91"/>
    </row>
    <row r="334">
      <c r="B334" s="91"/>
      <c r="C334" s="91"/>
    </row>
    <row r="335">
      <c r="B335" s="91"/>
      <c r="C335" s="91"/>
    </row>
    <row r="336">
      <c r="B336" s="91"/>
      <c r="C336" s="91"/>
    </row>
    <row r="337">
      <c r="B337" s="91"/>
      <c r="C337" s="91"/>
    </row>
    <row r="338">
      <c r="B338" s="91"/>
      <c r="C338" s="91"/>
    </row>
    <row r="339">
      <c r="B339" s="91"/>
      <c r="C339" s="91"/>
    </row>
    <row r="340">
      <c r="B340" s="91"/>
      <c r="C340" s="91"/>
    </row>
    <row r="341">
      <c r="B341" s="91"/>
      <c r="C341" s="91"/>
    </row>
    <row r="342">
      <c r="B342" s="91"/>
      <c r="C342" s="91"/>
    </row>
    <row r="343">
      <c r="B343" s="91"/>
      <c r="C343" s="91"/>
    </row>
    <row r="344">
      <c r="B344" s="91"/>
      <c r="C344" s="91"/>
    </row>
    <row r="345">
      <c r="B345" s="91"/>
      <c r="C345" s="91"/>
    </row>
    <row r="346">
      <c r="B346" s="91"/>
      <c r="C346" s="91"/>
    </row>
    <row r="347">
      <c r="B347" s="91"/>
      <c r="C347" s="91"/>
    </row>
    <row r="348">
      <c r="B348" s="91"/>
      <c r="C348" s="91"/>
    </row>
    <row r="349">
      <c r="B349" s="91"/>
      <c r="C349" s="91"/>
    </row>
    <row r="350">
      <c r="B350" s="91"/>
      <c r="C350" s="91"/>
    </row>
    <row r="351">
      <c r="B351" s="91"/>
      <c r="C351" s="91"/>
    </row>
    <row r="352">
      <c r="B352" s="91"/>
      <c r="C352" s="91"/>
    </row>
    <row r="353">
      <c r="B353" s="91"/>
      <c r="C353" s="91"/>
    </row>
    <row r="354">
      <c r="B354" s="91"/>
      <c r="C354" s="91"/>
    </row>
    <row r="355">
      <c r="B355" s="91"/>
      <c r="C355" s="91"/>
    </row>
    <row r="356">
      <c r="B356" s="91"/>
      <c r="C356" s="91"/>
    </row>
    <row r="357">
      <c r="B357" s="91"/>
      <c r="C357" s="91"/>
    </row>
    <row r="358">
      <c r="B358" s="91"/>
      <c r="C358" s="91"/>
    </row>
    <row r="359">
      <c r="B359" s="91"/>
      <c r="C359" s="91"/>
    </row>
    <row r="360">
      <c r="B360" s="91"/>
      <c r="C360" s="91"/>
    </row>
    <row r="361">
      <c r="B361" s="91"/>
      <c r="C361" s="91"/>
    </row>
    <row r="362">
      <c r="B362" s="91"/>
      <c r="C362" s="91"/>
    </row>
    <row r="363">
      <c r="B363" s="91"/>
      <c r="C363" s="91"/>
    </row>
    <row r="364">
      <c r="B364" s="91"/>
      <c r="C364" s="91"/>
    </row>
    <row r="365">
      <c r="B365" s="91"/>
      <c r="C365" s="91"/>
    </row>
    <row r="366">
      <c r="B366" s="91"/>
      <c r="C366" s="91"/>
    </row>
    <row r="367">
      <c r="B367" s="91"/>
      <c r="C367" s="91"/>
    </row>
    <row r="368">
      <c r="B368" s="91"/>
      <c r="C368" s="91"/>
    </row>
    <row r="369">
      <c r="B369" s="91"/>
      <c r="C369" s="91"/>
    </row>
    <row r="370">
      <c r="B370" s="91"/>
      <c r="C370" s="91"/>
    </row>
    <row r="371">
      <c r="B371" s="91"/>
      <c r="C371" s="91"/>
    </row>
    <row r="372">
      <c r="B372" s="91"/>
      <c r="C372" s="91"/>
    </row>
    <row r="373">
      <c r="B373" s="91"/>
      <c r="C373" s="91"/>
    </row>
    <row r="374">
      <c r="B374" s="91"/>
      <c r="C374" s="91"/>
    </row>
    <row r="375">
      <c r="B375" s="91"/>
      <c r="C375" s="91"/>
    </row>
    <row r="376">
      <c r="B376" s="91"/>
      <c r="C376" s="91"/>
    </row>
    <row r="377">
      <c r="B377" s="91"/>
      <c r="C377" s="91"/>
    </row>
    <row r="378">
      <c r="B378" s="91"/>
      <c r="C378" s="91"/>
    </row>
    <row r="379">
      <c r="B379" s="91"/>
      <c r="C379" s="91"/>
    </row>
    <row r="380">
      <c r="B380" s="91"/>
      <c r="C380" s="91"/>
    </row>
    <row r="381">
      <c r="B381" s="91"/>
      <c r="C381" s="91"/>
    </row>
    <row r="382">
      <c r="B382" s="91"/>
      <c r="C382" s="91"/>
    </row>
    <row r="383">
      <c r="B383" s="91"/>
      <c r="C383" s="91"/>
    </row>
    <row r="384">
      <c r="B384" s="91"/>
      <c r="C384" s="91"/>
    </row>
    <row r="385">
      <c r="B385" s="91"/>
      <c r="C385" s="91"/>
    </row>
    <row r="386">
      <c r="B386" s="91"/>
      <c r="C386" s="91"/>
    </row>
    <row r="387">
      <c r="B387" s="91"/>
      <c r="C387" s="91"/>
    </row>
    <row r="388">
      <c r="B388" s="91"/>
      <c r="C388" s="91"/>
    </row>
    <row r="389">
      <c r="B389" s="91"/>
      <c r="C389" s="91"/>
    </row>
    <row r="390">
      <c r="B390" s="91"/>
      <c r="C390" s="91"/>
    </row>
    <row r="391">
      <c r="B391" s="91"/>
      <c r="C391" s="91"/>
    </row>
    <row r="392">
      <c r="B392" s="91"/>
      <c r="C392" s="91"/>
    </row>
    <row r="393">
      <c r="B393" s="91"/>
      <c r="C393" s="91"/>
    </row>
    <row r="394">
      <c r="B394" s="91"/>
      <c r="C394" s="91"/>
    </row>
    <row r="395">
      <c r="B395" s="91"/>
      <c r="C395" s="91"/>
    </row>
    <row r="396">
      <c r="B396" s="91"/>
      <c r="C396" s="91"/>
    </row>
    <row r="397">
      <c r="B397" s="91"/>
      <c r="C397" s="91"/>
    </row>
    <row r="398">
      <c r="B398" s="91"/>
      <c r="C398" s="91"/>
    </row>
    <row r="399">
      <c r="B399" s="91"/>
      <c r="C399" s="91"/>
    </row>
    <row r="400">
      <c r="B400" s="91"/>
      <c r="C400" s="91"/>
    </row>
    <row r="401">
      <c r="B401" s="91"/>
      <c r="C401" s="91"/>
    </row>
    <row r="402">
      <c r="B402" s="91"/>
      <c r="C402" s="91"/>
    </row>
    <row r="403">
      <c r="B403" s="91"/>
      <c r="C403" s="91"/>
    </row>
    <row r="404">
      <c r="B404" s="91"/>
      <c r="C404" s="91"/>
    </row>
    <row r="405">
      <c r="B405" s="91"/>
      <c r="C405" s="91"/>
    </row>
    <row r="406">
      <c r="B406" s="91"/>
      <c r="C406" s="91"/>
    </row>
    <row r="407">
      <c r="B407" s="91"/>
      <c r="C407" s="91"/>
    </row>
    <row r="408">
      <c r="B408" s="91"/>
      <c r="C408" s="91"/>
    </row>
    <row r="409">
      <c r="B409" s="91"/>
      <c r="C409" s="91"/>
    </row>
    <row r="410">
      <c r="B410" s="91"/>
      <c r="C410" s="91"/>
    </row>
    <row r="411">
      <c r="B411" s="91"/>
      <c r="C411" s="91"/>
    </row>
    <row r="412">
      <c r="B412" s="91"/>
      <c r="C412" s="91"/>
    </row>
    <row r="413">
      <c r="B413" s="91"/>
      <c r="C413" s="91"/>
    </row>
    <row r="414">
      <c r="B414" s="91"/>
      <c r="C414" s="91"/>
    </row>
    <row r="415">
      <c r="B415" s="91"/>
      <c r="C415" s="91"/>
    </row>
    <row r="416">
      <c r="B416" s="91"/>
      <c r="C416" s="91"/>
    </row>
    <row r="417">
      <c r="B417" s="91"/>
      <c r="C417" s="91"/>
    </row>
    <row r="418">
      <c r="B418" s="91"/>
      <c r="C418" s="91"/>
    </row>
    <row r="419">
      <c r="B419" s="91"/>
      <c r="C419" s="91"/>
    </row>
    <row r="420">
      <c r="B420" s="91"/>
      <c r="C420" s="91"/>
    </row>
    <row r="421">
      <c r="B421" s="91"/>
      <c r="C421" s="91"/>
    </row>
    <row r="422">
      <c r="B422" s="91"/>
      <c r="C422" s="91"/>
    </row>
    <row r="423">
      <c r="B423" s="91"/>
      <c r="C423" s="91"/>
    </row>
    <row r="424">
      <c r="B424" s="91"/>
      <c r="C424" s="91"/>
    </row>
    <row r="425">
      <c r="B425" s="91"/>
      <c r="C425" s="91"/>
    </row>
    <row r="426">
      <c r="B426" s="91"/>
      <c r="C426" s="91"/>
    </row>
    <row r="427">
      <c r="B427" s="91"/>
      <c r="C427" s="91"/>
    </row>
    <row r="428">
      <c r="B428" s="91"/>
      <c r="C428" s="91"/>
    </row>
    <row r="429">
      <c r="B429" s="91"/>
      <c r="C429" s="91"/>
    </row>
    <row r="430">
      <c r="B430" s="91"/>
      <c r="C430" s="91"/>
    </row>
    <row r="431">
      <c r="B431" s="91"/>
      <c r="C431" s="91"/>
    </row>
    <row r="432">
      <c r="B432" s="91"/>
      <c r="C432" s="91"/>
    </row>
    <row r="433">
      <c r="B433" s="91"/>
      <c r="C433" s="91"/>
    </row>
    <row r="434">
      <c r="B434" s="91"/>
      <c r="C434" s="91"/>
    </row>
    <row r="435">
      <c r="B435" s="91"/>
      <c r="C435" s="91"/>
    </row>
    <row r="436">
      <c r="B436" s="91"/>
      <c r="C436" s="91"/>
    </row>
    <row r="437">
      <c r="B437" s="91"/>
      <c r="C437" s="91"/>
    </row>
    <row r="438">
      <c r="B438" s="91"/>
      <c r="C438" s="91"/>
    </row>
    <row r="439">
      <c r="B439" s="91"/>
      <c r="C439" s="91"/>
    </row>
    <row r="440">
      <c r="B440" s="91"/>
      <c r="C440" s="91"/>
    </row>
    <row r="441">
      <c r="B441" s="91"/>
      <c r="C441" s="91"/>
    </row>
    <row r="442">
      <c r="B442" s="91"/>
      <c r="C442" s="91"/>
    </row>
    <row r="443">
      <c r="B443" s="91"/>
      <c r="C443" s="91"/>
    </row>
    <row r="444">
      <c r="B444" s="91"/>
      <c r="C444" s="91"/>
    </row>
    <row r="445">
      <c r="B445" s="91"/>
      <c r="C445" s="91"/>
    </row>
    <row r="446">
      <c r="B446" s="91"/>
      <c r="C446" s="91"/>
    </row>
    <row r="447">
      <c r="B447" s="91"/>
      <c r="C447" s="91"/>
    </row>
    <row r="448">
      <c r="B448" s="91"/>
      <c r="C448" s="91"/>
    </row>
    <row r="449">
      <c r="B449" s="91"/>
      <c r="C449" s="91"/>
    </row>
    <row r="450">
      <c r="B450" s="91"/>
      <c r="C450" s="91"/>
    </row>
    <row r="451">
      <c r="B451" s="91"/>
      <c r="C451" s="91"/>
    </row>
    <row r="452">
      <c r="B452" s="91"/>
      <c r="C452" s="91"/>
    </row>
    <row r="453">
      <c r="B453" s="91"/>
      <c r="C453" s="91"/>
    </row>
    <row r="454">
      <c r="B454" s="91"/>
      <c r="C454" s="91"/>
    </row>
    <row r="455">
      <c r="B455" s="91"/>
      <c r="C455" s="91"/>
    </row>
    <row r="456">
      <c r="B456" s="91"/>
      <c r="C456" s="91"/>
    </row>
    <row r="457">
      <c r="B457" s="91"/>
      <c r="C457" s="91"/>
    </row>
    <row r="458">
      <c r="B458" s="91"/>
      <c r="C458" s="91"/>
    </row>
    <row r="459">
      <c r="B459" s="91"/>
      <c r="C459" s="91"/>
    </row>
    <row r="460">
      <c r="B460" s="91"/>
      <c r="C460" s="91"/>
    </row>
    <row r="461">
      <c r="B461" s="91"/>
      <c r="C461" s="91"/>
    </row>
    <row r="462">
      <c r="B462" s="91"/>
      <c r="C462" s="91"/>
    </row>
    <row r="463">
      <c r="B463" s="91"/>
      <c r="C463" s="91"/>
    </row>
    <row r="464">
      <c r="B464" s="91"/>
      <c r="C464" s="91"/>
    </row>
    <row r="465">
      <c r="B465" s="91"/>
      <c r="C465" s="91"/>
    </row>
    <row r="466">
      <c r="B466" s="91"/>
      <c r="C466" s="91"/>
    </row>
    <row r="467">
      <c r="B467" s="91"/>
      <c r="C467" s="91"/>
    </row>
    <row r="468">
      <c r="B468" s="91"/>
      <c r="C468" s="91"/>
    </row>
    <row r="469">
      <c r="B469" s="91"/>
      <c r="C469" s="91"/>
    </row>
    <row r="470">
      <c r="B470" s="91"/>
      <c r="C470" s="91"/>
    </row>
    <row r="471">
      <c r="B471" s="91"/>
      <c r="C471" s="91"/>
    </row>
    <row r="472">
      <c r="B472" s="91"/>
      <c r="C472" s="91"/>
    </row>
    <row r="473">
      <c r="B473" s="91"/>
      <c r="C473" s="91"/>
    </row>
    <row r="474">
      <c r="B474" s="91"/>
      <c r="C474" s="91"/>
    </row>
    <row r="475">
      <c r="B475" s="91"/>
      <c r="C475" s="91"/>
    </row>
    <row r="476">
      <c r="B476" s="91"/>
      <c r="C476" s="91"/>
    </row>
    <row r="477">
      <c r="B477" s="91"/>
      <c r="C477" s="91"/>
    </row>
    <row r="478">
      <c r="B478" s="91"/>
      <c r="C478" s="91"/>
    </row>
    <row r="479">
      <c r="B479" s="91"/>
      <c r="C479" s="91"/>
    </row>
    <row r="480">
      <c r="B480" s="91"/>
      <c r="C480" s="91"/>
    </row>
    <row r="481">
      <c r="B481" s="91"/>
      <c r="C481" s="91"/>
    </row>
    <row r="482">
      <c r="B482" s="91"/>
      <c r="C482" s="91"/>
    </row>
    <row r="483">
      <c r="B483" s="91"/>
      <c r="C483" s="91"/>
    </row>
    <row r="484">
      <c r="B484" s="91"/>
      <c r="C484" s="91"/>
    </row>
    <row r="485">
      <c r="B485" s="91"/>
      <c r="C485" s="91"/>
    </row>
    <row r="486">
      <c r="B486" s="91"/>
      <c r="C486" s="91"/>
    </row>
    <row r="487">
      <c r="B487" s="91"/>
      <c r="C487" s="91"/>
    </row>
    <row r="488">
      <c r="B488" s="91"/>
      <c r="C488" s="91"/>
    </row>
    <row r="489">
      <c r="B489" s="91"/>
      <c r="C489" s="91"/>
    </row>
    <row r="490">
      <c r="B490" s="91"/>
      <c r="C490" s="91"/>
    </row>
    <row r="491">
      <c r="B491" s="91"/>
      <c r="C491" s="91"/>
    </row>
    <row r="492">
      <c r="B492" s="91"/>
      <c r="C492" s="91"/>
    </row>
    <row r="493">
      <c r="B493" s="91"/>
      <c r="C493" s="91"/>
    </row>
    <row r="494">
      <c r="B494" s="91"/>
      <c r="C494" s="91"/>
    </row>
    <row r="495">
      <c r="B495" s="91"/>
      <c r="C495" s="91"/>
    </row>
    <row r="496">
      <c r="B496" s="91"/>
      <c r="C496" s="91"/>
    </row>
    <row r="497">
      <c r="B497" s="91"/>
      <c r="C497" s="91"/>
    </row>
    <row r="498">
      <c r="B498" s="91"/>
      <c r="C498" s="91"/>
    </row>
    <row r="499">
      <c r="B499" s="91"/>
      <c r="C499" s="91"/>
    </row>
    <row r="500">
      <c r="B500" s="91"/>
      <c r="C500" s="91"/>
    </row>
    <row r="501">
      <c r="B501" s="91"/>
      <c r="C501" s="91"/>
    </row>
    <row r="502">
      <c r="B502" s="91"/>
      <c r="C502" s="91"/>
    </row>
    <row r="503">
      <c r="B503" s="91"/>
      <c r="C503" s="91"/>
    </row>
    <row r="504">
      <c r="B504" s="91"/>
      <c r="C504" s="91"/>
    </row>
    <row r="505">
      <c r="B505" s="91"/>
      <c r="C505" s="91"/>
    </row>
    <row r="506">
      <c r="B506" s="91"/>
      <c r="C506" s="91"/>
    </row>
    <row r="507">
      <c r="B507" s="91"/>
      <c r="C507" s="91"/>
    </row>
    <row r="508">
      <c r="B508" s="91"/>
      <c r="C508" s="91"/>
    </row>
    <row r="509">
      <c r="B509" s="91"/>
      <c r="C509" s="91"/>
    </row>
    <row r="510">
      <c r="B510" s="91"/>
      <c r="C510" s="91"/>
    </row>
    <row r="511">
      <c r="B511" s="91"/>
      <c r="C511" s="91"/>
    </row>
    <row r="512">
      <c r="B512" s="91"/>
      <c r="C512" s="91"/>
    </row>
    <row r="513">
      <c r="B513" s="91"/>
      <c r="C513" s="91"/>
    </row>
    <row r="514">
      <c r="B514" s="91"/>
      <c r="C514" s="91"/>
    </row>
    <row r="515">
      <c r="B515" s="91"/>
      <c r="C515" s="91"/>
    </row>
    <row r="516">
      <c r="B516" s="91"/>
      <c r="C516" s="91"/>
    </row>
    <row r="517">
      <c r="B517" s="91"/>
      <c r="C517" s="91"/>
    </row>
    <row r="518">
      <c r="B518" s="91"/>
      <c r="C518" s="91"/>
    </row>
    <row r="519">
      <c r="B519" s="91"/>
      <c r="C519" s="91"/>
    </row>
    <row r="520">
      <c r="B520" s="91"/>
      <c r="C520" s="91"/>
    </row>
    <row r="521">
      <c r="B521" s="91"/>
      <c r="C521" s="91"/>
    </row>
    <row r="522">
      <c r="B522" s="91"/>
      <c r="C522" s="91"/>
    </row>
    <row r="523">
      <c r="B523" s="91"/>
      <c r="C523" s="91"/>
    </row>
    <row r="524">
      <c r="B524" s="91"/>
      <c r="C524" s="91"/>
    </row>
    <row r="525">
      <c r="B525" s="91"/>
      <c r="C525" s="91"/>
    </row>
    <row r="526">
      <c r="B526" s="91"/>
      <c r="C526" s="91"/>
    </row>
    <row r="527">
      <c r="B527" s="91"/>
      <c r="C527" s="91"/>
    </row>
    <row r="528">
      <c r="B528" s="91"/>
      <c r="C528" s="91"/>
    </row>
    <row r="529">
      <c r="B529" s="91"/>
      <c r="C529" s="91"/>
    </row>
    <row r="530">
      <c r="B530" s="91"/>
      <c r="C530" s="91"/>
    </row>
    <row r="531">
      <c r="B531" s="91"/>
      <c r="C531" s="91"/>
    </row>
    <row r="532">
      <c r="B532" s="91"/>
      <c r="C532" s="91"/>
    </row>
    <row r="533">
      <c r="B533" s="91"/>
      <c r="C533" s="91"/>
    </row>
    <row r="534">
      <c r="B534" s="91"/>
      <c r="C534" s="91"/>
    </row>
    <row r="535">
      <c r="B535" s="91"/>
      <c r="C535" s="91"/>
    </row>
    <row r="536">
      <c r="B536" s="91"/>
      <c r="C536" s="91"/>
    </row>
    <row r="537">
      <c r="B537" s="91"/>
      <c r="C537" s="91"/>
    </row>
    <row r="538">
      <c r="B538" s="91"/>
      <c r="C538" s="91"/>
    </row>
    <row r="539">
      <c r="B539" s="91"/>
      <c r="C539" s="91"/>
    </row>
    <row r="540">
      <c r="B540" s="91"/>
      <c r="C540" s="91"/>
    </row>
    <row r="541">
      <c r="B541" s="91"/>
      <c r="C541" s="91"/>
    </row>
    <row r="542">
      <c r="B542" s="91"/>
      <c r="C542" s="91"/>
    </row>
    <row r="543">
      <c r="B543" s="91"/>
      <c r="C543" s="91"/>
    </row>
    <row r="544">
      <c r="B544" s="91"/>
      <c r="C544" s="91"/>
    </row>
    <row r="545">
      <c r="B545" s="91"/>
      <c r="C545" s="91"/>
    </row>
    <row r="546">
      <c r="B546" s="91"/>
      <c r="C546" s="91"/>
    </row>
    <row r="547">
      <c r="B547" s="91"/>
      <c r="C547" s="91"/>
    </row>
    <row r="548">
      <c r="B548" s="91"/>
      <c r="C548" s="91"/>
    </row>
    <row r="549">
      <c r="B549" s="91"/>
      <c r="C549" s="91"/>
    </row>
    <row r="550">
      <c r="B550" s="91"/>
      <c r="C550" s="91"/>
    </row>
    <row r="551">
      <c r="B551" s="91"/>
      <c r="C551" s="91"/>
    </row>
    <row r="552">
      <c r="B552" s="91"/>
      <c r="C552" s="91"/>
    </row>
    <row r="553">
      <c r="B553" s="91"/>
      <c r="C553" s="91"/>
    </row>
    <row r="554">
      <c r="B554" s="91"/>
      <c r="C554" s="91"/>
    </row>
    <row r="555">
      <c r="B555" s="91"/>
      <c r="C555" s="91"/>
    </row>
    <row r="556">
      <c r="B556" s="91"/>
      <c r="C556" s="91"/>
    </row>
    <row r="557">
      <c r="B557" s="91"/>
      <c r="C557" s="91"/>
    </row>
    <row r="558">
      <c r="B558" s="91"/>
      <c r="C558" s="91"/>
    </row>
    <row r="559">
      <c r="B559" s="91"/>
      <c r="C559" s="91"/>
    </row>
    <row r="560">
      <c r="B560" s="91"/>
      <c r="C560" s="91"/>
    </row>
    <row r="561">
      <c r="B561" s="91"/>
      <c r="C561" s="91"/>
    </row>
    <row r="562">
      <c r="B562" s="91"/>
      <c r="C562" s="91"/>
    </row>
    <row r="563">
      <c r="B563" s="91"/>
      <c r="C563" s="91"/>
    </row>
    <row r="564">
      <c r="B564" s="91"/>
      <c r="C564" s="91"/>
    </row>
    <row r="565">
      <c r="B565" s="91"/>
      <c r="C565" s="91"/>
    </row>
    <row r="566">
      <c r="B566" s="91"/>
      <c r="C566" s="91"/>
    </row>
    <row r="567">
      <c r="B567" s="91"/>
      <c r="C567" s="91"/>
    </row>
    <row r="568">
      <c r="B568" s="91"/>
      <c r="C568" s="91"/>
    </row>
    <row r="569">
      <c r="B569" s="91"/>
      <c r="C569" s="91"/>
    </row>
    <row r="570">
      <c r="B570" s="91"/>
      <c r="C570" s="91"/>
    </row>
    <row r="571">
      <c r="B571" s="91"/>
      <c r="C571" s="91"/>
    </row>
    <row r="572">
      <c r="B572" s="91"/>
      <c r="C572" s="91"/>
    </row>
    <row r="573">
      <c r="B573" s="91"/>
      <c r="C573" s="91"/>
    </row>
    <row r="574">
      <c r="B574" s="91"/>
      <c r="C574" s="91"/>
    </row>
    <row r="575">
      <c r="B575" s="91"/>
      <c r="C575" s="91"/>
    </row>
    <row r="576">
      <c r="B576" s="91"/>
      <c r="C576" s="91"/>
    </row>
    <row r="577">
      <c r="B577" s="91"/>
      <c r="C577" s="91"/>
    </row>
    <row r="578">
      <c r="B578" s="91"/>
      <c r="C578" s="91"/>
    </row>
    <row r="579">
      <c r="B579" s="91"/>
      <c r="C579" s="91"/>
    </row>
    <row r="580">
      <c r="B580" s="91"/>
      <c r="C580" s="91"/>
    </row>
    <row r="581">
      <c r="B581" s="91"/>
      <c r="C581" s="91"/>
    </row>
    <row r="582">
      <c r="B582" s="91"/>
      <c r="C582" s="91"/>
    </row>
    <row r="583">
      <c r="B583" s="91"/>
      <c r="C583" s="91"/>
    </row>
    <row r="584">
      <c r="B584" s="91"/>
      <c r="C584" s="91"/>
    </row>
    <row r="585">
      <c r="B585" s="91"/>
      <c r="C585" s="91"/>
    </row>
    <row r="586">
      <c r="B586" s="91"/>
      <c r="C586" s="91"/>
    </row>
    <row r="587">
      <c r="B587" s="91"/>
      <c r="C587" s="91"/>
    </row>
    <row r="588">
      <c r="B588" s="91"/>
      <c r="C588" s="91"/>
    </row>
    <row r="589">
      <c r="B589" s="91"/>
      <c r="C589" s="91"/>
    </row>
    <row r="590">
      <c r="B590" s="91"/>
      <c r="C590" s="91"/>
    </row>
    <row r="591">
      <c r="B591" s="91"/>
      <c r="C591" s="91"/>
    </row>
    <row r="592">
      <c r="B592" s="91"/>
      <c r="C592" s="91"/>
    </row>
    <row r="593">
      <c r="B593" s="91"/>
      <c r="C593" s="91"/>
    </row>
    <row r="594">
      <c r="B594" s="91"/>
      <c r="C594" s="91"/>
    </row>
    <row r="595">
      <c r="B595" s="91"/>
      <c r="C595" s="91"/>
    </row>
    <row r="596">
      <c r="B596" s="91"/>
      <c r="C596" s="91"/>
    </row>
    <row r="597">
      <c r="B597" s="91"/>
      <c r="C597" s="91"/>
    </row>
    <row r="598">
      <c r="B598" s="91"/>
      <c r="C598" s="91"/>
    </row>
    <row r="599">
      <c r="B599" s="91"/>
      <c r="C599" s="91"/>
    </row>
    <row r="600">
      <c r="B600" s="91"/>
      <c r="C600" s="91"/>
    </row>
    <row r="601">
      <c r="B601" s="91"/>
      <c r="C601" s="91"/>
    </row>
    <row r="602">
      <c r="B602" s="91"/>
      <c r="C602" s="91"/>
    </row>
    <row r="603">
      <c r="B603" s="91"/>
      <c r="C603" s="91"/>
    </row>
    <row r="604">
      <c r="B604" s="91"/>
      <c r="C604" s="91"/>
    </row>
    <row r="605">
      <c r="B605" s="91"/>
      <c r="C605" s="91"/>
    </row>
    <row r="606">
      <c r="B606" s="91"/>
      <c r="C606" s="91"/>
    </row>
    <row r="607">
      <c r="B607" s="91"/>
      <c r="C607" s="91"/>
    </row>
    <row r="608">
      <c r="B608" s="91"/>
      <c r="C608" s="91"/>
    </row>
    <row r="609">
      <c r="B609" s="91"/>
      <c r="C609" s="91"/>
    </row>
    <row r="610">
      <c r="B610" s="91"/>
      <c r="C610" s="91"/>
    </row>
    <row r="611">
      <c r="B611" s="91"/>
      <c r="C611" s="91"/>
    </row>
    <row r="612">
      <c r="B612" s="91"/>
      <c r="C612" s="91"/>
    </row>
    <row r="613">
      <c r="B613" s="91"/>
      <c r="C613" s="91"/>
    </row>
    <row r="614">
      <c r="B614" s="91"/>
      <c r="C614" s="91"/>
    </row>
    <row r="615">
      <c r="B615" s="91"/>
      <c r="C615" s="91"/>
    </row>
    <row r="616">
      <c r="B616" s="91"/>
      <c r="C616" s="91"/>
    </row>
    <row r="617">
      <c r="B617" s="91"/>
      <c r="C617" s="91"/>
    </row>
    <row r="618">
      <c r="B618" s="91"/>
      <c r="C618" s="91"/>
    </row>
    <row r="619">
      <c r="B619" s="91"/>
      <c r="C619" s="91"/>
    </row>
    <row r="620">
      <c r="B620" s="91"/>
      <c r="C620" s="91"/>
    </row>
    <row r="621">
      <c r="B621" s="91"/>
      <c r="C621" s="91"/>
    </row>
    <row r="622">
      <c r="B622" s="91"/>
      <c r="C622" s="91"/>
    </row>
    <row r="623">
      <c r="B623" s="91"/>
      <c r="C623" s="91"/>
    </row>
    <row r="624">
      <c r="B624" s="91"/>
      <c r="C624" s="91"/>
    </row>
    <row r="625">
      <c r="B625" s="91"/>
      <c r="C625" s="91"/>
    </row>
    <row r="626">
      <c r="B626" s="91"/>
      <c r="C626" s="91"/>
    </row>
    <row r="627">
      <c r="B627" s="91"/>
      <c r="C627" s="91"/>
    </row>
    <row r="628">
      <c r="B628" s="91"/>
      <c r="C628" s="91"/>
    </row>
    <row r="629">
      <c r="B629" s="91"/>
      <c r="C629" s="91"/>
    </row>
    <row r="630">
      <c r="B630" s="91"/>
      <c r="C630" s="91"/>
    </row>
    <row r="631">
      <c r="B631" s="91"/>
      <c r="C631" s="91"/>
    </row>
    <row r="632">
      <c r="B632" s="91"/>
      <c r="C632" s="91"/>
    </row>
    <row r="633">
      <c r="B633" s="91"/>
      <c r="C633" s="91"/>
    </row>
    <row r="634">
      <c r="B634" s="91"/>
      <c r="C634" s="91"/>
    </row>
    <row r="635">
      <c r="B635" s="91"/>
      <c r="C635" s="91"/>
    </row>
    <row r="636">
      <c r="B636" s="91"/>
      <c r="C636" s="91"/>
    </row>
    <row r="637">
      <c r="B637" s="91"/>
      <c r="C637" s="91"/>
    </row>
    <row r="638">
      <c r="B638" s="91"/>
      <c r="C638" s="91"/>
    </row>
    <row r="639">
      <c r="B639" s="91"/>
      <c r="C639" s="91"/>
    </row>
    <row r="640">
      <c r="B640" s="91"/>
      <c r="C640" s="91"/>
    </row>
    <row r="641">
      <c r="B641" s="91"/>
      <c r="C641" s="91"/>
    </row>
    <row r="642">
      <c r="B642" s="91"/>
      <c r="C642" s="91"/>
    </row>
    <row r="643">
      <c r="B643" s="91"/>
      <c r="C643" s="91"/>
    </row>
    <row r="644">
      <c r="B644" s="91"/>
      <c r="C644" s="91"/>
    </row>
    <row r="645">
      <c r="B645" s="91"/>
      <c r="C645" s="91"/>
    </row>
    <row r="646">
      <c r="B646" s="91"/>
      <c r="C646" s="91"/>
    </row>
    <row r="647">
      <c r="B647" s="91"/>
      <c r="C647" s="91"/>
    </row>
    <row r="648">
      <c r="B648" s="91"/>
      <c r="C648" s="91"/>
    </row>
    <row r="649">
      <c r="B649" s="91"/>
      <c r="C649" s="91"/>
    </row>
    <row r="650">
      <c r="B650" s="91"/>
      <c r="C650" s="91"/>
    </row>
    <row r="651">
      <c r="B651" s="91"/>
      <c r="C651" s="91"/>
    </row>
    <row r="652">
      <c r="B652" s="91"/>
      <c r="C652" s="91"/>
    </row>
    <row r="653">
      <c r="B653" s="91"/>
      <c r="C653" s="91"/>
    </row>
    <row r="654">
      <c r="B654" s="91"/>
      <c r="C654" s="91"/>
    </row>
    <row r="655">
      <c r="B655" s="91"/>
      <c r="C655" s="91"/>
    </row>
    <row r="656">
      <c r="B656" s="91"/>
      <c r="C656" s="91"/>
    </row>
    <row r="657">
      <c r="B657" s="91"/>
      <c r="C657" s="91"/>
    </row>
    <row r="658">
      <c r="B658" s="91"/>
      <c r="C658" s="91"/>
    </row>
    <row r="659">
      <c r="B659" s="91"/>
      <c r="C659" s="91"/>
    </row>
    <row r="660">
      <c r="B660" s="91"/>
      <c r="C660" s="91"/>
    </row>
    <row r="661">
      <c r="B661" s="91"/>
      <c r="C661" s="91"/>
    </row>
    <row r="662">
      <c r="B662" s="91"/>
      <c r="C662" s="91"/>
    </row>
    <row r="663">
      <c r="B663" s="91"/>
      <c r="C663" s="91"/>
    </row>
    <row r="664">
      <c r="B664" s="91"/>
      <c r="C664" s="91"/>
    </row>
    <row r="665">
      <c r="B665" s="91"/>
      <c r="C665" s="91"/>
    </row>
    <row r="666">
      <c r="B666" s="91"/>
      <c r="C666" s="91"/>
    </row>
    <row r="667">
      <c r="B667" s="91"/>
      <c r="C667" s="91"/>
    </row>
    <row r="668">
      <c r="B668" s="91"/>
      <c r="C668" s="91"/>
    </row>
    <row r="669">
      <c r="B669" s="91"/>
      <c r="C669" s="91"/>
    </row>
    <row r="670">
      <c r="B670" s="91"/>
      <c r="C670" s="91"/>
    </row>
    <row r="671">
      <c r="B671" s="91"/>
      <c r="C671" s="91"/>
    </row>
    <row r="672">
      <c r="B672" s="91"/>
      <c r="C672" s="91"/>
    </row>
    <row r="673">
      <c r="B673" s="91"/>
      <c r="C673" s="91"/>
    </row>
    <row r="674">
      <c r="B674" s="91"/>
      <c r="C674" s="91"/>
    </row>
    <row r="675">
      <c r="B675" s="91"/>
      <c r="C675" s="91"/>
    </row>
    <row r="676">
      <c r="B676" s="91"/>
      <c r="C676" s="91"/>
    </row>
    <row r="677">
      <c r="B677" s="91"/>
      <c r="C677" s="91"/>
    </row>
    <row r="678">
      <c r="B678" s="91"/>
      <c r="C678" s="91"/>
    </row>
    <row r="679">
      <c r="B679" s="91"/>
      <c r="C679" s="91"/>
    </row>
    <row r="680">
      <c r="B680" s="91"/>
      <c r="C680" s="91"/>
    </row>
    <row r="681">
      <c r="B681" s="91"/>
      <c r="C681" s="91"/>
    </row>
    <row r="682">
      <c r="B682" s="91"/>
      <c r="C682" s="91"/>
    </row>
    <row r="683">
      <c r="B683" s="91"/>
      <c r="C683" s="91"/>
    </row>
    <row r="684">
      <c r="B684" s="91"/>
      <c r="C684" s="91"/>
    </row>
    <row r="685">
      <c r="B685" s="91"/>
      <c r="C685" s="91"/>
    </row>
    <row r="686">
      <c r="B686" s="91"/>
      <c r="C686" s="91"/>
    </row>
    <row r="687">
      <c r="B687" s="91"/>
      <c r="C687" s="91"/>
    </row>
    <row r="688">
      <c r="B688" s="91"/>
      <c r="C688" s="91"/>
    </row>
    <row r="689">
      <c r="B689" s="91"/>
      <c r="C689" s="91"/>
    </row>
    <row r="690">
      <c r="B690" s="91"/>
      <c r="C690" s="91"/>
    </row>
    <row r="691">
      <c r="B691" s="91"/>
      <c r="C691" s="91"/>
    </row>
    <row r="692">
      <c r="B692" s="91"/>
      <c r="C692" s="91"/>
    </row>
    <row r="693">
      <c r="B693" s="91"/>
      <c r="C693" s="91"/>
    </row>
    <row r="694">
      <c r="B694" s="91"/>
      <c r="C694" s="91"/>
    </row>
    <row r="695">
      <c r="B695" s="91"/>
      <c r="C695" s="91"/>
    </row>
    <row r="696">
      <c r="B696" s="91"/>
      <c r="C696" s="91"/>
    </row>
    <row r="697">
      <c r="B697" s="91"/>
      <c r="C697" s="91"/>
    </row>
    <row r="698">
      <c r="B698" s="91"/>
      <c r="C698" s="91"/>
    </row>
    <row r="699">
      <c r="B699" s="91"/>
      <c r="C699" s="91"/>
    </row>
    <row r="700">
      <c r="B700" s="91"/>
      <c r="C700" s="91"/>
    </row>
    <row r="701">
      <c r="B701" s="91"/>
      <c r="C701" s="91"/>
    </row>
    <row r="702">
      <c r="B702" s="91"/>
      <c r="C702" s="91"/>
    </row>
    <row r="703">
      <c r="B703" s="91"/>
      <c r="C703" s="91"/>
    </row>
    <row r="704">
      <c r="B704" s="91"/>
      <c r="C704" s="91"/>
    </row>
    <row r="705">
      <c r="B705" s="91"/>
      <c r="C705" s="91"/>
    </row>
    <row r="706">
      <c r="B706" s="91"/>
      <c r="C706" s="91"/>
    </row>
    <row r="707">
      <c r="B707" s="91"/>
      <c r="C707" s="91"/>
    </row>
    <row r="708">
      <c r="B708" s="91"/>
      <c r="C708" s="91"/>
    </row>
    <row r="709">
      <c r="B709" s="91"/>
      <c r="C709" s="91"/>
    </row>
    <row r="710">
      <c r="B710" s="91"/>
      <c r="C710" s="91"/>
    </row>
    <row r="711">
      <c r="B711" s="91"/>
      <c r="C711" s="91"/>
    </row>
    <row r="712">
      <c r="B712" s="91"/>
      <c r="C712" s="91"/>
    </row>
    <row r="713">
      <c r="B713" s="91"/>
      <c r="C713" s="91"/>
    </row>
    <row r="714">
      <c r="B714" s="91"/>
      <c r="C714" s="91"/>
    </row>
    <row r="715">
      <c r="B715" s="91"/>
      <c r="C715" s="91"/>
    </row>
    <row r="716">
      <c r="B716" s="91"/>
      <c r="C716" s="91"/>
    </row>
    <row r="717">
      <c r="B717" s="91"/>
      <c r="C717" s="91"/>
    </row>
    <row r="718">
      <c r="B718" s="91"/>
      <c r="C718" s="91"/>
    </row>
    <row r="719">
      <c r="B719" s="91"/>
      <c r="C719" s="91"/>
    </row>
    <row r="720">
      <c r="B720" s="91"/>
      <c r="C720" s="91"/>
    </row>
    <row r="721">
      <c r="B721" s="91"/>
      <c r="C721" s="91"/>
    </row>
    <row r="722">
      <c r="B722" s="91"/>
      <c r="C722" s="91"/>
    </row>
    <row r="723">
      <c r="B723" s="91"/>
      <c r="C723" s="91"/>
    </row>
    <row r="724">
      <c r="B724" s="91"/>
      <c r="C724" s="91"/>
    </row>
    <row r="725">
      <c r="B725" s="91"/>
      <c r="C725" s="91"/>
    </row>
    <row r="726">
      <c r="B726" s="91"/>
      <c r="C726" s="91"/>
    </row>
    <row r="727">
      <c r="B727" s="91"/>
      <c r="C727" s="91"/>
    </row>
    <row r="728">
      <c r="B728" s="91"/>
      <c r="C728" s="91"/>
    </row>
    <row r="729">
      <c r="B729" s="91"/>
      <c r="C729" s="91"/>
    </row>
    <row r="730">
      <c r="B730" s="91"/>
      <c r="C730" s="91"/>
    </row>
    <row r="731">
      <c r="B731" s="91"/>
      <c r="C731" s="91"/>
    </row>
    <row r="732">
      <c r="B732" s="91"/>
      <c r="C732" s="91"/>
    </row>
    <row r="733">
      <c r="B733" s="91"/>
      <c r="C733" s="91"/>
    </row>
    <row r="734">
      <c r="B734" s="91"/>
      <c r="C734" s="91"/>
    </row>
    <row r="735">
      <c r="B735" s="91"/>
      <c r="C735" s="91"/>
    </row>
    <row r="736">
      <c r="B736" s="91"/>
      <c r="C736" s="91"/>
    </row>
    <row r="737">
      <c r="B737" s="91"/>
      <c r="C737" s="91"/>
    </row>
    <row r="738">
      <c r="B738" s="91"/>
      <c r="C738" s="91"/>
    </row>
    <row r="739">
      <c r="B739" s="91"/>
      <c r="C739" s="91"/>
    </row>
    <row r="740">
      <c r="B740" s="91"/>
      <c r="C740" s="91"/>
    </row>
    <row r="741">
      <c r="B741" s="91"/>
      <c r="C741" s="91"/>
    </row>
    <row r="742">
      <c r="B742" s="91"/>
      <c r="C742" s="91"/>
    </row>
    <row r="743">
      <c r="B743" s="91"/>
      <c r="C743" s="91"/>
    </row>
    <row r="744">
      <c r="B744" s="91"/>
      <c r="C744" s="91"/>
    </row>
    <row r="745">
      <c r="B745" s="91"/>
      <c r="C745" s="91"/>
    </row>
    <row r="746">
      <c r="B746" s="91"/>
      <c r="C746" s="91"/>
    </row>
    <row r="747">
      <c r="B747" s="91"/>
      <c r="C747" s="91"/>
    </row>
    <row r="748">
      <c r="B748" s="91"/>
      <c r="C748" s="91"/>
    </row>
    <row r="749">
      <c r="B749" s="91"/>
      <c r="C749" s="91"/>
    </row>
    <row r="750">
      <c r="B750" s="91"/>
      <c r="C750" s="91"/>
    </row>
    <row r="751">
      <c r="B751" s="91"/>
      <c r="C751" s="91"/>
    </row>
    <row r="752">
      <c r="B752" s="91"/>
      <c r="C752" s="91"/>
    </row>
    <row r="753">
      <c r="B753" s="91"/>
      <c r="C753" s="91"/>
    </row>
    <row r="754">
      <c r="B754" s="91"/>
      <c r="C754" s="91"/>
    </row>
    <row r="755">
      <c r="B755" s="91"/>
      <c r="C755" s="91"/>
    </row>
    <row r="756">
      <c r="B756" s="91"/>
      <c r="C756" s="91"/>
    </row>
    <row r="757">
      <c r="B757" s="91"/>
      <c r="C757" s="91"/>
    </row>
    <row r="758">
      <c r="B758" s="91"/>
      <c r="C758" s="91"/>
    </row>
    <row r="759">
      <c r="B759" s="91"/>
      <c r="C759" s="91"/>
    </row>
    <row r="760">
      <c r="B760" s="91"/>
      <c r="C760" s="91"/>
    </row>
    <row r="761">
      <c r="B761" s="91"/>
      <c r="C761" s="91"/>
    </row>
    <row r="762">
      <c r="B762" s="91"/>
      <c r="C762" s="91"/>
    </row>
    <row r="763">
      <c r="B763" s="91"/>
      <c r="C763" s="91"/>
    </row>
    <row r="764">
      <c r="B764" s="91"/>
      <c r="C764" s="91"/>
    </row>
    <row r="765">
      <c r="B765" s="91"/>
      <c r="C765" s="91"/>
    </row>
    <row r="766">
      <c r="B766" s="91"/>
      <c r="C766" s="91"/>
    </row>
    <row r="767">
      <c r="B767" s="91"/>
      <c r="C767" s="91"/>
    </row>
    <row r="768">
      <c r="B768" s="91"/>
      <c r="C768" s="91"/>
    </row>
    <row r="769">
      <c r="B769" s="91"/>
      <c r="C769" s="91"/>
    </row>
    <row r="770">
      <c r="B770" s="91"/>
      <c r="C770" s="91"/>
    </row>
    <row r="771">
      <c r="B771" s="91"/>
      <c r="C771" s="91"/>
    </row>
    <row r="772">
      <c r="B772" s="91"/>
      <c r="C772" s="91"/>
    </row>
    <row r="773">
      <c r="B773" s="91"/>
      <c r="C773" s="91"/>
    </row>
    <row r="774">
      <c r="B774" s="91"/>
      <c r="C774" s="91"/>
    </row>
    <row r="775">
      <c r="B775" s="91"/>
      <c r="C775" s="91"/>
    </row>
    <row r="776">
      <c r="B776" s="91"/>
      <c r="C776" s="91"/>
    </row>
    <row r="777">
      <c r="B777" s="91"/>
      <c r="C777" s="91"/>
    </row>
    <row r="778">
      <c r="B778" s="91"/>
      <c r="C778" s="91"/>
    </row>
    <row r="779">
      <c r="B779" s="91"/>
      <c r="C779" s="91"/>
    </row>
    <row r="780">
      <c r="B780" s="91"/>
      <c r="C780" s="91"/>
    </row>
    <row r="781">
      <c r="B781" s="91"/>
      <c r="C781" s="91"/>
    </row>
    <row r="782">
      <c r="B782" s="91"/>
      <c r="C782" s="91"/>
    </row>
    <row r="783">
      <c r="B783" s="91"/>
      <c r="C783" s="91"/>
    </row>
    <row r="784">
      <c r="B784" s="91"/>
      <c r="C784" s="91"/>
    </row>
    <row r="785">
      <c r="B785" s="91"/>
      <c r="C785" s="91"/>
    </row>
    <row r="786">
      <c r="B786" s="91"/>
      <c r="C786" s="91"/>
    </row>
    <row r="787">
      <c r="B787" s="91"/>
      <c r="C787" s="91"/>
    </row>
    <row r="788">
      <c r="B788" s="91"/>
      <c r="C788" s="91"/>
    </row>
    <row r="789">
      <c r="B789" s="91"/>
      <c r="C789" s="91"/>
    </row>
    <row r="790">
      <c r="B790" s="91"/>
      <c r="C790" s="91"/>
    </row>
    <row r="791">
      <c r="B791" s="91"/>
      <c r="C791" s="91"/>
    </row>
    <row r="792">
      <c r="B792" s="91"/>
      <c r="C792" s="91"/>
    </row>
    <row r="793">
      <c r="B793" s="91"/>
      <c r="C793" s="91"/>
    </row>
    <row r="794">
      <c r="B794" s="91"/>
      <c r="C794" s="91"/>
    </row>
    <row r="795">
      <c r="B795" s="91"/>
      <c r="C795" s="91"/>
    </row>
    <row r="796">
      <c r="B796" s="91"/>
      <c r="C796" s="91"/>
    </row>
    <row r="797">
      <c r="B797" s="91"/>
      <c r="C797" s="91"/>
    </row>
    <row r="798">
      <c r="B798" s="91"/>
      <c r="C798" s="91"/>
    </row>
    <row r="799">
      <c r="B799" s="91"/>
      <c r="C799" s="91"/>
    </row>
    <row r="800">
      <c r="B800" s="91"/>
      <c r="C800" s="91"/>
    </row>
    <row r="801">
      <c r="B801" s="91"/>
      <c r="C801" s="91"/>
    </row>
    <row r="802">
      <c r="B802" s="91"/>
      <c r="C802" s="91"/>
    </row>
    <row r="803">
      <c r="B803" s="91"/>
      <c r="C803" s="91"/>
    </row>
    <row r="804">
      <c r="B804" s="91"/>
      <c r="C804" s="91"/>
    </row>
    <row r="805">
      <c r="B805" s="91"/>
      <c r="C805" s="91"/>
    </row>
    <row r="806">
      <c r="B806" s="91"/>
      <c r="C806" s="91"/>
    </row>
    <row r="807">
      <c r="B807" s="91"/>
      <c r="C807" s="91"/>
    </row>
    <row r="808">
      <c r="B808" s="91"/>
      <c r="C808" s="91"/>
    </row>
    <row r="809">
      <c r="B809" s="91"/>
      <c r="C809" s="91"/>
    </row>
    <row r="810">
      <c r="B810" s="91"/>
      <c r="C810" s="91"/>
    </row>
    <row r="811">
      <c r="B811" s="91"/>
      <c r="C811" s="91"/>
    </row>
    <row r="812">
      <c r="B812" s="91"/>
      <c r="C812" s="91"/>
    </row>
    <row r="813">
      <c r="B813" s="91"/>
      <c r="C813" s="91"/>
    </row>
    <row r="814">
      <c r="B814" s="91"/>
      <c r="C814" s="91"/>
    </row>
    <row r="815">
      <c r="B815" s="91"/>
      <c r="C815" s="91"/>
    </row>
    <row r="816">
      <c r="B816" s="91"/>
      <c r="C816" s="91"/>
    </row>
    <row r="817">
      <c r="B817" s="91"/>
      <c r="C817" s="91"/>
    </row>
    <row r="818">
      <c r="B818" s="91"/>
      <c r="C818" s="91"/>
    </row>
    <row r="819">
      <c r="B819" s="91"/>
      <c r="C819" s="91"/>
    </row>
    <row r="820">
      <c r="B820" s="91"/>
      <c r="C820" s="91"/>
    </row>
    <row r="821">
      <c r="B821" s="91"/>
      <c r="C821" s="91"/>
    </row>
    <row r="822">
      <c r="B822" s="91"/>
      <c r="C822" s="91"/>
    </row>
    <row r="823">
      <c r="B823" s="91"/>
      <c r="C823" s="91"/>
    </row>
    <row r="824">
      <c r="B824" s="91"/>
      <c r="C824" s="91"/>
    </row>
    <row r="825">
      <c r="B825" s="91"/>
      <c r="C825" s="91"/>
    </row>
    <row r="826">
      <c r="B826" s="91"/>
      <c r="C826" s="91"/>
    </row>
    <row r="827">
      <c r="B827" s="91"/>
      <c r="C827" s="91"/>
    </row>
    <row r="828">
      <c r="B828" s="91"/>
      <c r="C828" s="91"/>
    </row>
    <row r="829">
      <c r="B829" s="91"/>
      <c r="C829" s="91"/>
    </row>
    <row r="830">
      <c r="B830" s="91"/>
      <c r="C830" s="91"/>
    </row>
    <row r="831">
      <c r="B831" s="91"/>
      <c r="C831" s="91"/>
    </row>
    <row r="832">
      <c r="B832" s="91"/>
      <c r="C832" s="91"/>
    </row>
    <row r="833">
      <c r="B833" s="91"/>
      <c r="C833" s="91"/>
    </row>
    <row r="834">
      <c r="B834" s="91"/>
      <c r="C834" s="91"/>
    </row>
    <row r="835">
      <c r="B835" s="91"/>
      <c r="C835" s="91"/>
    </row>
    <row r="836">
      <c r="B836" s="91"/>
      <c r="C836" s="91"/>
    </row>
    <row r="837">
      <c r="B837" s="91"/>
      <c r="C837" s="91"/>
    </row>
    <row r="838">
      <c r="B838" s="91"/>
      <c r="C838" s="91"/>
    </row>
    <row r="839">
      <c r="B839" s="91"/>
      <c r="C839" s="91"/>
    </row>
    <row r="840">
      <c r="B840" s="91"/>
      <c r="C840" s="91"/>
    </row>
    <row r="841">
      <c r="B841" s="91"/>
      <c r="C841" s="91"/>
    </row>
    <row r="842">
      <c r="B842" s="91"/>
      <c r="C842" s="91"/>
    </row>
    <row r="843">
      <c r="B843" s="91"/>
      <c r="C843" s="91"/>
    </row>
    <row r="844">
      <c r="B844" s="91"/>
      <c r="C844" s="91"/>
    </row>
    <row r="845">
      <c r="B845" s="91"/>
      <c r="C845" s="91"/>
    </row>
    <row r="846">
      <c r="B846" s="91"/>
      <c r="C846" s="91"/>
    </row>
    <row r="847">
      <c r="B847" s="91"/>
      <c r="C847" s="91"/>
    </row>
    <row r="848">
      <c r="B848" s="91"/>
      <c r="C848" s="91"/>
    </row>
    <row r="849">
      <c r="B849" s="91"/>
      <c r="C849" s="91"/>
    </row>
    <row r="850">
      <c r="B850" s="91"/>
      <c r="C850" s="91"/>
    </row>
    <row r="851">
      <c r="B851" s="91"/>
      <c r="C851" s="91"/>
    </row>
    <row r="852">
      <c r="B852" s="91"/>
      <c r="C852" s="91"/>
    </row>
    <row r="853">
      <c r="B853" s="91"/>
      <c r="C853" s="91"/>
    </row>
    <row r="854">
      <c r="B854" s="91"/>
      <c r="C854" s="91"/>
    </row>
    <row r="855">
      <c r="B855" s="91"/>
      <c r="C855" s="91"/>
    </row>
    <row r="856">
      <c r="B856" s="91"/>
      <c r="C856" s="91"/>
    </row>
    <row r="857">
      <c r="B857" s="91"/>
      <c r="C857" s="91"/>
    </row>
    <row r="858">
      <c r="B858" s="91"/>
      <c r="C858" s="91"/>
    </row>
    <row r="859">
      <c r="B859" s="91"/>
      <c r="C859" s="91"/>
    </row>
    <row r="860">
      <c r="B860" s="91"/>
      <c r="C860" s="91"/>
    </row>
    <row r="861">
      <c r="B861" s="91"/>
      <c r="C861" s="91"/>
    </row>
    <row r="862">
      <c r="B862" s="91"/>
      <c r="C862" s="91"/>
    </row>
    <row r="863">
      <c r="B863" s="91"/>
      <c r="C863" s="91"/>
    </row>
    <row r="864">
      <c r="B864" s="91"/>
      <c r="C864" s="91"/>
    </row>
    <row r="865">
      <c r="B865" s="91"/>
      <c r="C865" s="91"/>
    </row>
    <row r="866">
      <c r="B866" s="91"/>
      <c r="C866" s="91"/>
    </row>
    <row r="867">
      <c r="B867" s="91"/>
      <c r="C867" s="91"/>
    </row>
    <row r="868">
      <c r="B868" s="91"/>
      <c r="C868" s="91"/>
    </row>
    <row r="869">
      <c r="B869" s="91"/>
      <c r="C869" s="91"/>
    </row>
    <row r="870">
      <c r="B870" s="91"/>
      <c r="C870" s="91"/>
    </row>
    <row r="871">
      <c r="B871" s="91"/>
      <c r="C871" s="91"/>
    </row>
    <row r="872">
      <c r="B872" s="91"/>
      <c r="C872" s="91"/>
    </row>
    <row r="873">
      <c r="B873" s="91"/>
      <c r="C873" s="91"/>
    </row>
    <row r="874">
      <c r="B874" s="91"/>
      <c r="C874" s="91"/>
    </row>
    <row r="875">
      <c r="B875" s="91"/>
      <c r="C875" s="91"/>
    </row>
    <row r="876">
      <c r="B876" s="91"/>
      <c r="C876" s="91"/>
    </row>
    <row r="877">
      <c r="B877" s="91"/>
      <c r="C877" s="91"/>
    </row>
    <row r="878">
      <c r="B878" s="91"/>
      <c r="C878" s="91"/>
    </row>
    <row r="879">
      <c r="B879" s="91"/>
      <c r="C879" s="91"/>
    </row>
    <row r="880">
      <c r="B880" s="91"/>
      <c r="C880" s="91"/>
    </row>
    <row r="881">
      <c r="B881" s="91"/>
      <c r="C881" s="91"/>
    </row>
    <row r="882">
      <c r="B882" s="91"/>
      <c r="C882" s="91"/>
    </row>
    <row r="883">
      <c r="B883" s="91"/>
      <c r="C883" s="91"/>
    </row>
    <row r="884">
      <c r="B884" s="91"/>
      <c r="C884" s="91"/>
    </row>
    <row r="885">
      <c r="B885" s="91"/>
      <c r="C885" s="91"/>
    </row>
    <row r="886">
      <c r="B886" s="91"/>
      <c r="C886" s="91"/>
    </row>
    <row r="887">
      <c r="B887" s="91"/>
      <c r="C887" s="91"/>
    </row>
    <row r="888">
      <c r="B888" s="91"/>
      <c r="C888" s="91"/>
    </row>
    <row r="889">
      <c r="B889" s="91"/>
      <c r="C889" s="91"/>
    </row>
    <row r="890">
      <c r="B890" s="91"/>
      <c r="C890" s="91"/>
    </row>
    <row r="891">
      <c r="B891" s="91"/>
      <c r="C891" s="91"/>
    </row>
    <row r="892">
      <c r="B892" s="91"/>
      <c r="C892" s="91"/>
    </row>
    <row r="893">
      <c r="B893" s="91"/>
      <c r="C893" s="91"/>
    </row>
    <row r="894">
      <c r="B894" s="91"/>
      <c r="C894" s="91"/>
    </row>
    <row r="895">
      <c r="B895" s="91"/>
      <c r="C895" s="91"/>
    </row>
    <row r="896">
      <c r="B896" s="91"/>
      <c r="C896" s="91"/>
    </row>
    <row r="897">
      <c r="B897" s="91"/>
      <c r="C897" s="91"/>
    </row>
    <row r="898">
      <c r="B898" s="91"/>
      <c r="C898" s="91"/>
    </row>
    <row r="899">
      <c r="B899" s="91"/>
      <c r="C899" s="91"/>
    </row>
    <row r="900">
      <c r="B900" s="91"/>
      <c r="C900" s="91"/>
    </row>
    <row r="901">
      <c r="B901" s="91"/>
      <c r="C901" s="91"/>
    </row>
    <row r="902">
      <c r="B902" s="91"/>
      <c r="C902" s="91"/>
    </row>
    <row r="903">
      <c r="B903" s="91"/>
      <c r="C903" s="91"/>
    </row>
    <row r="904">
      <c r="B904" s="91"/>
      <c r="C904" s="91"/>
    </row>
    <row r="905">
      <c r="B905" s="91"/>
      <c r="C905" s="91"/>
    </row>
    <row r="906">
      <c r="B906" s="91"/>
      <c r="C906" s="91"/>
    </row>
    <row r="907">
      <c r="B907" s="91"/>
      <c r="C907" s="91"/>
    </row>
    <row r="908">
      <c r="B908" s="91"/>
      <c r="C908" s="91"/>
    </row>
    <row r="909">
      <c r="B909" s="91"/>
      <c r="C909" s="91"/>
    </row>
    <row r="910">
      <c r="B910" s="91"/>
      <c r="C910" s="91"/>
    </row>
    <row r="911">
      <c r="B911" s="91"/>
      <c r="C911" s="91"/>
    </row>
    <row r="912">
      <c r="B912" s="91"/>
      <c r="C912" s="91"/>
    </row>
    <row r="913">
      <c r="B913" s="91"/>
      <c r="C913" s="91"/>
    </row>
    <row r="914">
      <c r="B914" s="91"/>
      <c r="C914" s="91"/>
    </row>
    <row r="915">
      <c r="B915" s="91"/>
      <c r="C915" s="91"/>
    </row>
    <row r="916">
      <c r="B916" s="91"/>
      <c r="C916" s="91"/>
    </row>
    <row r="917">
      <c r="B917" s="91"/>
      <c r="C917" s="91"/>
    </row>
    <row r="918">
      <c r="B918" s="91"/>
      <c r="C918" s="91"/>
    </row>
    <row r="919">
      <c r="B919" s="91"/>
      <c r="C919" s="91"/>
    </row>
    <row r="920">
      <c r="B920" s="91"/>
      <c r="C920" s="91"/>
    </row>
    <row r="921">
      <c r="B921" s="91"/>
      <c r="C921" s="91"/>
    </row>
    <row r="922">
      <c r="B922" s="91"/>
      <c r="C922" s="91"/>
    </row>
    <row r="923">
      <c r="B923" s="91"/>
      <c r="C923" s="91"/>
    </row>
    <row r="924">
      <c r="B924" s="91"/>
      <c r="C924" s="91"/>
    </row>
    <row r="925">
      <c r="B925" s="91"/>
      <c r="C925" s="91"/>
    </row>
    <row r="926">
      <c r="B926" s="91"/>
      <c r="C926" s="91"/>
    </row>
    <row r="927">
      <c r="B927" s="91"/>
      <c r="C927" s="91"/>
    </row>
    <row r="928">
      <c r="B928" s="91"/>
      <c r="C928" s="91"/>
    </row>
    <row r="929">
      <c r="B929" s="91"/>
      <c r="C929" s="91"/>
    </row>
    <row r="930">
      <c r="B930" s="91"/>
      <c r="C930" s="91"/>
    </row>
    <row r="931">
      <c r="B931" s="91"/>
      <c r="C931" s="91"/>
    </row>
    <row r="932">
      <c r="B932" s="91"/>
      <c r="C932" s="91"/>
    </row>
    <row r="933">
      <c r="B933" s="91"/>
      <c r="C933" s="91"/>
    </row>
    <row r="934">
      <c r="B934" s="91"/>
      <c r="C934" s="91"/>
    </row>
    <row r="935">
      <c r="B935" s="91"/>
      <c r="C935" s="91"/>
    </row>
    <row r="936">
      <c r="B936" s="91"/>
      <c r="C936" s="91"/>
    </row>
    <row r="937">
      <c r="B937" s="91"/>
      <c r="C937" s="91"/>
    </row>
    <row r="938">
      <c r="B938" s="91"/>
      <c r="C938" s="91"/>
    </row>
    <row r="939">
      <c r="B939" s="91"/>
      <c r="C939" s="91"/>
    </row>
    <row r="940">
      <c r="B940" s="91"/>
      <c r="C940" s="91"/>
    </row>
    <row r="941">
      <c r="B941" s="91"/>
      <c r="C941" s="91"/>
    </row>
    <row r="942">
      <c r="B942" s="91"/>
      <c r="C942" s="91"/>
    </row>
    <row r="943">
      <c r="B943" s="91"/>
      <c r="C943" s="91"/>
    </row>
    <row r="944">
      <c r="B944" s="91"/>
      <c r="C944" s="91"/>
    </row>
  </sheetData>
  <mergeCells count="15">
    <mergeCell ref="C40:D40"/>
    <mergeCell ref="E40:F40"/>
    <mergeCell ref="A48:K48"/>
    <mergeCell ref="A60:K60"/>
    <mergeCell ref="A66:K66"/>
    <mergeCell ref="A72:K72"/>
    <mergeCell ref="C73:D73"/>
    <mergeCell ref="E73:F73"/>
    <mergeCell ref="H1:I1"/>
    <mergeCell ref="H2:I2"/>
    <mergeCell ref="H3:I3"/>
    <mergeCell ref="A7:K7"/>
    <mergeCell ref="A19:K19"/>
    <mergeCell ref="A31:K31"/>
    <mergeCell ref="A39:K39"/>
  </mergeCells>
  <drawing r:id="rId4"/>
  <legacy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6.88"/>
    <col customWidth="1" min="3" max="3" width="18.25"/>
    <col customWidth="1" min="4" max="4" width="16.25"/>
    <col customWidth="1" min="5" max="5" width="9.63"/>
    <col customWidth="1" min="6" max="6" width="9.25"/>
    <col customWidth="1" min="7" max="7" width="7.13"/>
    <col customWidth="1" min="8" max="8" width="10.38"/>
    <col customWidth="1" min="9" max="9" width="8.75"/>
    <col customWidth="1" min="10" max="10" width="6.88"/>
    <col customWidth="1" min="11" max="11" width="11.38"/>
    <col customWidth="1" min="12" max="12" width="10.13"/>
    <col customWidth="1" min="13" max="13" width="9.5"/>
    <col customWidth="1" min="14" max="14" width="23.0"/>
  </cols>
  <sheetData>
    <row r="1">
      <c r="B1" s="4" t="s">
        <v>136</v>
      </c>
      <c r="C1" s="150">
        <v>4.0</v>
      </c>
    </row>
    <row r="2">
      <c r="B2" s="4" t="s">
        <v>225</v>
      </c>
      <c r="C2" s="5">
        <v>2.5</v>
      </c>
      <c r="D2" s="5"/>
    </row>
    <row r="3">
      <c r="B3" s="4" t="s">
        <v>226</v>
      </c>
      <c r="C3" s="5">
        <v>2.0</v>
      </c>
      <c r="D3" s="5" t="s">
        <v>227</v>
      </c>
    </row>
    <row r="4">
      <c r="B4" s="4" t="s">
        <v>228</v>
      </c>
      <c r="C4" s="5">
        <v>0.5</v>
      </c>
      <c r="D4" s="5"/>
    </row>
    <row r="5">
      <c r="B5" s="4"/>
      <c r="C5" s="5"/>
      <c r="D5" s="5"/>
    </row>
    <row r="6">
      <c r="B6" s="4"/>
      <c r="C6" s="114" t="s">
        <v>229</v>
      </c>
      <c r="D6" s="114" t="s">
        <v>230</v>
      </c>
    </row>
    <row r="7">
      <c r="B7" s="4" t="s">
        <v>231</v>
      </c>
      <c r="C7" s="5">
        <v>0.5</v>
      </c>
      <c r="D7" s="91"/>
    </row>
    <row r="8">
      <c r="B8" s="4" t="s">
        <v>232</v>
      </c>
      <c r="C8" s="218">
        <f>C7*C1</f>
        <v>2</v>
      </c>
      <c r="D8" s="150">
        <v>1.0</v>
      </c>
    </row>
    <row r="9">
      <c r="C9" s="5"/>
      <c r="D9" s="91"/>
    </row>
    <row r="10">
      <c r="B10" s="13" t="s">
        <v>233</v>
      </c>
      <c r="D10" s="91"/>
      <c r="F10" s="13"/>
      <c r="H10" s="91"/>
    </row>
    <row r="11">
      <c r="B11" s="4" t="s">
        <v>234</v>
      </c>
      <c r="C11" s="91">
        <f t="shared" ref="C11:D11" si="1">C8</f>
        <v>2</v>
      </c>
      <c r="D11" s="91">
        <f t="shared" si="1"/>
        <v>1</v>
      </c>
      <c r="G11" s="91"/>
      <c r="H11" s="91"/>
    </row>
    <row r="12">
      <c r="B12" s="219" t="s">
        <v>235</v>
      </c>
      <c r="C12" s="220">
        <f>$C$2/1000*(C11/1000)*$I$31*$H$31</f>
        <v>0.01272845</v>
      </c>
      <c r="D12" s="221">
        <f>C12*D11/C11</f>
        <v>0.006364225</v>
      </c>
      <c r="G12" s="99"/>
      <c r="H12" s="99"/>
    </row>
    <row r="13">
      <c r="B13" s="4" t="s">
        <v>236</v>
      </c>
      <c r="C13" s="32">
        <f t="shared" ref="C13:D13" si="2">C12/$C$1</f>
        <v>0.0031821125</v>
      </c>
      <c r="D13" s="221">
        <f t="shared" si="2"/>
        <v>0.00159105625</v>
      </c>
      <c r="G13" s="91"/>
      <c r="H13" s="91"/>
    </row>
    <row r="14">
      <c r="B14" s="4"/>
      <c r="C14" s="5"/>
      <c r="D14" s="91"/>
      <c r="G14" s="5"/>
      <c r="H14" s="91"/>
    </row>
    <row r="15">
      <c r="B15" s="4" t="s">
        <v>237</v>
      </c>
      <c r="C15" s="5">
        <v>0.5</v>
      </c>
      <c r="D15" s="91">
        <f>C15</f>
        <v>0.5</v>
      </c>
      <c r="G15" s="5"/>
      <c r="H15" s="91"/>
    </row>
    <row r="16">
      <c r="B16" s="4" t="s">
        <v>238</v>
      </c>
      <c r="C16" s="91">
        <f>C15*C4</f>
        <v>0.25</v>
      </c>
      <c r="D16" s="91"/>
      <c r="G16" s="91"/>
      <c r="H16" s="91"/>
    </row>
    <row r="17">
      <c r="B17" s="4" t="s">
        <v>239</v>
      </c>
      <c r="C17" s="91">
        <f>(C15+C16)/1000*C3*I35</f>
        <v>0.225</v>
      </c>
      <c r="D17" s="91"/>
      <c r="G17" s="91"/>
      <c r="H17" s="91"/>
    </row>
    <row r="18">
      <c r="B18" s="222" t="s">
        <v>240</v>
      </c>
      <c r="C18" s="223">
        <f>C17*H36</f>
        <v>0.0418125</v>
      </c>
      <c r="D18" s="32">
        <f>C18*D11/C11</f>
        <v>0.02090625</v>
      </c>
      <c r="G18" s="91"/>
      <c r="H18" s="91"/>
    </row>
    <row r="19">
      <c r="B19" s="4" t="s">
        <v>241</v>
      </c>
      <c r="C19" s="32">
        <f t="shared" ref="C19:D19" si="3">C18/$C$1</f>
        <v>0.010453125</v>
      </c>
      <c r="D19" s="32">
        <f t="shared" si="3"/>
        <v>0.0052265625</v>
      </c>
      <c r="G19" s="91"/>
      <c r="H19" s="91"/>
    </row>
    <row r="20">
      <c r="B20" s="4" t="s">
        <v>242</v>
      </c>
      <c r="C20" s="32">
        <f t="shared" ref="C20:D20" si="4">C12+C18</f>
        <v>0.05454095</v>
      </c>
      <c r="D20" s="221">
        <f t="shared" si="4"/>
        <v>0.027270475</v>
      </c>
      <c r="G20" s="91"/>
      <c r="H20" s="91"/>
    </row>
    <row r="21">
      <c r="B21" s="4" t="s">
        <v>243</v>
      </c>
      <c r="C21" s="32">
        <f t="shared" ref="C21:D21" si="5">C13+C19</f>
        <v>0.0136352375</v>
      </c>
      <c r="D21" s="221">
        <f t="shared" si="5"/>
        <v>0.00681761875</v>
      </c>
      <c r="G21" s="91"/>
      <c r="H21" s="91"/>
    </row>
    <row r="22">
      <c r="D22" s="91"/>
    </row>
    <row r="25">
      <c r="A25" s="86"/>
      <c r="D25" s="91"/>
    </row>
    <row r="26">
      <c r="B26" s="224" t="s">
        <v>244</v>
      </c>
      <c r="C26" s="224" t="s">
        <v>245</v>
      </c>
      <c r="D26" s="224" t="s">
        <v>246</v>
      </c>
      <c r="E26" s="224" t="s">
        <v>247</v>
      </c>
      <c r="F26" s="224" t="s">
        <v>248</v>
      </c>
      <c r="G26" s="224" t="s">
        <v>14</v>
      </c>
      <c r="H26" s="224" t="s">
        <v>249</v>
      </c>
      <c r="I26" s="114" t="s">
        <v>250</v>
      </c>
      <c r="J26" s="114"/>
    </row>
    <row r="27">
      <c r="B27" s="4" t="s">
        <v>36</v>
      </c>
      <c r="C27" s="4" t="s">
        <v>251</v>
      </c>
      <c r="D27" s="5">
        <v>580567.0</v>
      </c>
      <c r="E27" s="225">
        <v>241.0</v>
      </c>
      <c r="F27" s="4">
        <v>5.0</v>
      </c>
      <c r="G27" s="4" t="s">
        <v>37</v>
      </c>
      <c r="H27" s="17">
        <f t="shared" ref="H27:H31" si="6">E27/F27</f>
        <v>48.2</v>
      </c>
      <c r="I27" s="5">
        <v>287.0</v>
      </c>
      <c r="J27" s="226"/>
    </row>
    <row r="28">
      <c r="A28" s="86"/>
      <c r="B28" s="4" t="s">
        <v>36</v>
      </c>
      <c r="C28" s="4" t="s">
        <v>252</v>
      </c>
      <c r="D28" s="5" t="s">
        <v>253</v>
      </c>
      <c r="E28" s="225">
        <v>380.0</v>
      </c>
      <c r="F28" s="4">
        <v>10.0</v>
      </c>
      <c r="G28" s="4" t="s">
        <v>37</v>
      </c>
      <c r="H28" s="17">
        <f t="shared" si="6"/>
        <v>38</v>
      </c>
      <c r="I28" s="5">
        <v>287.0</v>
      </c>
    </row>
    <row r="29">
      <c r="B29" s="4" t="s">
        <v>36</v>
      </c>
      <c r="C29" s="4" t="s">
        <v>254</v>
      </c>
      <c r="D29" s="5" t="s">
        <v>255</v>
      </c>
      <c r="E29" s="225">
        <v>1810.0</v>
      </c>
      <c r="F29" s="4">
        <v>50.0</v>
      </c>
      <c r="G29" s="4" t="s">
        <v>37</v>
      </c>
      <c r="H29" s="17">
        <f t="shared" si="6"/>
        <v>36.2</v>
      </c>
    </row>
    <row r="30">
      <c r="B30" s="4" t="s">
        <v>256</v>
      </c>
      <c r="C30" s="4" t="s">
        <v>254</v>
      </c>
      <c r="D30" s="5" t="s">
        <v>257</v>
      </c>
      <c r="E30" s="225">
        <v>96.0</v>
      </c>
      <c r="F30" s="4">
        <v>10.0</v>
      </c>
      <c r="G30" s="4" t="s">
        <v>258</v>
      </c>
      <c r="H30" s="17">
        <f t="shared" si="6"/>
        <v>9.6</v>
      </c>
      <c r="J30" s="5"/>
      <c r="K30" s="5"/>
      <c r="L30" s="5"/>
      <c r="M30" s="5"/>
      <c r="N30" s="91"/>
    </row>
    <row r="31">
      <c r="B31" s="219" t="s">
        <v>36</v>
      </c>
      <c r="C31" s="219" t="s">
        <v>259</v>
      </c>
      <c r="D31" s="227" t="s">
        <v>260</v>
      </c>
      <c r="E31" s="228">
        <v>887.0</v>
      </c>
      <c r="F31" s="219">
        <v>100.0</v>
      </c>
      <c r="G31" s="219" t="s">
        <v>37</v>
      </c>
      <c r="H31" s="229">
        <f t="shared" si="6"/>
        <v>8.87</v>
      </c>
      <c r="I31" s="227">
        <v>287.0</v>
      </c>
      <c r="J31" s="5"/>
      <c r="K31" s="5"/>
      <c r="L31" s="5"/>
      <c r="M31" s="5"/>
      <c r="N31" s="91"/>
    </row>
    <row r="32">
      <c r="B32" s="4"/>
      <c r="C32" s="4"/>
      <c r="D32" s="5"/>
      <c r="E32" s="225"/>
      <c r="F32" s="4"/>
      <c r="G32" s="4"/>
      <c r="H32" s="6"/>
      <c r="I32" s="5"/>
      <c r="J32" s="5"/>
      <c r="K32" s="5"/>
      <c r="L32" s="5"/>
      <c r="M32" s="5"/>
      <c r="N32" s="91"/>
    </row>
    <row r="33">
      <c r="B33" s="4" t="s">
        <v>261</v>
      </c>
      <c r="C33" s="4" t="s">
        <v>254</v>
      </c>
      <c r="D33" s="5" t="s">
        <v>262</v>
      </c>
      <c r="E33" s="225">
        <v>68.0</v>
      </c>
      <c r="F33" s="4">
        <v>100.0</v>
      </c>
      <c r="G33" s="4" t="s">
        <v>37</v>
      </c>
      <c r="H33" s="6">
        <f t="shared" ref="H33:H36" si="7">E33/F33</f>
        <v>0.68</v>
      </c>
      <c r="I33" s="5">
        <v>150.0</v>
      </c>
      <c r="J33" s="5" t="s">
        <v>263</v>
      </c>
      <c r="K33" s="5" t="s">
        <v>264</v>
      </c>
      <c r="L33" s="5" t="s">
        <v>265</v>
      </c>
      <c r="M33" s="5" t="s">
        <v>266</v>
      </c>
      <c r="N33" s="91"/>
    </row>
    <row r="34">
      <c r="B34" s="4" t="s">
        <v>261</v>
      </c>
      <c r="C34" s="4" t="s">
        <v>254</v>
      </c>
      <c r="D34" s="5" t="s">
        <v>267</v>
      </c>
      <c r="E34" s="225">
        <v>338.0</v>
      </c>
      <c r="F34" s="4">
        <v>1000.0</v>
      </c>
      <c r="G34" s="4" t="s">
        <v>37</v>
      </c>
      <c r="H34" s="6">
        <f t="shared" si="7"/>
        <v>0.338</v>
      </c>
      <c r="I34" s="5">
        <v>150.0</v>
      </c>
      <c r="J34" s="5"/>
      <c r="K34" s="230"/>
      <c r="L34" s="99"/>
      <c r="M34" s="91"/>
      <c r="N34" s="91"/>
    </row>
    <row r="35">
      <c r="B35" s="4" t="s">
        <v>261</v>
      </c>
      <c r="C35" s="4" t="s">
        <v>254</v>
      </c>
      <c r="D35" s="5" t="s">
        <v>268</v>
      </c>
      <c r="E35" s="225">
        <v>766.0</v>
      </c>
      <c r="F35" s="4">
        <v>2500.0</v>
      </c>
      <c r="G35" s="4" t="s">
        <v>37</v>
      </c>
      <c r="H35" s="6">
        <f t="shared" si="7"/>
        <v>0.3064</v>
      </c>
      <c r="I35" s="5">
        <v>150.0</v>
      </c>
      <c r="J35" s="5">
        <v>23.0</v>
      </c>
      <c r="K35" s="230">
        <f t="shared" ref="K35:K36" si="8">F35/23</f>
        <v>108.6956522</v>
      </c>
      <c r="L35" s="99">
        <f t="shared" ref="L35:L36" si="9">E35/K35</f>
        <v>7.0472</v>
      </c>
      <c r="M35" s="32">
        <f>L35/96</f>
        <v>0.07340833333</v>
      </c>
      <c r="N35" s="91"/>
    </row>
    <row r="36">
      <c r="B36" s="222" t="s">
        <v>261</v>
      </c>
      <c r="C36" s="222" t="s">
        <v>254</v>
      </c>
      <c r="D36" s="231" t="s">
        <v>269</v>
      </c>
      <c r="E36" s="232">
        <v>2230.0</v>
      </c>
      <c r="F36" s="222">
        <v>12000.0</v>
      </c>
      <c r="G36" s="222" t="s">
        <v>37</v>
      </c>
      <c r="H36" s="233">
        <f t="shared" si="7"/>
        <v>0.1858333333</v>
      </c>
      <c r="I36" s="231">
        <v>150.0</v>
      </c>
      <c r="J36" s="5">
        <v>23.0</v>
      </c>
      <c r="K36" s="230">
        <f t="shared" si="8"/>
        <v>521.7391304</v>
      </c>
      <c r="L36" s="99">
        <f t="shared" si="9"/>
        <v>4.274166667</v>
      </c>
      <c r="M36" s="32">
        <f>H36/H35*M35</f>
        <v>0.04452256944</v>
      </c>
    </row>
    <row r="38">
      <c r="G38" s="225"/>
    </row>
    <row r="41">
      <c r="G41" s="225"/>
    </row>
    <row r="43">
      <c r="G43" s="234"/>
    </row>
    <row r="46">
      <c r="B46" s="86"/>
      <c r="C46" s="235"/>
      <c r="D46" s="86"/>
    </row>
    <row r="51">
      <c r="D51" s="225"/>
      <c r="H51" s="112"/>
      <c r="I51" s="112"/>
      <c r="J51" s="112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7" max="7" width="15.88"/>
    <col customWidth="1" min="8" max="8" width="14.38"/>
  </cols>
  <sheetData>
    <row r="1">
      <c r="A1" s="4" t="s">
        <v>270</v>
      </c>
    </row>
    <row r="2">
      <c r="A2" s="4" t="s">
        <v>271</v>
      </c>
    </row>
    <row r="3">
      <c r="A3" s="13" t="s">
        <v>272</v>
      </c>
      <c r="B3" s="10" t="s">
        <v>273</v>
      </c>
      <c r="C3" s="10" t="s">
        <v>274</v>
      </c>
    </row>
    <row r="4">
      <c r="A4" s="5">
        <v>3.0</v>
      </c>
      <c r="B4" s="5">
        <v>25.0</v>
      </c>
      <c r="C4" s="5">
        <v>0.015</v>
      </c>
    </row>
    <row r="5">
      <c r="A5" s="4"/>
    </row>
    <row r="6">
      <c r="A6" s="4"/>
    </row>
    <row r="7">
      <c r="A7" s="4" t="s">
        <v>275</v>
      </c>
    </row>
    <row r="8">
      <c r="A8" s="4" t="s">
        <v>276</v>
      </c>
    </row>
    <row r="9">
      <c r="A9" s="236" t="s">
        <v>277</v>
      </c>
      <c r="B9" s="237" t="s">
        <v>278</v>
      </c>
      <c r="C9" s="237" t="s">
        <v>279</v>
      </c>
      <c r="D9" s="237" t="s">
        <v>280</v>
      </c>
      <c r="E9" s="236" t="s">
        <v>281</v>
      </c>
      <c r="F9" s="237" t="s">
        <v>282</v>
      </c>
      <c r="G9" s="4" t="s">
        <v>283</v>
      </c>
      <c r="H9" s="237" t="s">
        <v>284</v>
      </c>
      <c r="I9" s="237" t="s">
        <v>285</v>
      </c>
      <c r="J9" s="237" t="s">
        <v>286</v>
      </c>
      <c r="K9" s="236">
        <v>24.0</v>
      </c>
      <c r="L9" s="96"/>
      <c r="M9" s="96"/>
      <c r="N9" s="96"/>
      <c r="O9" s="96"/>
      <c r="P9" s="96" t="s">
        <v>59</v>
      </c>
    </row>
    <row r="10">
      <c r="A10" s="236" t="s">
        <v>287</v>
      </c>
      <c r="B10" s="238">
        <v>640.0</v>
      </c>
      <c r="C10" s="116">
        <v>95.0</v>
      </c>
      <c r="D10" s="5">
        <v>16.0</v>
      </c>
      <c r="E10" s="238">
        <f t="shared" ref="E10:E12" si="2">D10*1000*2.5/1000000</f>
        <v>0.04</v>
      </c>
      <c r="F10" s="239">
        <f t="shared" ref="F10:G10" si="1">B10/E10</f>
        <v>16000</v>
      </c>
      <c r="G10" s="240">
        <f t="shared" si="1"/>
        <v>0.0059375</v>
      </c>
      <c r="H10" s="5">
        <v>4.0</v>
      </c>
      <c r="I10" s="240">
        <f t="shared" ref="I10:I12" si="4">H10*G10</f>
        <v>0.02375</v>
      </c>
      <c r="J10" s="241">
        <f>F10/100</f>
        <v>160</v>
      </c>
      <c r="K10" s="242">
        <f>J10/K9</f>
        <v>6.666666667</v>
      </c>
      <c r="L10" s="243"/>
      <c r="M10" s="96"/>
      <c r="N10" s="244"/>
      <c r="O10" s="96"/>
      <c r="P10" s="245">
        <f>L10/100</f>
        <v>0</v>
      </c>
    </row>
    <row r="11">
      <c r="A11" s="236" t="s">
        <v>288</v>
      </c>
      <c r="B11" s="238">
        <v>700.0</v>
      </c>
      <c r="C11" s="116">
        <v>50.0</v>
      </c>
      <c r="D11" s="237">
        <v>4.0</v>
      </c>
      <c r="E11" s="238">
        <f t="shared" si="2"/>
        <v>0.01</v>
      </c>
      <c r="F11" s="239">
        <f t="shared" ref="F11:G11" si="3">B11/E11</f>
        <v>70000</v>
      </c>
      <c r="G11" s="240">
        <f t="shared" si="3"/>
        <v>0.0007142857143</v>
      </c>
      <c r="H11" s="237">
        <v>4.0</v>
      </c>
      <c r="I11" s="240">
        <f t="shared" si="4"/>
        <v>0.002857142857</v>
      </c>
      <c r="J11" s="96"/>
      <c r="K11" s="96"/>
      <c r="L11" s="239"/>
      <c r="M11" s="96"/>
      <c r="N11" s="96"/>
      <c r="O11" s="96"/>
      <c r="P11" s="96"/>
    </row>
    <row r="12">
      <c r="A12" s="246" t="s">
        <v>289</v>
      </c>
      <c r="B12" s="238">
        <v>700.0</v>
      </c>
      <c r="C12" s="116">
        <v>50.0</v>
      </c>
      <c r="D12" s="5">
        <v>2.0</v>
      </c>
      <c r="E12" s="238">
        <f t="shared" si="2"/>
        <v>0.005</v>
      </c>
      <c r="F12" s="239">
        <f t="shared" ref="F12:G12" si="5">B12/E12</f>
        <v>140000</v>
      </c>
      <c r="G12" s="240">
        <f t="shared" si="5"/>
        <v>0.0003571428571</v>
      </c>
      <c r="H12" s="237">
        <v>4.0</v>
      </c>
      <c r="I12" s="240">
        <f t="shared" si="4"/>
        <v>0.001428571429</v>
      </c>
      <c r="J12" s="96"/>
      <c r="K12" s="96"/>
      <c r="L12" s="243"/>
      <c r="M12" s="96"/>
      <c r="N12" s="244"/>
      <c r="O12" s="96"/>
      <c r="P12" s="245">
        <f>L12/100</f>
        <v>0</v>
      </c>
    </row>
    <row r="13">
      <c r="A13" s="96"/>
      <c r="B13" s="96"/>
      <c r="C13" s="96"/>
      <c r="D13" s="96"/>
      <c r="E13" s="96"/>
      <c r="F13" s="96"/>
      <c r="G13" s="96"/>
      <c r="H13" s="96"/>
      <c r="I13" s="247">
        <f>SUM(I10:I12)</f>
        <v>0.02803571429</v>
      </c>
      <c r="J13" s="96"/>
      <c r="K13" s="96"/>
      <c r="L13" s="239"/>
      <c r="M13" s="96"/>
      <c r="N13" s="248"/>
      <c r="O13" s="96"/>
      <c r="P13" s="96"/>
    </row>
    <row r="14">
      <c r="A14" s="96"/>
      <c r="B14" s="96"/>
      <c r="C14" s="116">
        <f>C10*H10+C11*H11+C12*H12</f>
        <v>780</v>
      </c>
      <c r="D14" s="238"/>
      <c r="E14" s="238"/>
      <c r="F14" s="96"/>
      <c r="G14" s="96"/>
      <c r="H14" s="245"/>
      <c r="I14" s="96"/>
      <c r="J14" s="96"/>
      <c r="K14" s="96"/>
      <c r="L14" s="243"/>
      <c r="M14" s="96"/>
      <c r="N14" s="244"/>
      <c r="O14" s="96"/>
      <c r="P14" s="245">
        <f>L14/100</f>
        <v>0</v>
      </c>
    </row>
    <row r="15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</row>
    <row r="16">
      <c r="A16" s="96"/>
      <c r="B16" s="96"/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244"/>
      <c r="O16" s="96"/>
      <c r="P16" s="96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63"/>
  </cols>
  <sheetData>
    <row r="2">
      <c r="A2" s="4" t="s">
        <v>290</v>
      </c>
      <c r="B2" s="249">
        <v>300000.0</v>
      </c>
    </row>
    <row r="3">
      <c r="A3" s="4" t="s">
        <v>291</v>
      </c>
      <c r="B3" s="4">
        <v>6.0</v>
      </c>
    </row>
    <row r="4">
      <c r="A4" s="4" t="s">
        <v>136</v>
      </c>
      <c r="B4" s="4">
        <v>4.0</v>
      </c>
    </row>
    <row r="5">
      <c r="A5" s="4"/>
      <c r="B5" s="249"/>
    </row>
    <row r="6">
      <c r="A6" s="4" t="s">
        <v>292</v>
      </c>
      <c r="B6" s="249">
        <f>B2/B4</f>
        <v>75000</v>
      </c>
      <c r="C6" s="4" t="s">
        <v>293</v>
      </c>
    </row>
    <row r="7">
      <c r="A7" s="4" t="s">
        <v>294</v>
      </c>
      <c r="B7" s="249">
        <f>B6/B3</f>
        <v>12500</v>
      </c>
      <c r="C7" s="4" t="s">
        <v>293</v>
      </c>
    </row>
    <row r="9">
      <c r="A9" s="4" t="s">
        <v>295</v>
      </c>
      <c r="B9" s="4">
        <v>8.0</v>
      </c>
    </row>
    <row r="10">
      <c r="A10" s="4" t="s">
        <v>296</v>
      </c>
      <c r="B10" s="249">
        <v>2500.0</v>
      </c>
    </row>
    <row r="11">
      <c r="A11" s="4" t="s">
        <v>297</v>
      </c>
      <c r="B11" s="48">
        <f>B7/B10</f>
        <v>5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38"/>
  </cols>
  <sheetData>
    <row r="1">
      <c r="A1" s="4" t="s">
        <v>298</v>
      </c>
    </row>
    <row r="3">
      <c r="A3" s="4" t="s">
        <v>299</v>
      </c>
      <c r="B3" s="249">
        <v>3000.0</v>
      </c>
    </row>
    <row r="4">
      <c r="A4" s="4" t="s">
        <v>300</v>
      </c>
      <c r="B4" s="4">
        <v>2.0</v>
      </c>
    </row>
    <row r="5">
      <c r="A5" s="4" t="s">
        <v>301</v>
      </c>
      <c r="B5" s="4">
        <v>5.0</v>
      </c>
    </row>
    <row r="6">
      <c r="A6" s="4" t="s">
        <v>302</v>
      </c>
      <c r="B6" s="4">
        <v>4.0</v>
      </c>
    </row>
    <row r="7">
      <c r="A7" s="86" t="s">
        <v>303</v>
      </c>
      <c r="B7" s="235">
        <f>B3*B4/B5/B6</f>
        <v>300</v>
      </c>
    </row>
    <row r="9">
      <c r="A9" s="4" t="s">
        <v>304</v>
      </c>
      <c r="B9" s="4">
        <v>94.0</v>
      </c>
    </row>
    <row r="10">
      <c r="A10" s="86" t="s">
        <v>305</v>
      </c>
      <c r="B10" s="250">
        <f>B7/B9</f>
        <v>3.191489362</v>
      </c>
    </row>
    <row r="12">
      <c r="A12" s="4" t="s">
        <v>306</v>
      </c>
      <c r="B12" s="155">
        <v>0.52</v>
      </c>
    </row>
    <row r="13">
      <c r="A13" s="4" t="s">
        <v>307</v>
      </c>
      <c r="B13" s="155">
        <v>2.23</v>
      </c>
    </row>
    <row r="14">
      <c r="A14" s="4" t="s">
        <v>308</v>
      </c>
      <c r="B14" s="156">
        <f>B12+B13</f>
        <v>2.75</v>
      </c>
    </row>
    <row r="15">
      <c r="A15" s="86" t="s">
        <v>309</v>
      </c>
      <c r="B15" s="251">
        <f>B14*96</f>
        <v>264</v>
      </c>
    </row>
    <row r="17">
      <c r="A17" s="86" t="s">
        <v>310</v>
      </c>
      <c r="B17" s="251">
        <f>B15*B10</f>
        <v>842.5531915</v>
      </c>
    </row>
    <row r="19">
      <c r="A19" s="4" t="s">
        <v>311</v>
      </c>
      <c r="B19" s="4">
        <v>2.0</v>
      </c>
    </row>
    <row r="20">
      <c r="A20" s="86" t="s">
        <v>312</v>
      </c>
      <c r="B20" s="251">
        <f>B19*8*36</f>
        <v>576</v>
      </c>
    </row>
    <row r="22">
      <c r="A22" s="86" t="s">
        <v>313</v>
      </c>
      <c r="B22" s="251">
        <f>B20+B17</f>
        <v>1418.553191</v>
      </c>
    </row>
    <row r="23">
      <c r="A23" s="86" t="s">
        <v>314</v>
      </c>
      <c r="B23" s="251">
        <f>B22*B5</f>
        <v>7092.765957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7.63"/>
  </cols>
  <sheetData>
    <row r="1">
      <c r="A1" s="252" t="s">
        <v>315</v>
      </c>
      <c r="B1" s="10" t="s">
        <v>316</v>
      </c>
      <c r="C1" s="10" t="s">
        <v>317</v>
      </c>
      <c r="D1" s="10" t="s">
        <v>318</v>
      </c>
      <c r="E1" s="13" t="s">
        <v>319</v>
      </c>
    </row>
    <row r="2">
      <c r="A2" s="4" t="s">
        <v>320</v>
      </c>
      <c r="B2" s="5">
        <v>51.0</v>
      </c>
      <c r="C2" s="5">
        <v>1.0</v>
      </c>
      <c r="D2" s="5">
        <f t="shared" ref="D2:D3" si="1">C2*B2</f>
        <v>51</v>
      </c>
      <c r="E2" s="91">
        <f t="shared" ref="E2:E3" si="2">D2/5</f>
        <v>10.2</v>
      </c>
    </row>
    <row r="3">
      <c r="A3" s="4" t="s">
        <v>321</v>
      </c>
      <c r="B3" s="5">
        <v>6.0</v>
      </c>
      <c r="C3" s="5">
        <v>1.0</v>
      </c>
      <c r="D3" s="5">
        <f t="shared" si="1"/>
        <v>6</v>
      </c>
      <c r="E3" s="91">
        <f t="shared" si="2"/>
        <v>1.2</v>
      </c>
    </row>
    <row r="4">
      <c r="B4" s="91"/>
      <c r="C4" s="91"/>
      <c r="D4" s="91"/>
    </row>
    <row r="5">
      <c r="A5" s="4" t="s">
        <v>322</v>
      </c>
      <c r="B5" s="5">
        <v>3.2</v>
      </c>
      <c r="C5" s="5">
        <v>2.0</v>
      </c>
      <c r="D5" s="5">
        <f t="shared" ref="D5:D6" si="3">C5*B5</f>
        <v>6.4</v>
      </c>
      <c r="E5" s="230">
        <f t="shared" ref="E5:E6" si="4">D5/5</f>
        <v>1.28</v>
      </c>
    </row>
    <row r="6">
      <c r="A6" s="4" t="s">
        <v>323</v>
      </c>
      <c r="B6" s="5">
        <v>0.5</v>
      </c>
      <c r="C6" s="5">
        <v>2.0</v>
      </c>
      <c r="D6" s="5">
        <f t="shared" si="3"/>
        <v>1</v>
      </c>
      <c r="E6" s="91">
        <f t="shared" si="4"/>
        <v>0.2</v>
      </c>
    </row>
    <row r="7">
      <c r="B7" s="91"/>
      <c r="C7" s="91"/>
      <c r="D7" s="91"/>
    </row>
    <row r="8">
      <c r="A8" s="4" t="s">
        <v>324</v>
      </c>
      <c r="B8" s="148">
        <f t="shared" ref="B8:B9" si="5">B5+B2</f>
        <v>54.2</v>
      </c>
      <c r="C8" s="91"/>
      <c r="D8" s="253">
        <f t="shared" ref="D8:D9" si="6">D5+D2</f>
        <v>57.4</v>
      </c>
      <c r="E8" s="230">
        <f t="shared" ref="E8:E9" si="7">D8/5</f>
        <v>11.48</v>
      </c>
    </row>
    <row r="9">
      <c r="A9" s="4" t="s">
        <v>325</v>
      </c>
      <c r="B9" s="91">
        <f t="shared" si="5"/>
        <v>6.5</v>
      </c>
      <c r="C9" s="91"/>
      <c r="D9" s="91">
        <f t="shared" si="6"/>
        <v>7</v>
      </c>
      <c r="E9" s="91">
        <f t="shared" si="7"/>
        <v>1.4</v>
      </c>
    </row>
    <row r="10">
      <c r="B10" s="91"/>
      <c r="C10" s="91"/>
      <c r="D10" s="91"/>
    </row>
    <row r="11">
      <c r="A11" s="13" t="s">
        <v>326</v>
      </c>
      <c r="B11" s="91"/>
      <c r="C11" s="91"/>
      <c r="D11" s="91"/>
    </row>
    <row r="12">
      <c r="A12" s="254" t="s">
        <v>327</v>
      </c>
      <c r="B12" s="255">
        <v>10.0</v>
      </c>
      <c r="C12" s="91"/>
      <c r="D12" s="91"/>
    </row>
    <row r="13">
      <c r="A13" s="4" t="s">
        <v>328</v>
      </c>
      <c r="B13" s="91">
        <f>D8*B12</f>
        <v>574</v>
      </c>
      <c r="C13" s="91"/>
      <c r="D13" s="91"/>
    </row>
    <row r="14">
      <c r="A14" s="4" t="s">
        <v>329</v>
      </c>
      <c r="B14" s="17">
        <v>10000.0</v>
      </c>
      <c r="C14" s="91"/>
      <c r="D14" s="91"/>
    </row>
    <row r="15">
      <c r="A15" s="4" t="s">
        <v>330</v>
      </c>
      <c r="B15" s="30">
        <f>B14/B13</f>
        <v>17.42160279</v>
      </c>
      <c r="C15" s="91"/>
      <c r="D15" s="91"/>
    </row>
    <row r="16">
      <c r="B16" s="91"/>
      <c r="C16" s="91"/>
      <c r="D16" s="91"/>
    </row>
    <row r="17">
      <c r="A17" s="13" t="s">
        <v>331</v>
      </c>
      <c r="B17" s="91"/>
      <c r="C17" s="91"/>
      <c r="D17" s="91"/>
    </row>
    <row r="18">
      <c r="A18" s="254" t="s">
        <v>330</v>
      </c>
      <c r="B18" s="25">
        <v>30.0</v>
      </c>
      <c r="C18" s="91"/>
      <c r="D18" s="91"/>
    </row>
    <row r="19">
      <c r="A19" s="4" t="s">
        <v>329</v>
      </c>
      <c r="B19" s="17">
        <v>10000.0</v>
      </c>
      <c r="C19" s="91"/>
      <c r="D19" s="91"/>
    </row>
    <row r="20">
      <c r="A20" s="4" t="s">
        <v>328</v>
      </c>
      <c r="B20" s="148">
        <f>B19/B18</f>
        <v>333.3333333</v>
      </c>
      <c r="C20" s="91"/>
      <c r="D20" s="91"/>
    </row>
    <row r="21">
      <c r="A21" s="4" t="s">
        <v>327</v>
      </c>
      <c r="B21" s="230">
        <f>B20/D8</f>
        <v>5.807200929</v>
      </c>
      <c r="C21" s="91"/>
      <c r="D21" s="91"/>
    </row>
    <row r="22">
      <c r="C22" s="91"/>
      <c r="D22" s="91"/>
    </row>
    <row r="23">
      <c r="A23" s="13" t="s">
        <v>332</v>
      </c>
      <c r="B23" s="91"/>
      <c r="C23" s="91"/>
      <c r="D23" s="91"/>
    </row>
    <row r="24">
      <c r="A24" s="4" t="s">
        <v>333</v>
      </c>
      <c r="B24" s="17">
        <v>10000.0</v>
      </c>
      <c r="C24" s="91"/>
      <c r="D24" s="91"/>
    </row>
    <row r="25">
      <c r="A25" s="4" t="s">
        <v>334</v>
      </c>
      <c r="B25" s="5">
        <v>60.0</v>
      </c>
      <c r="C25" s="109" t="s">
        <v>335</v>
      </c>
      <c r="D25" s="91"/>
    </row>
    <row r="26">
      <c r="A26" s="4" t="s">
        <v>336</v>
      </c>
      <c r="B26" s="33">
        <f>0.6</f>
        <v>0.6</v>
      </c>
      <c r="C26" s="91"/>
      <c r="D26" s="91"/>
    </row>
    <row r="27">
      <c r="A27" s="4" t="s">
        <v>337</v>
      </c>
      <c r="B27" s="30">
        <f>B24/B25</f>
        <v>166.6666667</v>
      </c>
      <c r="C27" s="91"/>
      <c r="D27" s="91"/>
    </row>
    <row r="28">
      <c r="A28" s="4" t="s">
        <v>338</v>
      </c>
      <c r="B28" s="17">
        <v>30.0</v>
      </c>
      <c r="C28" s="17">
        <v>20.0</v>
      </c>
      <c r="D28" s="17">
        <v>10.0</v>
      </c>
    </row>
    <row r="29">
      <c r="A29" s="4" t="s">
        <v>339</v>
      </c>
      <c r="B29" s="230">
        <f t="shared" ref="B29:D29" si="8">$B27/B28</f>
        <v>5.555555556</v>
      </c>
      <c r="C29" s="230">
        <f t="shared" si="8"/>
        <v>8.333333333</v>
      </c>
      <c r="D29" s="230">
        <f t="shared" si="8"/>
        <v>16.66666667</v>
      </c>
    </row>
    <row r="30">
      <c r="A30" s="4" t="s">
        <v>340</v>
      </c>
      <c r="B30" s="5">
        <v>2.0</v>
      </c>
      <c r="C30" s="5">
        <v>2.0</v>
      </c>
      <c r="D30" s="5">
        <v>2.0</v>
      </c>
    </row>
    <row r="31">
      <c r="A31" s="4" t="s">
        <v>327</v>
      </c>
      <c r="B31" s="230">
        <f t="shared" ref="B31:D31" si="9">B29/B30</f>
        <v>2.777777778</v>
      </c>
      <c r="C31" s="230">
        <f t="shared" si="9"/>
        <v>4.166666667</v>
      </c>
      <c r="D31" s="230">
        <f t="shared" si="9"/>
        <v>8.333333333</v>
      </c>
    </row>
    <row r="32">
      <c r="B32" s="91"/>
      <c r="C32" s="91"/>
      <c r="D32" s="91"/>
    </row>
    <row r="33">
      <c r="B33" s="91"/>
      <c r="C33" s="91"/>
      <c r="D33" s="91"/>
    </row>
    <row r="34">
      <c r="A34" s="4" t="s">
        <v>341</v>
      </c>
      <c r="B34" s="5">
        <v>60.0</v>
      </c>
      <c r="C34" s="109" t="s">
        <v>316</v>
      </c>
      <c r="D34" s="91"/>
    </row>
    <row r="35">
      <c r="A35" s="4" t="s">
        <v>342</v>
      </c>
      <c r="B35" s="5">
        <v>20.0</v>
      </c>
      <c r="C35" s="109" t="s">
        <v>316</v>
      </c>
      <c r="D35" s="91"/>
    </row>
    <row r="36">
      <c r="A36" s="4" t="s">
        <v>343</v>
      </c>
      <c r="B36" s="91">
        <f>B35+B34</f>
        <v>80</v>
      </c>
      <c r="C36" s="109" t="s">
        <v>316</v>
      </c>
      <c r="D36" s="91"/>
    </row>
    <row r="37">
      <c r="B37" s="91"/>
      <c r="C37" s="91"/>
      <c r="D37" s="91"/>
    </row>
    <row r="38">
      <c r="A38" s="4" t="s">
        <v>344</v>
      </c>
      <c r="B38" s="5">
        <v>5.0</v>
      </c>
      <c r="C38" s="109" t="s">
        <v>316</v>
      </c>
      <c r="D38" s="91"/>
    </row>
    <row r="39">
      <c r="A39" s="4" t="s">
        <v>345</v>
      </c>
      <c r="B39" s="91">
        <f>B38*7</f>
        <v>35</v>
      </c>
      <c r="C39" s="91"/>
      <c r="D39" s="91"/>
    </row>
    <row r="40">
      <c r="B40" s="91"/>
      <c r="C40" s="91"/>
      <c r="D40" s="91"/>
    </row>
    <row r="41">
      <c r="B41" s="33">
        <f>B39/B36</f>
        <v>0.4375</v>
      </c>
      <c r="C41" s="91"/>
      <c r="D41" s="91"/>
    </row>
    <row r="42">
      <c r="B42" s="91"/>
      <c r="C42" s="91"/>
      <c r="D42" s="91"/>
    </row>
    <row r="43">
      <c r="B43" s="91"/>
      <c r="C43" s="91"/>
      <c r="D43" s="91"/>
    </row>
    <row r="44">
      <c r="B44" s="91"/>
      <c r="C44" s="91"/>
      <c r="D44" s="91"/>
    </row>
    <row r="45">
      <c r="B45" s="91"/>
      <c r="C45" s="91"/>
      <c r="D45" s="91"/>
    </row>
    <row r="46">
      <c r="B46" s="91"/>
      <c r="C46" s="91"/>
      <c r="D46" s="91"/>
    </row>
    <row r="47">
      <c r="B47" s="91"/>
      <c r="C47" s="91"/>
      <c r="D47" s="91"/>
    </row>
    <row r="48">
      <c r="B48" s="91"/>
      <c r="C48" s="91"/>
      <c r="D48" s="91"/>
    </row>
    <row r="49">
      <c r="B49" s="91"/>
      <c r="C49" s="91"/>
      <c r="D49" s="91"/>
    </row>
    <row r="50">
      <c r="B50" s="91"/>
      <c r="C50" s="91"/>
      <c r="D50" s="91"/>
    </row>
    <row r="51">
      <c r="B51" s="91"/>
      <c r="C51" s="91"/>
      <c r="D51" s="91"/>
    </row>
    <row r="52">
      <c r="B52" s="91"/>
      <c r="C52" s="91"/>
      <c r="D52" s="91"/>
    </row>
    <row r="53">
      <c r="B53" s="91"/>
      <c r="C53" s="91"/>
      <c r="D53" s="91"/>
    </row>
    <row r="54">
      <c r="B54" s="91"/>
      <c r="C54" s="91"/>
      <c r="D54" s="91"/>
    </row>
    <row r="55">
      <c r="B55" s="91"/>
      <c r="C55" s="91"/>
      <c r="D55" s="91"/>
    </row>
    <row r="56">
      <c r="B56" s="91"/>
      <c r="C56" s="91"/>
      <c r="D56" s="91"/>
    </row>
    <row r="57">
      <c r="B57" s="91"/>
      <c r="C57" s="91"/>
      <c r="D57" s="91"/>
    </row>
    <row r="58">
      <c r="B58" s="91"/>
      <c r="C58" s="91"/>
      <c r="D58" s="91"/>
    </row>
    <row r="59">
      <c r="B59" s="91"/>
      <c r="C59" s="91"/>
      <c r="D59" s="91"/>
    </row>
    <row r="60">
      <c r="B60" s="91"/>
      <c r="C60" s="91"/>
      <c r="D60" s="91"/>
    </row>
    <row r="61">
      <c r="B61" s="91"/>
      <c r="C61" s="91"/>
      <c r="D61" s="91"/>
    </row>
    <row r="62">
      <c r="B62" s="91"/>
      <c r="C62" s="91"/>
      <c r="D62" s="91"/>
    </row>
    <row r="63">
      <c r="B63" s="91"/>
      <c r="C63" s="91"/>
      <c r="D63" s="91"/>
    </row>
    <row r="64">
      <c r="B64" s="91"/>
      <c r="C64" s="91"/>
      <c r="D64" s="91"/>
    </row>
    <row r="65">
      <c r="B65" s="91"/>
      <c r="C65" s="91"/>
      <c r="D65" s="91"/>
    </row>
    <row r="66">
      <c r="B66" s="91"/>
      <c r="C66" s="91"/>
      <c r="D66" s="91"/>
    </row>
    <row r="67">
      <c r="B67" s="91"/>
      <c r="C67" s="91"/>
      <c r="D67" s="91"/>
    </row>
    <row r="68">
      <c r="B68" s="91"/>
      <c r="C68" s="91"/>
      <c r="D68" s="91"/>
    </row>
    <row r="69">
      <c r="B69" s="91"/>
      <c r="C69" s="91"/>
      <c r="D69" s="91"/>
    </row>
    <row r="70">
      <c r="B70" s="91"/>
      <c r="C70" s="91"/>
      <c r="D70" s="91"/>
    </row>
    <row r="71">
      <c r="B71" s="91"/>
      <c r="C71" s="91"/>
      <c r="D71" s="91"/>
    </row>
    <row r="72">
      <c r="B72" s="91"/>
      <c r="C72" s="91"/>
      <c r="D72" s="91"/>
    </row>
    <row r="73">
      <c r="B73" s="91"/>
      <c r="C73" s="91"/>
      <c r="D73" s="91"/>
    </row>
    <row r="74">
      <c r="B74" s="91"/>
      <c r="C74" s="91"/>
      <c r="D74" s="91"/>
    </row>
    <row r="75">
      <c r="B75" s="91"/>
      <c r="C75" s="91"/>
      <c r="D75" s="91"/>
    </row>
    <row r="76">
      <c r="B76" s="91"/>
      <c r="C76" s="91"/>
      <c r="D76" s="91"/>
    </row>
    <row r="77">
      <c r="B77" s="91"/>
      <c r="C77" s="91"/>
      <c r="D77" s="91"/>
    </row>
    <row r="78">
      <c r="B78" s="91"/>
      <c r="C78" s="91"/>
      <c r="D78" s="91"/>
    </row>
    <row r="79">
      <c r="B79" s="91"/>
      <c r="C79" s="91"/>
      <c r="D79" s="91"/>
    </row>
    <row r="80">
      <c r="B80" s="91"/>
      <c r="C80" s="91"/>
      <c r="D80" s="91"/>
    </row>
    <row r="81">
      <c r="B81" s="91"/>
      <c r="C81" s="91"/>
      <c r="D81" s="91"/>
    </row>
    <row r="82">
      <c r="B82" s="91"/>
      <c r="C82" s="91"/>
      <c r="D82" s="91"/>
    </row>
    <row r="83">
      <c r="B83" s="91"/>
      <c r="C83" s="91"/>
      <c r="D83" s="91"/>
    </row>
    <row r="84">
      <c r="B84" s="91"/>
      <c r="C84" s="91"/>
      <c r="D84" s="91"/>
    </row>
    <row r="85">
      <c r="B85" s="91"/>
      <c r="C85" s="91"/>
      <c r="D85" s="91"/>
    </row>
    <row r="86">
      <c r="B86" s="91"/>
      <c r="C86" s="91"/>
      <c r="D86" s="91"/>
    </row>
    <row r="87">
      <c r="B87" s="91"/>
      <c r="C87" s="91"/>
      <c r="D87" s="91"/>
    </row>
    <row r="88">
      <c r="B88" s="91"/>
      <c r="C88" s="91"/>
      <c r="D88" s="91"/>
    </row>
    <row r="89">
      <c r="B89" s="91"/>
      <c r="C89" s="91"/>
      <c r="D89" s="91"/>
    </row>
    <row r="90">
      <c r="B90" s="91"/>
      <c r="C90" s="91"/>
      <c r="D90" s="91"/>
    </row>
    <row r="91">
      <c r="B91" s="91"/>
      <c r="C91" s="91"/>
      <c r="D91" s="91"/>
    </row>
    <row r="92">
      <c r="B92" s="91"/>
      <c r="C92" s="91"/>
      <c r="D92" s="91"/>
    </row>
    <row r="93">
      <c r="B93" s="91"/>
      <c r="C93" s="91"/>
      <c r="D93" s="91"/>
    </row>
    <row r="94">
      <c r="B94" s="91"/>
      <c r="C94" s="91"/>
      <c r="D94" s="91"/>
    </row>
    <row r="95">
      <c r="B95" s="91"/>
      <c r="C95" s="91"/>
      <c r="D95" s="91"/>
    </row>
    <row r="96">
      <c r="B96" s="91"/>
      <c r="C96" s="91"/>
      <c r="D96" s="91"/>
    </row>
    <row r="97">
      <c r="B97" s="91"/>
      <c r="C97" s="91"/>
      <c r="D97" s="91"/>
    </row>
    <row r="98">
      <c r="B98" s="91"/>
      <c r="C98" s="91"/>
      <c r="D98" s="91"/>
    </row>
    <row r="99">
      <c r="B99" s="91"/>
      <c r="C99" s="91"/>
      <c r="D99" s="91"/>
    </row>
    <row r="100">
      <c r="B100" s="91"/>
      <c r="C100" s="91"/>
      <c r="D100" s="91"/>
    </row>
    <row r="101">
      <c r="B101" s="91"/>
      <c r="C101" s="91"/>
      <c r="D101" s="91"/>
    </row>
    <row r="102">
      <c r="B102" s="91"/>
      <c r="C102" s="91"/>
      <c r="D102" s="91"/>
    </row>
    <row r="103">
      <c r="B103" s="91"/>
      <c r="C103" s="91"/>
      <c r="D103" s="91"/>
    </row>
    <row r="104">
      <c r="B104" s="91"/>
      <c r="C104" s="91"/>
      <c r="D104" s="91"/>
    </row>
    <row r="105">
      <c r="B105" s="91"/>
      <c r="C105" s="91"/>
      <c r="D105" s="91"/>
    </row>
    <row r="106">
      <c r="B106" s="91"/>
      <c r="C106" s="91"/>
      <c r="D106" s="91"/>
    </row>
    <row r="107">
      <c r="B107" s="91"/>
      <c r="C107" s="91"/>
      <c r="D107" s="91"/>
    </row>
    <row r="108">
      <c r="B108" s="91"/>
      <c r="C108" s="91"/>
      <c r="D108" s="91"/>
    </row>
    <row r="109">
      <c r="B109" s="91"/>
      <c r="C109" s="91"/>
      <c r="D109" s="91"/>
    </row>
    <row r="110">
      <c r="B110" s="91"/>
      <c r="C110" s="91"/>
      <c r="D110" s="91"/>
    </row>
    <row r="111">
      <c r="B111" s="91"/>
      <c r="C111" s="91"/>
      <c r="D111" s="91"/>
    </row>
    <row r="112">
      <c r="B112" s="91"/>
      <c r="C112" s="91"/>
      <c r="D112" s="91"/>
    </row>
    <row r="113">
      <c r="B113" s="91"/>
      <c r="C113" s="91"/>
      <c r="D113" s="91"/>
    </row>
    <row r="114">
      <c r="B114" s="91"/>
      <c r="C114" s="91"/>
      <c r="D114" s="91"/>
    </row>
    <row r="115">
      <c r="B115" s="91"/>
      <c r="C115" s="91"/>
      <c r="D115" s="91"/>
    </row>
    <row r="116">
      <c r="B116" s="91"/>
      <c r="C116" s="91"/>
      <c r="D116" s="91"/>
    </row>
    <row r="117">
      <c r="B117" s="91"/>
      <c r="C117" s="91"/>
      <c r="D117" s="91"/>
    </row>
    <row r="118">
      <c r="B118" s="91"/>
      <c r="C118" s="91"/>
      <c r="D118" s="91"/>
    </row>
    <row r="119">
      <c r="B119" s="91"/>
      <c r="C119" s="91"/>
      <c r="D119" s="91"/>
    </row>
    <row r="120">
      <c r="B120" s="91"/>
      <c r="C120" s="91"/>
      <c r="D120" s="91"/>
    </row>
    <row r="121">
      <c r="B121" s="91"/>
      <c r="C121" s="91"/>
      <c r="D121" s="91"/>
    </row>
    <row r="122">
      <c r="B122" s="91"/>
      <c r="C122" s="91"/>
      <c r="D122" s="91"/>
    </row>
    <row r="123">
      <c r="B123" s="91"/>
      <c r="C123" s="91"/>
      <c r="D123" s="91"/>
    </row>
    <row r="124">
      <c r="B124" s="91"/>
      <c r="C124" s="91"/>
      <c r="D124" s="91"/>
    </row>
    <row r="125">
      <c r="B125" s="91"/>
      <c r="C125" s="91"/>
      <c r="D125" s="91"/>
    </row>
    <row r="126">
      <c r="B126" s="91"/>
      <c r="C126" s="91"/>
      <c r="D126" s="91"/>
    </row>
    <row r="127">
      <c r="B127" s="91"/>
      <c r="C127" s="91"/>
      <c r="D127" s="91"/>
    </row>
    <row r="128">
      <c r="B128" s="91"/>
      <c r="C128" s="91"/>
      <c r="D128" s="91"/>
    </row>
    <row r="129">
      <c r="B129" s="91"/>
      <c r="C129" s="91"/>
      <c r="D129" s="91"/>
    </row>
    <row r="130">
      <c r="B130" s="91"/>
      <c r="C130" s="91"/>
      <c r="D130" s="91"/>
    </row>
    <row r="131">
      <c r="B131" s="91"/>
      <c r="C131" s="91"/>
      <c r="D131" s="91"/>
    </row>
    <row r="132">
      <c r="B132" s="91"/>
      <c r="C132" s="91"/>
      <c r="D132" s="91"/>
    </row>
    <row r="133">
      <c r="B133" s="91"/>
      <c r="C133" s="91"/>
      <c r="D133" s="91"/>
    </row>
    <row r="134">
      <c r="B134" s="91"/>
      <c r="C134" s="91"/>
      <c r="D134" s="91"/>
    </row>
    <row r="135">
      <c r="B135" s="91"/>
      <c r="C135" s="91"/>
      <c r="D135" s="91"/>
    </row>
    <row r="136">
      <c r="B136" s="91"/>
      <c r="C136" s="91"/>
      <c r="D136" s="91"/>
    </row>
    <row r="137">
      <c r="B137" s="91"/>
      <c r="C137" s="91"/>
      <c r="D137" s="91"/>
    </row>
    <row r="138">
      <c r="B138" s="91"/>
      <c r="C138" s="91"/>
      <c r="D138" s="91"/>
    </row>
    <row r="139">
      <c r="B139" s="91"/>
      <c r="C139" s="91"/>
      <c r="D139" s="91"/>
    </row>
    <row r="140">
      <c r="B140" s="91"/>
      <c r="C140" s="91"/>
      <c r="D140" s="91"/>
    </row>
    <row r="141">
      <c r="B141" s="91"/>
      <c r="C141" s="91"/>
      <c r="D141" s="91"/>
    </row>
    <row r="142">
      <c r="B142" s="91"/>
      <c r="C142" s="91"/>
      <c r="D142" s="91"/>
    </row>
    <row r="143">
      <c r="B143" s="91"/>
      <c r="C143" s="91"/>
      <c r="D143" s="91"/>
    </row>
    <row r="144">
      <c r="B144" s="91"/>
      <c r="C144" s="91"/>
      <c r="D144" s="91"/>
    </row>
    <row r="145">
      <c r="B145" s="91"/>
      <c r="C145" s="91"/>
      <c r="D145" s="91"/>
    </row>
    <row r="146">
      <c r="B146" s="91"/>
      <c r="C146" s="91"/>
      <c r="D146" s="91"/>
    </row>
    <row r="147">
      <c r="B147" s="91"/>
      <c r="C147" s="91"/>
      <c r="D147" s="91"/>
    </row>
    <row r="148">
      <c r="B148" s="91"/>
      <c r="C148" s="91"/>
      <c r="D148" s="91"/>
    </row>
    <row r="149">
      <c r="B149" s="91"/>
      <c r="C149" s="91"/>
      <c r="D149" s="91"/>
    </row>
    <row r="150">
      <c r="B150" s="91"/>
      <c r="C150" s="91"/>
      <c r="D150" s="91"/>
    </row>
    <row r="151">
      <c r="B151" s="91"/>
      <c r="C151" s="91"/>
      <c r="D151" s="91"/>
    </row>
    <row r="152">
      <c r="B152" s="91"/>
      <c r="C152" s="91"/>
      <c r="D152" s="91"/>
    </row>
    <row r="153">
      <c r="B153" s="91"/>
      <c r="C153" s="91"/>
      <c r="D153" s="91"/>
    </row>
    <row r="154">
      <c r="B154" s="91"/>
      <c r="C154" s="91"/>
      <c r="D154" s="91"/>
    </row>
    <row r="155">
      <c r="B155" s="91"/>
      <c r="C155" s="91"/>
      <c r="D155" s="91"/>
    </row>
    <row r="156">
      <c r="B156" s="91"/>
      <c r="C156" s="91"/>
      <c r="D156" s="91"/>
    </row>
    <row r="157">
      <c r="B157" s="91"/>
      <c r="C157" s="91"/>
      <c r="D157" s="91"/>
    </row>
    <row r="158">
      <c r="B158" s="91"/>
      <c r="C158" s="91"/>
      <c r="D158" s="91"/>
    </row>
    <row r="159">
      <c r="B159" s="91"/>
      <c r="C159" s="91"/>
      <c r="D159" s="91"/>
    </row>
    <row r="160">
      <c r="B160" s="91"/>
      <c r="C160" s="91"/>
      <c r="D160" s="91"/>
    </row>
    <row r="161">
      <c r="B161" s="91"/>
      <c r="C161" s="91"/>
      <c r="D161" s="91"/>
    </row>
    <row r="162">
      <c r="B162" s="91"/>
      <c r="C162" s="91"/>
      <c r="D162" s="91"/>
    </row>
    <row r="163">
      <c r="B163" s="91"/>
      <c r="C163" s="91"/>
      <c r="D163" s="91"/>
    </row>
    <row r="164">
      <c r="B164" s="91"/>
      <c r="C164" s="91"/>
      <c r="D164" s="91"/>
    </row>
    <row r="165">
      <c r="B165" s="91"/>
      <c r="C165" s="91"/>
      <c r="D165" s="91"/>
    </row>
    <row r="166">
      <c r="B166" s="91"/>
      <c r="C166" s="91"/>
      <c r="D166" s="91"/>
    </row>
    <row r="167">
      <c r="B167" s="91"/>
      <c r="C167" s="91"/>
      <c r="D167" s="91"/>
    </row>
    <row r="168">
      <c r="B168" s="91"/>
      <c r="C168" s="91"/>
      <c r="D168" s="91"/>
    </row>
    <row r="169">
      <c r="B169" s="91"/>
      <c r="C169" s="91"/>
      <c r="D169" s="91"/>
    </row>
    <row r="170">
      <c r="B170" s="91"/>
      <c r="C170" s="91"/>
      <c r="D170" s="91"/>
    </row>
    <row r="171">
      <c r="B171" s="91"/>
      <c r="C171" s="91"/>
      <c r="D171" s="91"/>
    </row>
    <row r="172">
      <c r="B172" s="91"/>
      <c r="C172" s="91"/>
      <c r="D172" s="91"/>
    </row>
    <row r="173">
      <c r="B173" s="91"/>
      <c r="C173" s="91"/>
      <c r="D173" s="91"/>
    </row>
    <row r="174">
      <c r="B174" s="91"/>
      <c r="C174" s="91"/>
      <c r="D174" s="91"/>
    </row>
    <row r="175">
      <c r="B175" s="91"/>
      <c r="C175" s="91"/>
      <c r="D175" s="91"/>
    </row>
    <row r="176">
      <c r="B176" s="91"/>
      <c r="C176" s="91"/>
      <c r="D176" s="91"/>
    </row>
    <row r="177">
      <c r="B177" s="91"/>
      <c r="C177" s="91"/>
      <c r="D177" s="91"/>
    </row>
    <row r="178">
      <c r="B178" s="91"/>
      <c r="C178" s="91"/>
      <c r="D178" s="91"/>
    </row>
    <row r="179">
      <c r="B179" s="91"/>
      <c r="C179" s="91"/>
      <c r="D179" s="91"/>
    </row>
    <row r="180">
      <c r="B180" s="91"/>
      <c r="C180" s="91"/>
      <c r="D180" s="91"/>
    </row>
    <row r="181">
      <c r="B181" s="91"/>
      <c r="C181" s="91"/>
      <c r="D181" s="91"/>
    </row>
    <row r="182">
      <c r="B182" s="91"/>
      <c r="C182" s="91"/>
      <c r="D182" s="91"/>
    </row>
    <row r="183">
      <c r="B183" s="91"/>
      <c r="C183" s="91"/>
      <c r="D183" s="91"/>
    </row>
    <row r="184">
      <c r="B184" s="91"/>
      <c r="C184" s="91"/>
      <c r="D184" s="91"/>
    </row>
    <row r="185">
      <c r="B185" s="91"/>
      <c r="C185" s="91"/>
      <c r="D185" s="91"/>
    </row>
    <row r="186">
      <c r="B186" s="91"/>
      <c r="C186" s="91"/>
      <c r="D186" s="91"/>
    </row>
    <row r="187">
      <c r="B187" s="91"/>
      <c r="C187" s="91"/>
      <c r="D187" s="91"/>
    </row>
    <row r="188">
      <c r="B188" s="91"/>
      <c r="C188" s="91"/>
      <c r="D188" s="91"/>
    </row>
    <row r="189">
      <c r="B189" s="91"/>
      <c r="C189" s="91"/>
      <c r="D189" s="91"/>
    </row>
    <row r="190">
      <c r="B190" s="91"/>
      <c r="C190" s="91"/>
      <c r="D190" s="91"/>
    </row>
    <row r="191">
      <c r="B191" s="91"/>
      <c r="C191" s="91"/>
      <c r="D191" s="91"/>
    </row>
    <row r="192">
      <c r="B192" s="91"/>
      <c r="C192" s="91"/>
      <c r="D192" s="91"/>
    </row>
    <row r="193">
      <c r="B193" s="91"/>
      <c r="C193" s="91"/>
      <c r="D193" s="91"/>
    </row>
    <row r="194">
      <c r="B194" s="91"/>
      <c r="C194" s="91"/>
      <c r="D194" s="91"/>
    </row>
    <row r="195">
      <c r="B195" s="91"/>
      <c r="C195" s="91"/>
      <c r="D195" s="91"/>
    </row>
    <row r="196">
      <c r="B196" s="91"/>
      <c r="C196" s="91"/>
      <c r="D196" s="91"/>
    </row>
    <row r="197">
      <c r="B197" s="91"/>
      <c r="C197" s="91"/>
      <c r="D197" s="91"/>
    </row>
    <row r="198">
      <c r="B198" s="91"/>
      <c r="C198" s="91"/>
      <c r="D198" s="91"/>
    </row>
    <row r="199">
      <c r="B199" s="91"/>
      <c r="C199" s="91"/>
      <c r="D199" s="91"/>
    </row>
    <row r="200">
      <c r="B200" s="91"/>
      <c r="C200" s="91"/>
      <c r="D200" s="91"/>
    </row>
    <row r="201">
      <c r="B201" s="91"/>
      <c r="C201" s="91"/>
      <c r="D201" s="91"/>
    </row>
    <row r="202">
      <c r="B202" s="91"/>
      <c r="C202" s="91"/>
      <c r="D202" s="91"/>
    </row>
    <row r="203">
      <c r="B203" s="91"/>
      <c r="C203" s="91"/>
      <c r="D203" s="91"/>
    </row>
    <row r="204">
      <c r="B204" s="91"/>
      <c r="C204" s="91"/>
      <c r="D204" s="91"/>
    </row>
    <row r="205">
      <c r="B205" s="91"/>
      <c r="C205" s="91"/>
      <c r="D205" s="91"/>
    </row>
    <row r="206">
      <c r="B206" s="91"/>
      <c r="C206" s="91"/>
      <c r="D206" s="91"/>
    </row>
    <row r="207">
      <c r="B207" s="91"/>
      <c r="C207" s="91"/>
      <c r="D207" s="91"/>
    </row>
    <row r="208">
      <c r="B208" s="91"/>
      <c r="C208" s="91"/>
      <c r="D208" s="91"/>
    </row>
    <row r="209">
      <c r="B209" s="91"/>
      <c r="C209" s="91"/>
      <c r="D209" s="91"/>
    </row>
    <row r="210">
      <c r="B210" s="91"/>
      <c r="C210" s="91"/>
      <c r="D210" s="91"/>
    </row>
    <row r="211">
      <c r="B211" s="91"/>
      <c r="C211" s="91"/>
      <c r="D211" s="91"/>
    </row>
    <row r="212">
      <c r="B212" s="91"/>
      <c r="C212" s="91"/>
      <c r="D212" s="91"/>
    </row>
    <row r="213">
      <c r="B213" s="91"/>
      <c r="C213" s="91"/>
      <c r="D213" s="91"/>
    </row>
    <row r="214">
      <c r="B214" s="91"/>
      <c r="C214" s="91"/>
      <c r="D214" s="91"/>
    </row>
    <row r="215">
      <c r="B215" s="91"/>
      <c r="C215" s="91"/>
      <c r="D215" s="91"/>
    </row>
    <row r="216">
      <c r="B216" s="91"/>
      <c r="C216" s="91"/>
      <c r="D216" s="91"/>
    </row>
    <row r="217">
      <c r="B217" s="91"/>
      <c r="C217" s="91"/>
      <c r="D217" s="91"/>
    </row>
    <row r="218">
      <c r="B218" s="91"/>
      <c r="C218" s="91"/>
      <c r="D218" s="91"/>
    </row>
    <row r="219">
      <c r="B219" s="91"/>
      <c r="C219" s="91"/>
      <c r="D219" s="91"/>
    </row>
    <row r="220">
      <c r="B220" s="91"/>
      <c r="C220" s="91"/>
      <c r="D220" s="91"/>
    </row>
    <row r="221">
      <c r="B221" s="91"/>
      <c r="C221" s="91"/>
      <c r="D221" s="91"/>
    </row>
    <row r="222">
      <c r="B222" s="91"/>
      <c r="C222" s="91"/>
      <c r="D222" s="91"/>
    </row>
    <row r="223">
      <c r="B223" s="91"/>
      <c r="C223" s="91"/>
      <c r="D223" s="91"/>
    </row>
    <row r="224">
      <c r="B224" s="91"/>
      <c r="C224" s="91"/>
      <c r="D224" s="91"/>
    </row>
    <row r="225">
      <c r="B225" s="91"/>
      <c r="C225" s="91"/>
      <c r="D225" s="91"/>
    </row>
    <row r="226">
      <c r="B226" s="91"/>
      <c r="C226" s="91"/>
      <c r="D226" s="91"/>
    </row>
    <row r="227">
      <c r="B227" s="91"/>
      <c r="C227" s="91"/>
      <c r="D227" s="91"/>
    </row>
    <row r="228">
      <c r="B228" s="91"/>
      <c r="C228" s="91"/>
      <c r="D228" s="91"/>
    </row>
    <row r="229">
      <c r="B229" s="91"/>
      <c r="C229" s="91"/>
      <c r="D229" s="91"/>
    </row>
    <row r="230">
      <c r="B230" s="91"/>
      <c r="C230" s="91"/>
      <c r="D230" s="91"/>
    </row>
    <row r="231">
      <c r="B231" s="91"/>
      <c r="C231" s="91"/>
      <c r="D231" s="91"/>
    </row>
    <row r="232">
      <c r="B232" s="91"/>
      <c r="C232" s="91"/>
      <c r="D232" s="91"/>
    </row>
    <row r="233">
      <c r="B233" s="91"/>
      <c r="C233" s="91"/>
      <c r="D233" s="91"/>
    </row>
    <row r="234">
      <c r="B234" s="91"/>
      <c r="C234" s="91"/>
      <c r="D234" s="91"/>
    </row>
    <row r="235">
      <c r="B235" s="91"/>
      <c r="C235" s="91"/>
      <c r="D235" s="91"/>
    </row>
    <row r="236">
      <c r="B236" s="91"/>
      <c r="C236" s="91"/>
      <c r="D236" s="91"/>
    </row>
    <row r="237">
      <c r="B237" s="91"/>
      <c r="C237" s="91"/>
      <c r="D237" s="91"/>
    </row>
    <row r="238">
      <c r="B238" s="91"/>
      <c r="C238" s="91"/>
      <c r="D238" s="91"/>
    </row>
    <row r="239">
      <c r="B239" s="91"/>
      <c r="C239" s="91"/>
      <c r="D239" s="91"/>
    </row>
    <row r="240">
      <c r="B240" s="91"/>
      <c r="C240" s="91"/>
      <c r="D240" s="91"/>
    </row>
    <row r="241">
      <c r="B241" s="91"/>
      <c r="C241" s="91"/>
      <c r="D241" s="91"/>
    </row>
    <row r="242">
      <c r="B242" s="91"/>
      <c r="C242" s="91"/>
      <c r="D242" s="91"/>
    </row>
    <row r="243">
      <c r="B243" s="91"/>
      <c r="C243" s="91"/>
      <c r="D243" s="91"/>
    </row>
    <row r="244">
      <c r="B244" s="91"/>
      <c r="C244" s="91"/>
      <c r="D244" s="91"/>
    </row>
    <row r="245">
      <c r="B245" s="91"/>
      <c r="C245" s="91"/>
      <c r="D245" s="91"/>
    </row>
    <row r="246">
      <c r="B246" s="91"/>
      <c r="C246" s="91"/>
      <c r="D246" s="91"/>
    </row>
    <row r="247">
      <c r="B247" s="91"/>
      <c r="C247" s="91"/>
      <c r="D247" s="91"/>
    </row>
    <row r="248">
      <c r="B248" s="91"/>
      <c r="C248" s="91"/>
      <c r="D248" s="91"/>
    </row>
    <row r="249">
      <c r="B249" s="91"/>
      <c r="C249" s="91"/>
      <c r="D249" s="91"/>
    </row>
    <row r="250">
      <c r="B250" s="91"/>
      <c r="C250" s="91"/>
      <c r="D250" s="91"/>
    </row>
    <row r="251">
      <c r="B251" s="91"/>
      <c r="C251" s="91"/>
      <c r="D251" s="91"/>
    </row>
    <row r="252">
      <c r="B252" s="91"/>
      <c r="C252" s="91"/>
      <c r="D252" s="91"/>
    </row>
    <row r="253">
      <c r="B253" s="91"/>
      <c r="C253" s="91"/>
      <c r="D253" s="91"/>
    </row>
    <row r="254">
      <c r="B254" s="91"/>
      <c r="C254" s="91"/>
      <c r="D254" s="91"/>
    </row>
    <row r="255">
      <c r="B255" s="91"/>
      <c r="C255" s="91"/>
      <c r="D255" s="91"/>
    </row>
    <row r="256">
      <c r="B256" s="91"/>
      <c r="C256" s="91"/>
      <c r="D256" s="91"/>
    </row>
    <row r="257">
      <c r="B257" s="91"/>
      <c r="C257" s="91"/>
      <c r="D257" s="91"/>
    </row>
    <row r="258">
      <c r="B258" s="91"/>
      <c r="C258" s="91"/>
      <c r="D258" s="91"/>
    </row>
    <row r="259">
      <c r="B259" s="91"/>
      <c r="C259" s="91"/>
      <c r="D259" s="91"/>
    </row>
    <row r="260">
      <c r="B260" s="91"/>
      <c r="C260" s="91"/>
      <c r="D260" s="91"/>
    </row>
    <row r="261">
      <c r="B261" s="91"/>
      <c r="C261" s="91"/>
      <c r="D261" s="91"/>
    </row>
    <row r="262">
      <c r="B262" s="91"/>
      <c r="C262" s="91"/>
      <c r="D262" s="91"/>
    </row>
    <row r="263">
      <c r="B263" s="91"/>
      <c r="C263" s="91"/>
      <c r="D263" s="91"/>
    </row>
    <row r="264">
      <c r="B264" s="91"/>
      <c r="C264" s="91"/>
      <c r="D264" s="91"/>
    </row>
    <row r="265">
      <c r="B265" s="91"/>
      <c r="C265" s="91"/>
      <c r="D265" s="91"/>
    </row>
    <row r="266">
      <c r="B266" s="91"/>
      <c r="C266" s="91"/>
      <c r="D266" s="91"/>
    </row>
    <row r="267">
      <c r="B267" s="91"/>
      <c r="C267" s="91"/>
      <c r="D267" s="91"/>
    </row>
    <row r="268">
      <c r="B268" s="91"/>
      <c r="C268" s="91"/>
      <c r="D268" s="91"/>
    </row>
    <row r="269">
      <c r="B269" s="91"/>
      <c r="C269" s="91"/>
      <c r="D269" s="91"/>
    </row>
    <row r="270">
      <c r="B270" s="91"/>
      <c r="C270" s="91"/>
      <c r="D270" s="91"/>
    </row>
    <row r="271">
      <c r="B271" s="91"/>
      <c r="C271" s="91"/>
      <c r="D271" s="91"/>
    </row>
    <row r="272">
      <c r="B272" s="91"/>
      <c r="C272" s="91"/>
      <c r="D272" s="91"/>
    </row>
    <row r="273">
      <c r="B273" s="91"/>
      <c r="C273" s="91"/>
      <c r="D273" s="91"/>
    </row>
    <row r="274">
      <c r="B274" s="91"/>
      <c r="C274" s="91"/>
      <c r="D274" s="91"/>
    </row>
    <row r="275">
      <c r="B275" s="91"/>
      <c r="C275" s="91"/>
      <c r="D275" s="91"/>
    </row>
    <row r="276">
      <c r="B276" s="91"/>
      <c r="C276" s="91"/>
      <c r="D276" s="91"/>
    </row>
    <row r="277">
      <c r="B277" s="91"/>
      <c r="C277" s="91"/>
      <c r="D277" s="91"/>
    </row>
    <row r="278">
      <c r="B278" s="91"/>
      <c r="C278" s="91"/>
      <c r="D278" s="91"/>
    </row>
    <row r="279">
      <c r="B279" s="91"/>
      <c r="C279" s="91"/>
      <c r="D279" s="91"/>
    </row>
    <row r="280">
      <c r="B280" s="91"/>
      <c r="C280" s="91"/>
      <c r="D280" s="91"/>
    </row>
    <row r="281">
      <c r="B281" s="91"/>
      <c r="C281" s="91"/>
      <c r="D281" s="91"/>
    </row>
    <row r="282">
      <c r="B282" s="91"/>
      <c r="C282" s="91"/>
      <c r="D282" s="91"/>
    </row>
    <row r="283">
      <c r="B283" s="91"/>
      <c r="C283" s="91"/>
      <c r="D283" s="91"/>
    </row>
    <row r="284">
      <c r="B284" s="91"/>
      <c r="C284" s="91"/>
      <c r="D284" s="91"/>
    </row>
    <row r="285">
      <c r="B285" s="91"/>
      <c r="C285" s="91"/>
      <c r="D285" s="91"/>
    </row>
    <row r="286">
      <c r="B286" s="91"/>
      <c r="C286" s="91"/>
      <c r="D286" s="91"/>
    </row>
    <row r="287">
      <c r="B287" s="91"/>
      <c r="C287" s="91"/>
      <c r="D287" s="91"/>
    </row>
    <row r="288">
      <c r="B288" s="91"/>
      <c r="C288" s="91"/>
      <c r="D288" s="91"/>
    </row>
    <row r="289">
      <c r="B289" s="91"/>
      <c r="C289" s="91"/>
      <c r="D289" s="91"/>
    </row>
    <row r="290">
      <c r="B290" s="91"/>
      <c r="C290" s="91"/>
      <c r="D290" s="91"/>
    </row>
    <row r="291">
      <c r="B291" s="91"/>
      <c r="C291" s="91"/>
      <c r="D291" s="91"/>
    </row>
    <row r="292">
      <c r="B292" s="91"/>
      <c r="C292" s="91"/>
      <c r="D292" s="91"/>
    </row>
    <row r="293">
      <c r="B293" s="91"/>
      <c r="C293" s="91"/>
      <c r="D293" s="91"/>
    </row>
    <row r="294">
      <c r="B294" s="91"/>
      <c r="C294" s="91"/>
      <c r="D294" s="91"/>
    </row>
    <row r="295">
      <c r="B295" s="91"/>
      <c r="C295" s="91"/>
      <c r="D295" s="91"/>
    </row>
    <row r="296">
      <c r="B296" s="91"/>
      <c r="C296" s="91"/>
      <c r="D296" s="91"/>
    </row>
    <row r="297">
      <c r="B297" s="91"/>
      <c r="C297" s="91"/>
      <c r="D297" s="91"/>
    </row>
    <row r="298">
      <c r="B298" s="91"/>
      <c r="C298" s="91"/>
      <c r="D298" s="91"/>
    </row>
    <row r="299">
      <c r="B299" s="91"/>
      <c r="C299" s="91"/>
      <c r="D299" s="91"/>
    </row>
    <row r="300">
      <c r="B300" s="91"/>
      <c r="C300" s="91"/>
      <c r="D300" s="91"/>
    </row>
    <row r="301">
      <c r="B301" s="91"/>
      <c r="C301" s="91"/>
      <c r="D301" s="91"/>
    </row>
    <row r="302">
      <c r="B302" s="91"/>
      <c r="C302" s="91"/>
      <c r="D302" s="91"/>
    </row>
    <row r="303">
      <c r="B303" s="91"/>
      <c r="C303" s="91"/>
      <c r="D303" s="91"/>
    </row>
    <row r="304">
      <c r="B304" s="91"/>
      <c r="C304" s="91"/>
      <c r="D304" s="91"/>
    </row>
    <row r="305">
      <c r="B305" s="91"/>
      <c r="C305" s="91"/>
      <c r="D305" s="91"/>
    </row>
    <row r="306">
      <c r="B306" s="91"/>
      <c r="C306" s="91"/>
      <c r="D306" s="91"/>
    </row>
    <row r="307">
      <c r="B307" s="91"/>
      <c r="C307" s="91"/>
      <c r="D307" s="91"/>
    </row>
    <row r="308">
      <c r="B308" s="91"/>
      <c r="C308" s="91"/>
      <c r="D308" s="91"/>
    </row>
    <row r="309">
      <c r="B309" s="91"/>
      <c r="C309" s="91"/>
      <c r="D309" s="91"/>
    </row>
    <row r="310">
      <c r="B310" s="91"/>
      <c r="C310" s="91"/>
      <c r="D310" s="91"/>
    </row>
    <row r="311">
      <c r="B311" s="91"/>
      <c r="C311" s="91"/>
      <c r="D311" s="91"/>
    </row>
    <row r="312">
      <c r="B312" s="91"/>
      <c r="C312" s="91"/>
      <c r="D312" s="91"/>
    </row>
    <row r="313">
      <c r="B313" s="91"/>
      <c r="C313" s="91"/>
      <c r="D313" s="91"/>
    </row>
    <row r="314">
      <c r="B314" s="91"/>
      <c r="C314" s="91"/>
      <c r="D314" s="91"/>
    </row>
    <row r="315">
      <c r="B315" s="91"/>
      <c r="C315" s="91"/>
      <c r="D315" s="91"/>
    </row>
    <row r="316">
      <c r="B316" s="91"/>
      <c r="C316" s="91"/>
      <c r="D316" s="91"/>
    </row>
    <row r="317">
      <c r="B317" s="91"/>
      <c r="C317" s="91"/>
      <c r="D317" s="91"/>
    </row>
    <row r="318">
      <c r="B318" s="91"/>
      <c r="C318" s="91"/>
      <c r="D318" s="91"/>
    </row>
    <row r="319">
      <c r="B319" s="91"/>
      <c r="C319" s="91"/>
      <c r="D319" s="91"/>
    </row>
    <row r="320">
      <c r="B320" s="91"/>
      <c r="C320" s="91"/>
      <c r="D320" s="91"/>
    </row>
    <row r="321">
      <c r="B321" s="91"/>
      <c r="C321" s="91"/>
      <c r="D321" s="91"/>
    </row>
    <row r="322">
      <c r="B322" s="91"/>
      <c r="C322" s="91"/>
      <c r="D322" s="91"/>
    </row>
    <row r="323">
      <c r="B323" s="91"/>
      <c r="C323" s="91"/>
      <c r="D323" s="91"/>
    </row>
    <row r="324">
      <c r="B324" s="91"/>
      <c r="C324" s="91"/>
      <c r="D324" s="91"/>
    </row>
    <row r="325">
      <c r="B325" s="91"/>
      <c r="C325" s="91"/>
      <c r="D325" s="91"/>
    </row>
    <row r="326">
      <c r="B326" s="91"/>
      <c r="C326" s="91"/>
      <c r="D326" s="91"/>
    </row>
    <row r="327">
      <c r="B327" s="91"/>
      <c r="C327" s="91"/>
      <c r="D327" s="91"/>
    </row>
    <row r="328">
      <c r="B328" s="91"/>
      <c r="C328" s="91"/>
      <c r="D328" s="91"/>
    </row>
    <row r="329">
      <c r="B329" s="91"/>
      <c r="C329" s="91"/>
      <c r="D329" s="91"/>
    </row>
    <row r="330">
      <c r="B330" s="91"/>
      <c r="C330" s="91"/>
      <c r="D330" s="91"/>
    </row>
    <row r="331">
      <c r="B331" s="91"/>
      <c r="C331" s="91"/>
      <c r="D331" s="91"/>
    </row>
    <row r="332">
      <c r="B332" s="91"/>
      <c r="C332" s="91"/>
      <c r="D332" s="91"/>
    </row>
    <row r="333">
      <c r="B333" s="91"/>
      <c r="C333" s="91"/>
      <c r="D333" s="91"/>
    </row>
    <row r="334">
      <c r="B334" s="91"/>
      <c r="C334" s="91"/>
      <c r="D334" s="91"/>
    </row>
    <row r="335">
      <c r="B335" s="91"/>
      <c r="C335" s="91"/>
      <c r="D335" s="91"/>
    </row>
    <row r="336">
      <c r="B336" s="91"/>
      <c r="C336" s="91"/>
      <c r="D336" s="91"/>
    </row>
    <row r="337">
      <c r="B337" s="91"/>
      <c r="C337" s="91"/>
      <c r="D337" s="91"/>
    </row>
    <row r="338">
      <c r="B338" s="91"/>
      <c r="C338" s="91"/>
      <c r="D338" s="91"/>
    </row>
    <row r="339">
      <c r="B339" s="91"/>
      <c r="C339" s="91"/>
      <c r="D339" s="91"/>
    </row>
    <row r="340">
      <c r="B340" s="91"/>
      <c r="C340" s="91"/>
      <c r="D340" s="91"/>
    </row>
    <row r="341">
      <c r="B341" s="91"/>
      <c r="C341" s="91"/>
      <c r="D341" s="91"/>
    </row>
    <row r="342">
      <c r="B342" s="91"/>
      <c r="C342" s="91"/>
      <c r="D342" s="91"/>
    </row>
    <row r="343">
      <c r="B343" s="91"/>
      <c r="C343" s="91"/>
      <c r="D343" s="91"/>
    </row>
    <row r="344">
      <c r="B344" s="91"/>
      <c r="C344" s="91"/>
      <c r="D344" s="91"/>
    </row>
    <row r="345">
      <c r="B345" s="91"/>
      <c r="C345" s="91"/>
      <c r="D345" s="91"/>
    </row>
    <row r="346">
      <c r="B346" s="91"/>
      <c r="C346" s="91"/>
      <c r="D346" s="91"/>
    </row>
    <row r="347">
      <c r="B347" s="91"/>
      <c r="C347" s="91"/>
      <c r="D347" s="91"/>
    </row>
    <row r="348">
      <c r="B348" s="91"/>
      <c r="C348" s="91"/>
      <c r="D348" s="91"/>
    </row>
    <row r="349">
      <c r="B349" s="91"/>
      <c r="C349" s="91"/>
      <c r="D349" s="91"/>
    </row>
    <row r="350">
      <c r="B350" s="91"/>
      <c r="C350" s="91"/>
      <c r="D350" s="91"/>
    </row>
    <row r="351">
      <c r="B351" s="91"/>
      <c r="C351" s="91"/>
      <c r="D351" s="91"/>
    </row>
    <row r="352">
      <c r="B352" s="91"/>
      <c r="C352" s="91"/>
      <c r="D352" s="91"/>
    </row>
    <row r="353">
      <c r="B353" s="91"/>
      <c r="C353" s="91"/>
      <c r="D353" s="91"/>
    </row>
    <row r="354">
      <c r="B354" s="91"/>
      <c r="C354" s="91"/>
      <c r="D354" s="91"/>
    </row>
    <row r="355">
      <c r="B355" s="91"/>
      <c r="C355" s="91"/>
      <c r="D355" s="91"/>
    </row>
    <row r="356">
      <c r="B356" s="91"/>
      <c r="C356" s="91"/>
      <c r="D356" s="91"/>
    </row>
    <row r="357">
      <c r="B357" s="91"/>
      <c r="C357" s="91"/>
      <c r="D357" s="91"/>
    </row>
    <row r="358">
      <c r="B358" s="91"/>
      <c r="C358" s="91"/>
      <c r="D358" s="91"/>
    </row>
    <row r="359">
      <c r="B359" s="91"/>
      <c r="C359" s="91"/>
      <c r="D359" s="91"/>
    </row>
    <row r="360">
      <c r="B360" s="91"/>
      <c r="C360" s="91"/>
      <c r="D360" s="91"/>
    </row>
    <row r="361">
      <c r="B361" s="91"/>
      <c r="C361" s="91"/>
      <c r="D361" s="91"/>
    </row>
    <row r="362">
      <c r="B362" s="91"/>
      <c r="C362" s="91"/>
      <c r="D362" s="91"/>
    </row>
    <row r="363">
      <c r="B363" s="91"/>
      <c r="C363" s="91"/>
      <c r="D363" s="91"/>
    </row>
    <row r="364">
      <c r="B364" s="91"/>
      <c r="C364" s="91"/>
      <c r="D364" s="91"/>
    </row>
    <row r="365">
      <c r="B365" s="91"/>
      <c r="C365" s="91"/>
      <c r="D365" s="91"/>
    </row>
    <row r="366">
      <c r="B366" s="91"/>
      <c r="C366" s="91"/>
      <c r="D366" s="91"/>
    </row>
    <row r="367">
      <c r="B367" s="91"/>
      <c r="C367" s="91"/>
      <c r="D367" s="91"/>
    </row>
    <row r="368">
      <c r="B368" s="91"/>
      <c r="C368" s="91"/>
      <c r="D368" s="91"/>
    </row>
    <row r="369">
      <c r="B369" s="91"/>
      <c r="C369" s="91"/>
      <c r="D369" s="91"/>
    </row>
    <row r="370">
      <c r="B370" s="91"/>
      <c r="C370" s="91"/>
      <c r="D370" s="91"/>
    </row>
    <row r="371">
      <c r="B371" s="91"/>
      <c r="C371" s="91"/>
      <c r="D371" s="91"/>
    </row>
    <row r="372">
      <c r="B372" s="91"/>
      <c r="C372" s="91"/>
      <c r="D372" s="91"/>
    </row>
    <row r="373">
      <c r="B373" s="91"/>
      <c r="C373" s="91"/>
      <c r="D373" s="91"/>
    </row>
    <row r="374">
      <c r="B374" s="91"/>
      <c r="C374" s="91"/>
      <c r="D374" s="91"/>
    </row>
    <row r="375">
      <c r="B375" s="91"/>
      <c r="C375" s="91"/>
      <c r="D375" s="91"/>
    </row>
    <row r="376">
      <c r="B376" s="91"/>
      <c r="C376" s="91"/>
      <c r="D376" s="91"/>
    </row>
    <row r="377">
      <c r="B377" s="91"/>
      <c r="C377" s="91"/>
      <c r="D377" s="91"/>
    </row>
    <row r="378">
      <c r="B378" s="91"/>
      <c r="C378" s="91"/>
      <c r="D378" s="91"/>
    </row>
    <row r="379">
      <c r="B379" s="91"/>
      <c r="C379" s="91"/>
      <c r="D379" s="91"/>
    </row>
    <row r="380">
      <c r="B380" s="91"/>
      <c r="C380" s="91"/>
      <c r="D380" s="91"/>
    </row>
    <row r="381">
      <c r="B381" s="91"/>
      <c r="C381" s="91"/>
      <c r="D381" s="91"/>
    </row>
    <row r="382">
      <c r="B382" s="91"/>
      <c r="C382" s="91"/>
      <c r="D382" s="91"/>
    </row>
    <row r="383">
      <c r="B383" s="91"/>
      <c r="C383" s="91"/>
      <c r="D383" s="91"/>
    </row>
    <row r="384">
      <c r="B384" s="91"/>
      <c r="C384" s="91"/>
      <c r="D384" s="91"/>
    </row>
    <row r="385">
      <c r="B385" s="91"/>
      <c r="C385" s="91"/>
      <c r="D385" s="91"/>
    </row>
    <row r="386">
      <c r="B386" s="91"/>
      <c r="C386" s="91"/>
      <c r="D386" s="91"/>
    </row>
    <row r="387">
      <c r="B387" s="91"/>
      <c r="C387" s="91"/>
      <c r="D387" s="91"/>
    </row>
    <row r="388">
      <c r="B388" s="91"/>
      <c r="C388" s="91"/>
      <c r="D388" s="91"/>
    </row>
    <row r="389">
      <c r="B389" s="91"/>
      <c r="C389" s="91"/>
      <c r="D389" s="91"/>
    </row>
    <row r="390">
      <c r="B390" s="91"/>
      <c r="C390" s="91"/>
      <c r="D390" s="91"/>
    </row>
    <row r="391">
      <c r="B391" s="91"/>
      <c r="C391" s="91"/>
      <c r="D391" s="91"/>
    </row>
    <row r="392">
      <c r="B392" s="91"/>
      <c r="C392" s="91"/>
      <c r="D392" s="91"/>
    </row>
    <row r="393">
      <c r="B393" s="91"/>
      <c r="C393" s="91"/>
      <c r="D393" s="91"/>
    </row>
    <row r="394">
      <c r="B394" s="91"/>
      <c r="C394" s="91"/>
      <c r="D394" s="91"/>
    </row>
    <row r="395">
      <c r="B395" s="91"/>
      <c r="C395" s="91"/>
      <c r="D395" s="91"/>
    </row>
    <row r="396">
      <c r="B396" s="91"/>
      <c r="C396" s="91"/>
      <c r="D396" s="91"/>
    </row>
    <row r="397">
      <c r="B397" s="91"/>
      <c r="C397" s="91"/>
      <c r="D397" s="91"/>
    </row>
    <row r="398">
      <c r="B398" s="91"/>
      <c r="C398" s="91"/>
      <c r="D398" s="91"/>
    </row>
    <row r="399">
      <c r="B399" s="91"/>
      <c r="C399" s="91"/>
      <c r="D399" s="91"/>
    </row>
    <row r="400">
      <c r="B400" s="91"/>
      <c r="C400" s="91"/>
      <c r="D400" s="91"/>
    </row>
    <row r="401">
      <c r="B401" s="91"/>
      <c r="C401" s="91"/>
      <c r="D401" s="91"/>
    </row>
    <row r="402">
      <c r="B402" s="91"/>
      <c r="C402" s="91"/>
      <c r="D402" s="91"/>
    </row>
    <row r="403">
      <c r="B403" s="91"/>
      <c r="C403" s="91"/>
      <c r="D403" s="91"/>
    </row>
    <row r="404">
      <c r="B404" s="91"/>
      <c r="C404" s="91"/>
      <c r="D404" s="91"/>
    </row>
    <row r="405">
      <c r="B405" s="91"/>
      <c r="C405" s="91"/>
      <c r="D405" s="91"/>
    </row>
    <row r="406">
      <c r="B406" s="91"/>
      <c r="C406" s="91"/>
      <c r="D406" s="91"/>
    </row>
    <row r="407">
      <c r="B407" s="91"/>
      <c r="C407" s="91"/>
      <c r="D407" s="91"/>
    </row>
    <row r="408">
      <c r="B408" s="91"/>
      <c r="C408" s="91"/>
      <c r="D408" s="91"/>
    </row>
    <row r="409">
      <c r="B409" s="91"/>
      <c r="C409" s="91"/>
      <c r="D409" s="91"/>
    </row>
    <row r="410">
      <c r="B410" s="91"/>
      <c r="C410" s="91"/>
      <c r="D410" s="91"/>
    </row>
    <row r="411">
      <c r="B411" s="91"/>
      <c r="C411" s="91"/>
      <c r="D411" s="91"/>
    </row>
    <row r="412">
      <c r="B412" s="91"/>
      <c r="C412" s="91"/>
      <c r="D412" s="91"/>
    </row>
    <row r="413">
      <c r="B413" s="91"/>
      <c r="C413" s="91"/>
      <c r="D413" s="91"/>
    </row>
    <row r="414">
      <c r="B414" s="91"/>
      <c r="C414" s="91"/>
      <c r="D414" s="91"/>
    </row>
    <row r="415">
      <c r="B415" s="91"/>
      <c r="C415" s="91"/>
      <c r="D415" s="91"/>
    </row>
    <row r="416">
      <c r="B416" s="91"/>
      <c r="C416" s="91"/>
      <c r="D416" s="91"/>
    </row>
    <row r="417">
      <c r="B417" s="91"/>
      <c r="C417" s="91"/>
      <c r="D417" s="91"/>
    </row>
    <row r="418">
      <c r="B418" s="91"/>
      <c r="C418" s="91"/>
      <c r="D418" s="91"/>
    </row>
    <row r="419">
      <c r="B419" s="91"/>
      <c r="C419" s="91"/>
      <c r="D419" s="91"/>
    </row>
    <row r="420">
      <c r="B420" s="91"/>
      <c r="C420" s="91"/>
      <c r="D420" s="91"/>
    </row>
    <row r="421">
      <c r="B421" s="91"/>
      <c r="C421" s="91"/>
      <c r="D421" s="91"/>
    </row>
    <row r="422">
      <c r="B422" s="91"/>
      <c r="C422" s="91"/>
      <c r="D422" s="91"/>
    </row>
    <row r="423">
      <c r="B423" s="91"/>
      <c r="C423" s="91"/>
      <c r="D423" s="91"/>
    </row>
    <row r="424">
      <c r="B424" s="91"/>
      <c r="C424" s="91"/>
      <c r="D424" s="91"/>
    </row>
    <row r="425">
      <c r="B425" s="91"/>
      <c r="C425" s="91"/>
      <c r="D425" s="91"/>
    </row>
    <row r="426">
      <c r="B426" s="91"/>
      <c r="C426" s="91"/>
      <c r="D426" s="91"/>
    </row>
    <row r="427">
      <c r="B427" s="91"/>
      <c r="C427" s="91"/>
      <c r="D427" s="91"/>
    </row>
    <row r="428">
      <c r="B428" s="91"/>
      <c r="C428" s="91"/>
      <c r="D428" s="91"/>
    </row>
    <row r="429">
      <c r="B429" s="91"/>
      <c r="C429" s="91"/>
      <c r="D429" s="91"/>
    </row>
    <row r="430">
      <c r="B430" s="91"/>
      <c r="C430" s="91"/>
      <c r="D430" s="91"/>
    </row>
    <row r="431">
      <c r="B431" s="91"/>
      <c r="C431" s="91"/>
      <c r="D431" s="91"/>
    </row>
    <row r="432">
      <c r="B432" s="91"/>
      <c r="C432" s="91"/>
      <c r="D432" s="91"/>
    </row>
    <row r="433">
      <c r="B433" s="91"/>
      <c r="C433" s="91"/>
      <c r="D433" s="91"/>
    </row>
    <row r="434">
      <c r="B434" s="91"/>
      <c r="C434" s="91"/>
      <c r="D434" s="91"/>
    </row>
    <row r="435">
      <c r="B435" s="91"/>
      <c r="C435" s="91"/>
      <c r="D435" s="91"/>
    </row>
    <row r="436">
      <c r="B436" s="91"/>
      <c r="C436" s="91"/>
      <c r="D436" s="91"/>
    </row>
    <row r="437">
      <c r="B437" s="91"/>
      <c r="C437" s="91"/>
      <c r="D437" s="91"/>
    </row>
    <row r="438">
      <c r="B438" s="91"/>
      <c r="C438" s="91"/>
      <c r="D438" s="91"/>
    </row>
    <row r="439">
      <c r="B439" s="91"/>
      <c r="C439" s="91"/>
      <c r="D439" s="91"/>
    </row>
    <row r="440">
      <c r="B440" s="91"/>
      <c r="C440" s="91"/>
      <c r="D440" s="91"/>
    </row>
    <row r="441">
      <c r="B441" s="91"/>
      <c r="C441" s="91"/>
      <c r="D441" s="91"/>
    </row>
    <row r="442">
      <c r="B442" s="91"/>
      <c r="C442" s="91"/>
      <c r="D442" s="91"/>
    </row>
    <row r="443">
      <c r="B443" s="91"/>
      <c r="C443" s="91"/>
      <c r="D443" s="91"/>
    </row>
    <row r="444">
      <c r="B444" s="91"/>
      <c r="C444" s="91"/>
      <c r="D444" s="91"/>
    </row>
    <row r="445">
      <c r="B445" s="91"/>
      <c r="C445" s="91"/>
      <c r="D445" s="91"/>
    </row>
    <row r="446">
      <c r="B446" s="91"/>
      <c r="C446" s="91"/>
      <c r="D446" s="91"/>
    </row>
    <row r="447">
      <c r="B447" s="91"/>
      <c r="C447" s="91"/>
      <c r="D447" s="91"/>
    </row>
    <row r="448">
      <c r="B448" s="91"/>
      <c r="C448" s="91"/>
      <c r="D448" s="91"/>
    </row>
    <row r="449">
      <c r="B449" s="91"/>
      <c r="C449" s="91"/>
      <c r="D449" s="91"/>
    </row>
    <row r="450">
      <c r="B450" s="91"/>
      <c r="C450" s="91"/>
      <c r="D450" s="91"/>
    </row>
    <row r="451">
      <c r="B451" s="91"/>
      <c r="C451" s="91"/>
      <c r="D451" s="91"/>
    </row>
    <row r="452">
      <c r="B452" s="91"/>
      <c r="C452" s="91"/>
      <c r="D452" s="91"/>
    </row>
    <row r="453">
      <c r="B453" s="91"/>
      <c r="C453" s="91"/>
      <c r="D453" s="91"/>
    </row>
    <row r="454">
      <c r="B454" s="91"/>
      <c r="C454" s="91"/>
      <c r="D454" s="91"/>
    </row>
    <row r="455">
      <c r="B455" s="91"/>
      <c r="C455" s="91"/>
      <c r="D455" s="91"/>
    </row>
    <row r="456">
      <c r="B456" s="91"/>
      <c r="C456" s="91"/>
      <c r="D456" s="91"/>
    </row>
    <row r="457">
      <c r="B457" s="91"/>
      <c r="C457" s="91"/>
      <c r="D457" s="91"/>
    </row>
    <row r="458">
      <c r="B458" s="91"/>
      <c r="C458" s="91"/>
      <c r="D458" s="91"/>
    </row>
    <row r="459">
      <c r="B459" s="91"/>
      <c r="C459" s="91"/>
      <c r="D459" s="91"/>
    </row>
    <row r="460">
      <c r="B460" s="91"/>
      <c r="C460" s="91"/>
      <c r="D460" s="91"/>
    </row>
    <row r="461">
      <c r="B461" s="91"/>
      <c r="C461" s="91"/>
      <c r="D461" s="91"/>
    </row>
    <row r="462">
      <c r="B462" s="91"/>
      <c r="C462" s="91"/>
      <c r="D462" s="91"/>
    </row>
    <row r="463">
      <c r="B463" s="91"/>
      <c r="C463" s="91"/>
      <c r="D463" s="91"/>
    </row>
    <row r="464">
      <c r="B464" s="91"/>
      <c r="C464" s="91"/>
      <c r="D464" s="91"/>
    </row>
    <row r="465">
      <c r="B465" s="91"/>
      <c r="C465" s="91"/>
      <c r="D465" s="91"/>
    </row>
    <row r="466">
      <c r="B466" s="91"/>
      <c r="C466" s="91"/>
      <c r="D466" s="91"/>
    </row>
    <row r="467">
      <c r="B467" s="91"/>
      <c r="C467" s="91"/>
      <c r="D467" s="91"/>
    </row>
    <row r="468">
      <c r="B468" s="91"/>
      <c r="C468" s="91"/>
      <c r="D468" s="91"/>
    </row>
    <row r="469">
      <c r="B469" s="91"/>
      <c r="C469" s="91"/>
      <c r="D469" s="91"/>
    </row>
    <row r="470">
      <c r="B470" s="91"/>
      <c r="C470" s="91"/>
      <c r="D470" s="91"/>
    </row>
    <row r="471">
      <c r="B471" s="91"/>
      <c r="C471" s="91"/>
      <c r="D471" s="91"/>
    </row>
    <row r="472">
      <c r="B472" s="91"/>
      <c r="C472" s="91"/>
      <c r="D472" s="91"/>
    </row>
    <row r="473">
      <c r="B473" s="91"/>
      <c r="C473" s="91"/>
      <c r="D473" s="91"/>
    </row>
    <row r="474">
      <c r="B474" s="91"/>
      <c r="C474" s="91"/>
      <c r="D474" s="91"/>
    </row>
    <row r="475">
      <c r="B475" s="91"/>
      <c r="C475" s="91"/>
      <c r="D475" s="91"/>
    </row>
    <row r="476">
      <c r="B476" s="91"/>
      <c r="C476" s="91"/>
      <c r="D476" s="91"/>
    </row>
    <row r="477">
      <c r="B477" s="91"/>
      <c r="C477" s="91"/>
      <c r="D477" s="91"/>
    </row>
    <row r="478">
      <c r="B478" s="91"/>
      <c r="C478" s="91"/>
      <c r="D478" s="91"/>
    </row>
    <row r="479">
      <c r="B479" s="91"/>
      <c r="C479" s="91"/>
      <c r="D479" s="91"/>
    </row>
    <row r="480">
      <c r="B480" s="91"/>
      <c r="C480" s="91"/>
      <c r="D480" s="91"/>
    </row>
    <row r="481">
      <c r="B481" s="91"/>
      <c r="C481" s="91"/>
      <c r="D481" s="91"/>
    </row>
    <row r="482">
      <c r="B482" s="91"/>
      <c r="C482" s="91"/>
      <c r="D482" s="91"/>
    </row>
    <row r="483">
      <c r="B483" s="91"/>
      <c r="C483" s="91"/>
      <c r="D483" s="91"/>
    </row>
    <row r="484">
      <c r="B484" s="91"/>
      <c r="C484" s="91"/>
      <c r="D484" s="91"/>
    </row>
    <row r="485">
      <c r="B485" s="91"/>
      <c r="C485" s="91"/>
      <c r="D485" s="91"/>
    </row>
    <row r="486">
      <c r="B486" s="91"/>
      <c r="C486" s="91"/>
      <c r="D486" s="91"/>
    </row>
    <row r="487">
      <c r="B487" s="91"/>
      <c r="C487" s="91"/>
      <c r="D487" s="91"/>
    </row>
    <row r="488">
      <c r="B488" s="91"/>
      <c r="C488" s="91"/>
      <c r="D488" s="91"/>
    </row>
    <row r="489">
      <c r="B489" s="91"/>
      <c r="C489" s="91"/>
      <c r="D489" s="91"/>
    </row>
    <row r="490">
      <c r="B490" s="91"/>
      <c r="C490" s="91"/>
      <c r="D490" s="91"/>
    </row>
    <row r="491">
      <c r="B491" s="91"/>
      <c r="C491" s="91"/>
      <c r="D491" s="91"/>
    </row>
    <row r="492">
      <c r="B492" s="91"/>
      <c r="C492" s="91"/>
      <c r="D492" s="91"/>
    </row>
    <row r="493">
      <c r="B493" s="91"/>
      <c r="C493" s="91"/>
      <c r="D493" s="91"/>
    </row>
    <row r="494">
      <c r="B494" s="91"/>
      <c r="C494" s="91"/>
      <c r="D494" s="91"/>
    </row>
    <row r="495">
      <c r="B495" s="91"/>
      <c r="C495" s="91"/>
      <c r="D495" s="91"/>
    </row>
    <row r="496">
      <c r="B496" s="91"/>
      <c r="C496" s="91"/>
      <c r="D496" s="91"/>
    </row>
    <row r="497">
      <c r="B497" s="91"/>
      <c r="C497" s="91"/>
      <c r="D497" s="91"/>
    </row>
    <row r="498">
      <c r="B498" s="91"/>
      <c r="C498" s="91"/>
      <c r="D498" s="91"/>
    </row>
    <row r="499">
      <c r="B499" s="91"/>
      <c r="C499" s="91"/>
      <c r="D499" s="91"/>
    </row>
    <row r="500">
      <c r="B500" s="91"/>
      <c r="C500" s="91"/>
      <c r="D500" s="91"/>
    </row>
    <row r="501">
      <c r="B501" s="91"/>
      <c r="C501" s="91"/>
      <c r="D501" s="91"/>
    </row>
    <row r="502">
      <c r="B502" s="91"/>
      <c r="C502" s="91"/>
      <c r="D502" s="91"/>
    </row>
    <row r="503">
      <c r="B503" s="91"/>
      <c r="C503" s="91"/>
      <c r="D503" s="91"/>
    </row>
    <row r="504">
      <c r="B504" s="91"/>
      <c r="C504" s="91"/>
      <c r="D504" s="91"/>
    </row>
    <row r="505">
      <c r="B505" s="91"/>
      <c r="C505" s="91"/>
      <c r="D505" s="91"/>
    </row>
    <row r="506">
      <c r="B506" s="91"/>
      <c r="C506" s="91"/>
      <c r="D506" s="91"/>
    </row>
    <row r="507">
      <c r="B507" s="91"/>
      <c r="C507" s="91"/>
      <c r="D507" s="91"/>
    </row>
    <row r="508">
      <c r="B508" s="91"/>
      <c r="C508" s="91"/>
      <c r="D508" s="91"/>
    </row>
    <row r="509">
      <c r="B509" s="91"/>
      <c r="C509" s="91"/>
      <c r="D509" s="91"/>
    </row>
    <row r="510">
      <c r="B510" s="91"/>
      <c r="C510" s="91"/>
      <c r="D510" s="91"/>
    </row>
    <row r="511">
      <c r="B511" s="91"/>
      <c r="C511" s="91"/>
      <c r="D511" s="91"/>
    </row>
    <row r="512">
      <c r="B512" s="91"/>
      <c r="C512" s="91"/>
      <c r="D512" s="91"/>
    </row>
    <row r="513">
      <c r="B513" s="91"/>
      <c r="C513" s="91"/>
      <c r="D513" s="91"/>
    </row>
    <row r="514">
      <c r="B514" s="91"/>
      <c r="C514" s="91"/>
      <c r="D514" s="91"/>
    </row>
    <row r="515">
      <c r="B515" s="91"/>
      <c r="C515" s="91"/>
      <c r="D515" s="91"/>
    </row>
    <row r="516">
      <c r="B516" s="91"/>
      <c r="C516" s="91"/>
      <c r="D516" s="91"/>
    </row>
    <row r="517">
      <c r="B517" s="91"/>
      <c r="C517" s="91"/>
      <c r="D517" s="91"/>
    </row>
    <row r="518">
      <c r="B518" s="91"/>
      <c r="C518" s="91"/>
      <c r="D518" s="91"/>
    </row>
    <row r="519">
      <c r="B519" s="91"/>
      <c r="C519" s="91"/>
      <c r="D519" s="91"/>
    </row>
    <row r="520">
      <c r="B520" s="91"/>
      <c r="C520" s="91"/>
      <c r="D520" s="91"/>
    </row>
    <row r="521">
      <c r="B521" s="91"/>
      <c r="C521" s="91"/>
      <c r="D521" s="91"/>
    </row>
    <row r="522">
      <c r="B522" s="91"/>
      <c r="C522" s="91"/>
      <c r="D522" s="91"/>
    </row>
    <row r="523">
      <c r="B523" s="91"/>
      <c r="C523" s="91"/>
      <c r="D523" s="91"/>
    </row>
    <row r="524">
      <c r="B524" s="91"/>
      <c r="C524" s="91"/>
      <c r="D524" s="91"/>
    </row>
    <row r="525">
      <c r="B525" s="91"/>
      <c r="C525" s="91"/>
      <c r="D525" s="91"/>
    </row>
    <row r="526">
      <c r="B526" s="91"/>
      <c r="C526" s="91"/>
      <c r="D526" s="91"/>
    </row>
    <row r="527">
      <c r="B527" s="91"/>
      <c r="C527" s="91"/>
      <c r="D527" s="91"/>
    </row>
    <row r="528">
      <c r="B528" s="91"/>
      <c r="C528" s="91"/>
      <c r="D528" s="91"/>
    </row>
    <row r="529">
      <c r="B529" s="91"/>
      <c r="C529" s="91"/>
      <c r="D529" s="91"/>
    </row>
    <row r="530">
      <c r="B530" s="91"/>
      <c r="C530" s="91"/>
      <c r="D530" s="91"/>
    </row>
    <row r="531">
      <c r="B531" s="91"/>
      <c r="C531" s="91"/>
      <c r="D531" s="91"/>
    </row>
    <row r="532">
      <c r="B532" s="91"/>
      <c r="C532" s="91"/>
      <c r="D532" s="91"/>
    </row>
    <row r="533">
      <c r="B533" s="91"/>
      <c r="C533" s="91"/>
      <c r="D533" s="91"/>
    </row>
    <row r="534">
      <c r="B534" s="91"/>
      <c r="C534" s="91"/>
      <c r="D534" s="91"/>
    </row>
    <row r="535">
      <c r="B535" s="91"/>
      <c r="C535" s="91"/>
      <c r="D535" s="91"/>
    </row>
    <row r="536">
      <c r="B536" s="91"/>
      <c r="C536" s="91"/>
      <c r="D536" s="91"/>
    </row>
    <row r="537">
      <c r="B537" s="91"/>
      <c r="C537" s="91"/>
      <c r="D537" s="91"/>
    </row>
    <row r="538">
      <c r="B538" s="91"/>
      <c r="C538" s="91"/>
      <c r="D538" s="91"/>
    </row>
    <row r="539">
      <c r="B539" s="91"/>
      <c r="C539" s="91"/>
      <c r="D539" s="91"/>
    </row>
    <row r="540">
      <c r="B540" s="91"/>
      <c r="C540" s="91"/>
      <c r="D540" s="91"/>
    </row>
    <row r="541">
      <c r="B541" s="91"/>
      <c r="C541" s="91"/>
      <c r="D541" s="91"/>
    </row>
    <row r="542">
      <c r="B542" s="91"/>
      <c r="C542" s="91"/>
      <c r="D542" s="91"/>
    </row>
    <row r="543">
      <c r="B543" s="91"/>
      <c r="C543" s="91"/>
      <c r="D543" s="91"/>
    </row>
    <row r="544">
      <c r="B544" s="91"/>
      <c r="C544" s="91"/>
      <c r="D544" s="91"/>
    </row>
    <row r="545">
      <c r="B545" s="91"/>
      <c r="C545" s="91"/>
      <c r="D545" s="91"/>
    </row>
    <row r="546">
      <c r="B546" s="91"/>
      <c r="C546" s="91"/>
      <c r="D546" s="91"/>
    </row>
    <row r="547">
      <c r="B547" s="91"/>
      <c r="C547" s="91"/>
      <c r="D547" s="91"/>
    </row>
    <row r="548">
      <c r="B548" s="91"/>
      <c r="C548" s="91"/>
      <c r="D548" s="91"/>
    </row>
    <row r="549">
      <c r="B549" s="91"/>
      <c r="C549" s="91"/>
      <c r="D549" s="91"/>
    </row>
    <row r="550">
      <c r="B550" s="91"/>
      <c r="C550" s="91"/>
      <c r="D550" s="91"/>
    </row>
    <row r="551">
      <c r="B551" s="91"/>
      <c r="C551" s="91"/>
      <c r="D551" s="91"/>
    </row>
    <row r="552">
      <c r="B552" s="91"/>
      <c r="C552" s="91"/>
      <c r="D552" s="91"/>
    </row>
    <row r="553">
      <c r="B553" s="91"/>
      <c r="C553" s="91"/>
      <c r="D553" s="91"/>
    </row>
    <row r="554">
      <c r="B554" s="91"/>
      <c r="C554" s="91"/>
      <c r="D554" s="91"/>
    </row>
    <row r="555">
      <c r="B555" s="91"/>
      <c r="C555" s="91"/>
      <c r="D555" s="91"/>
    </row>
    <row r="556">
      <c r="B556" s="91"/>
      <c r="C556" s="91"/>
      <c r="D556" s="91"/>
    </row>
    <row r="557">
      <c r="B557" s="91"/>
      <c r="C557" s="91"/>
      <c r="D557" s="91"/>
    </row>
    <row r="558">
      <c r="B558" s="91"/>
      <c r="C558" s="91"/>
      <c r="D558" s="91"/>
    </row>
    <row r="559">
      <c r="B559" s="91"/>
      <c r="C559" s="91"/>
      <c r="D559" s="91"/>
    </row>
    <row r="560">
      <c r="B560" s="91"/>
      <c r="C560" s="91"/>
      <c r="D560" s="91"/>
    </row>
    <row r="561">
      <c r="B561" s="91"/>
      <c r="C561" s="91"/>
      <c r="D561" s="91"/>
    </row>
    <row r="562">
      <c r="B562" s="91"/>
      <c r="C562" s="91"/>
      <c r="D562" s="91"/>
    </row>
    <row r="563">
      <c r="B563" s="91"/>
      <c r="C563" s="91"/>
      <c r="D563" s="91"/>
    </row>
    <row r="564">
      <c r="B564" s="91"/>
      <c r="C564" s="91"/>
      <c r="D564" s="91"/>
    </row>
    <row r="565">
      <c r="B565" s="91"/>
      <c r="C565" s="91"/>
      <c r="D565" s="91"/>
    </row>
    <row r="566">
      <c r="B566" s="91"/>
      <c r="C566" s="91"/>
      <c r="D566" s="91"/>
    </row>
    <row r="567">
      <c r="B567" s="91"/>
      <c r="C567" s="91"/>
      <c r="D567" s="91"/>
    </row>
    <row r="568">
      <c r="B568" s="91"/>
      <c r="C568" s="91"/>
      <c r="D568" s="91"/>
    </row>
    <row r="569">
      <c r="B569" s="91"/>
      <c r="C569" s="91"/>
      <c r="D569" s="91"/>
    </row>
    <row r="570">
      <c r="B570" s="91"/>
      <c r="C570" s="91"/>
      <c r="D570" s="91"/>
    </row>
    <row r="571">
      <c r="B571" s="91"/>
      <c r="C571" s="91"/>
      <c r="D571" s="91"/>
    </row>
    <row r="572">
      <c r="B572" s="91"/>
      <c r="C572" s="91"/>
      <c r="D572" s="91"/>
    </row>
    <row r="573">
      <c r="B573" s="91"/>
      <c r="C573" s="91"/>
      <c r="D573" s="91"/>
    </row>
    <row r="574">
      <c r="B574" s="91"/>
      <c r="C574" s="91"/>
      <c r="D574" s="91"/>
    </row>
    <row r="575">
      <c r="B575" s="91"/>
      <c r="C575" s="91"/>
      <c r="D575" s="91"/>
    </row>
    <row r="576">
      <c r="B576" s="91"/>
      <c r="C576" s="91"/>
      <c r="D576" s="91"/>
    </row>
    <row r="577">
      <c r="B577" s="91"/>
      <c r="C577" s="91"/>
      <c r="D577" s="91"/>
    </row>
    <row r="578">
      <c r="B578" s="91"/>
      <c r="C578" s="91"/>
      <c r="D578" s="91"/>
    </row>
    <row r="579">
      <c r="B579" s="91"/>
      <c r="C579" s="91"/>
      <c r="D579" s="91"/>
    </row>
    <row r="580">
      <c r="B580" s="91"/>
      <c r="C580" s="91"/>
      <c r="D580" s="91"/>
    </row>
    <row r="581">
      <c r="B581" s="91"/>
      <c r="C581" s="91"/>
      <c r="D581" s="91"/>
    </row>
    <row r="582">
      <c r="B582" s="91"/>
      <c r="C582" s="91"/>
      <c r="D582" s="91"/>
    </row>
    <row r="583">
      <c r="B583" s="91"/>
      <c r="C583" s="91"/>
      <c r="D583" s="91"/>
    </row>
    <row r="584">
      <c r="B584" s="91"/>
      <c r="C584" s="91"/>
      <c r="D584" s="91"/>
    </row>
    <row r="585">
      <c r="B585" s="91"/>
      <c r="C585" s="91"/>
      <c r="D585" s="91"/>
    </row>
    <row r="586">
      <c r="B586" s="91"/>
      <c r="C586" s="91"/>
      <c r="D586" s="91"/>
    </row>
    <row r="587">
      <c r="B587" s="91"/>
      <c r="C587" s="91"/>
      <c r="D587" s="91"/>
    </row>
    <row r="588">
      <c r="B588" s="91"/>
      <c r="C588" s="91"/>
      <c r="D588" s="91"/>
    </row>
    <row r="589">
      <c r="B589" s="91"/>
      <c r="C589" s="91"/>
      <c r="D589" s="91"/>
    </row>
    <row r="590">
      <c r="B590" s="91"/>
      <c r="C590" s="91"/>
      <c r="D590" s="91"/>
    </row>
    <row r="591">
      <c r="B591" s="91"/>
      <c r="C591" s="91"/>
      <c r="D591" s="91"/>
    </row>
    <row r="592">
      <c r="B592" s="91"/>
      <c r="C592" s="91"/>
      <c r="D592" s="91"/>
    </row>
    <row r="593">
      <c r="B593" s="91"/>
      <c r="C593" s="91"/>
      <c r="D593" s="91"/>
    </row>
    <row r="594">
      <c r="B594" s="91"/>
      <c r="C594" s="91"/>
      <c r="D594" s="91"/>
    </row>
    <row r="595">
      <c r="B595" s="91"/>
      <c r="C595" s="91"/>
      <c r="D595" s="91"/>
    </row>
    <row r="596">
      <c r="B596" s="91"/>
      <c r="C596" s="91"/>
      <c r="D596" s="91"/>
    </row>
    <row r="597">
      <c r="B597" s="91"/>
      <c r="C597" s="91"/>
      <c r="D597" s="91"/>
    </row>
    <row r="598">
      <c r="B598" s="91"/>
      <c r="C598" s="91"/>
      <c r="D598" s="91"/>
    </row>
    <row r="599">
      <c r="B599" s="91"/>
      <c r="C599" s="91"/>
      <c r="D599" s="91"/>
    </row>
    <row r="600">
      <c r="B600" s="91"/>
      <c r="C600" s="91"/>
      <c r="D600" s="91"/>
    </row>
    <row r="601">
      <c r="B601" s="91"/>
      <c r="C601" s="91"/>
      <c r="D601" s="91"/>
    </row>
    <row r="602">
      <c r="B602" s="91"/>
      <c r="C602" s="91"/>
      <c r="D602" s="91"/>
    </row>
    <row r="603">
      <c r="B603" s="91"/>
      <c r="C603" s="91"/>
      <c r="D603" s="91"/>
    </row>
    <row r="604">
      <c r="B604" s="91"/>
      <c r="C604" s="91"/>
      <c r="D604" s="91"/>
    </row>
    <row r="605">
      <c r="B605" s="91"/>
      <c r="C605" s="91"/>
      <c r="D605" s="91"/>
    </row>
    <row r="606">
      <c r="B606" s="91"/>
      <c r="C606" s="91"/>
      <c r="D606" s="91"/>
    </row>
    <row r="607">
      <c r="B607" s="91"/>
      <c r="C607" s="91"/>
      <c r="D607" s="91"/>
    </row>
    <row r="608">
      <c r="B608" s="91"/>
      <c r="C608" s="91"/>
      <c r="D608" s="91"/>
    </row>
    <row r="609">
      <c r="B609" s="91"/>
      <c r="C609" s="91"/>
      <c r="D609" s="91"/>
    </row>
    <row r="610">
      <c r="B610" s="91"/>
      <c r="C610" s="91"/>
      <c r="D610" s="91"/>
    </row>
    <row r="611">
      <c r="B611" s="91"/>
      <c r="C611" s="91"/>
      <c r="D611" s="91"/>
    </row>
    <row r="612">
      <c r="B612" s="91"/>
      <c r="C612" s="91"/>
      <c r="D612" s="91"/>
    </row>
    <row r="613">
      <c r="B613" s="91"/>
      <c r="C613" s="91"/>
      <c r="D613" s="91"/>
    </row>
    <row r="614">
      <c r="B614" s="91"/>
      <c r="C614" s="91"/>
      <c r="D614" s="91"/>
    </row>
    <row r="615">
      <c r="B615" s="91"/>
      <c r="C615" s="91"/>
      <c r="D615" s="91"/>
    </row>
    <row r="616">
      <c r="B616" s="91"/>
      <c r="C616" s="91"/>
      <c r="D616" s="91"/>
    </row>
    <row r="617">
      <c r="B617" s="91"/>
      <c r="C617" s="91"/>
      <c r="D617" s="91"/>
    </row>
    <row r="618">
      <c r="B618" s="91"/>
      <c r="C618" s="91"/>
      <c r="D618" s="91"/>
    </row>
    <row r="619">
      <c r="B619" s="91"/>
      <c r="C619" s="91"/>
      <c r="D619" s="91"/>
    </row>
    <row r="620">
      <c r="B620" s="91"/>
      <c r="C620" s="91"/>
      <c r="D620" s="91"/>
    </row>
    <row r="621">
      <c r="B621" s="91"/>
      <c r="C621" s="91"/>
      <c r="D621" s="91"/>
    </row>
    <row r="622">
      <c r="B622" s="91"/>
      <c r="C622" s="91"/>
      <c r="D622" s="91"/>
    </row>
    <row r="623">
      <c r="B623" s="91"/>
      <c r="C623" s="91"/>
      <c r="D623" s="91"/>
    </row>
    <row r="624">
      <c r="B624" s="91"/>
      <c r="C624" s="91"/>
      <c r="D624" s="91"/>
    </row>
    <row r="625">
      <c r="B625" s="91"/>
      <c r="C625" s="91"/>
      <c r="D625" s="91"/>
    </row>
    <row r="626">
      <c r="B626" s="91"/>
      <c r="C626" s="91"/>
      <c r="D626" s="91"/>
    </row>
    <row r="627">
      <c r="B627" s="91"/>
      <c r="C627" s="91"/>
      <c r="D627" s="91"/>
    </row>
    <row r="628">
      <c r="B628" s="91"/>
      <c r="C628" s="91"/>
      <c r="D628" s="91"/>
    </row>
    <row r="629">
      <c r="B629" s="91"/>
      <c r="C629" s="91"/>
      <c r="D629" s="91"/>
    </row>
    <row r="630">
      <c r="B630" s="91"/>
      <c r="C630" s="91"/>
      <c r="D630" s="91"/>
    </row>
    <row r="631">
      <c r="B631" s="91"/>
      <c r="C631" s="91"/>
      <c r="D631" s="91"/>
    </row>
    <row r="632">
      <c r="B632" s="91"/>
      <c r="C632" s="91"/>
      <c r="D632" s="91"/>
    </row>
    <row r="633">
      <c r="B633" s="91"/>
      <c r="C633" s="91"/>
      <c r="D633" s="91"/>
    </row>
    <row r="634">
      <c r="B634" s="91"/>
      <c r="C634" s="91"/>
      <c r="D634" s="91"/>
    </row>
    <row r="635">
      <c r="B635" s="91"/>
      <c r="C635" s="91"/>
      <c r="D635" s="91"/>
    </row>
    <row r="636">
      <c r="B636" s="91"/>
      <c r="C636" s="91"/>
      <c r="D636" s="91"/>
    </row>
    <row r="637">
      <c r="B637" s="91"/>
      <c r="C637" s="91"/>
      <c r="D637" s="91"/>
    </row>
    <row r="638">
      <c r="B638" s="91"/>
      <c r="C638" s="91"/>
      <c r="D638" s="91"/>
    </row>
    <row r="639">
      <c r="B639" s="91"/>
      <c r="C639" s="91"/>
      <c r="D639" s="91"/>
    </row>
    <row r="640">
      <c r="B640" s="91"/>
      <c r="C640" s="91"/>
      <c r="D640" s="91"/>
    </row>
    <row r="641">
      <c r="B641" s="91"/>
      <c r="C641" s="91"/>
      <c r="D641" s="91"/>
    </row>
    <row r="642">
      <c r="B642" s="91"/>
      <c r="C642" s="91"/>
      <c r="D642" s="91"/>
    </row>
    <row r="643">
      <c r="B643" s="91"/>
      <c r="C643" s="91"/>
      <c r="D643" s="91"/>
    </row>
    <row r="644">
      <c r="B644" s="91"/>
      <c r="C644" s="91"/>
      <c r="D644" s="91"/>
    </row>
    <row r="645">
      <c r="B645" s="91"/>
      <c r="C645" s="91"/>
      <c r="D645" s="91"/>
    </row>
    <row r="646">
      <c r="B646" s="91"/>
      <c r="C646" s="91"/>
      <c r="D646" s="91"/>
    </row>
    <row r="647">
      <c r="B647" s="91"/>
      <c r="C647" s="91"/>
      <c r="D647" s="91"/>
    </row>
    <row r="648">
      <c r="B648" s="91"/>
      <c r="C648" s="91"/>
      <c r="D648" s="91"/>
    </row>
    <row r="649">
      <c r="B649" s="91"/>
      <c r="C649" s="91"/>
      <c r="D649" s="91"/>
    </row>
    <row r="650">
      <c r="B650" s="91"/>
      <c r="C650" s="91"/>
      <c r="D650" s="91"/>
    </row>
    <row r="651">
      <c r="B651" s="91"/>
      <c r="C651" s="91"/>
      <c r="D651" s="91"/>
    </row>
    <row r="652">
      <c r="B652" s="91"/>
      <c r="C652" s="91"/>
      <c r="D652" s="91"/>
    </row>
    <row r="653">
      <c r="B653" s="91"/>
      <c r="C653" s="91"/>
      <c r="D653" s="91"/>
    </row>
    <row r="654">
      <c r="B654" s="91"/>
      <c r="C654" s="91"/>
      <c r="D654" s="91"/>
    </row>
    <row r="655">
      <c r="B655" s="91"/>
      <c r="C655" s="91"/>
      <c r="D655" s="91"/>
    </row>
    <row r="656">
      <c r="B656" s="91"/>
      <c r="C656" s="91"/>
      <c r="D656" s="91"/>
    </row>
    <row r="657">
      <c r="B657" s="91"/>
      <c r="C657" s="91"/>
      <c r="D657" s="91"/>
    </row>
    <row r="658">
      <c r="B658" s="91"/>
      <c r="C658" s="91"/>
      <c r="D658" s="91"/>
    </row>
    <row r="659">
      <c r="B659" s="91"/>
      <c r="C659" s="91"/>
      <c r="D659" s="91"/>
    </row>
    <row r="660">
      <c r="B660" s="91"/>
      <c r="C660" s="91"/>
      <c r="D660" s="91"/>
    </row>
    <row r="661">
      <c r="B661" s="91"/>
      <c r="C661" s="91"/>
      <c r="D661" s="91"/>
    </row>
    <row r="662">
      <c r="B662" s="91"/>
      <c r="C662" s="91"/>
      <c r="D662" s="91"/>
    </row>
    <row r="663">
      <c r="B663" s="91"/>
      <c r="C663" s="91"/>
      <c r="D663" s="91"/>
    </row>
    <row r="664">
      <c r="B664" s="91"/>
      <c r="C664" s="91"/>
      <c r="D664" s="91"/>
    </row>
    <row r="665">
      <c r="B665" s="91"/>
      <c r="C665" s="91"/>
      <c r="D665" s="91"/>
    </row>
    <row r="666">
      <c r="B666" s="91"/>
      <c r="C666" s="91"/>
      <c r="D666" s="91"/>
    </row>
    <row r="667">
      <c r="B667" s="91"/>
      <c r="C667" s="91"/>
      <c r="D667" s="91"/>
    </row>
    <row r="668">
      <c r="B668" s="91"/>
      <c r="C668" s="91"/>
      <c r="D668" s="91"/>
    </row>
    <row r="669">
      <c r="B669" s="91"/>
      <c r="C669" s="91"/>
      <c r="D669" s="91"/>
    </row>
    <row r="670">
      <c r="B670" s="91"/>
      <c r="C670" s="91"/>
      <c r="D670" s="91"/>
    </row>
    <row r="671">
      <c r="B671" s="91"/>
      <c r="C671" s="91"/>
      <c r="D671" s="91"/>
    </row>
    <row r="672">
      <c r="B672" s="91"/>
      <c r="C672" s="91"/>
      <c r="D672" s="91"/>
    </row>
    <row r="673">
      <c r="B673" s="91"/>
      <c r="C673" s="91"/>
      <c r="D673" s="91"/>
    </row>
    <row r="674">
      <c r="B674" s="91"/>
      <c r="C674" s="91"/>
      <c r="D674" s="91"/>
    </row>
    <row r="675">
      <c r="B675" s="91"/>
      <c r="C675" s="91"/>
      <c r="D675" s="91"/>
    </row>
    <row r="676">
      <c r="B676" s="91"/>
      <c r="C676" s="91"/>
      <c r="D676" s="91"/>
    </row>
    <row r="677">
      <c r="B677" s="91"/>
      <c r="C677" s="91"/>
      <c r="D677" s="91"/>
    </row>
    <row r="678">
      <c r="B678" s="91"/>
      <c r="C678" s="91"/>
      <c r="D678" s="91"/>
    </row>
    <row r="679">
      <c r="B679" s="91"/>
      <c r="C679" s="91"/>
      <c r="D679" s="91"/>
    </row>
    <row r="680">
      <c r="B680" s="91"/>
      <c r="C680" s="91"/>
      <c r="D680" s="91"/>
    </row>
    <row r="681">
      <c r="B681" s="91"/>
      <c r="C681" s="91"/>
      <c r="D681" s="91"/>
    </row>
    <row r="682">
      <c r="B682" s="91"/>
      <c r="C682" s="91"/>
      <c r="D682" s="91"/>
    </row>
    <row r="683">
      <c r="B683" s="91"/>
      <c r="C683" s="91"/>
      <c r="D683" s="91"/>
    </row>
    <row r="684">
      <c r="B684" s="91"/>
      <c r="C684" s="91"/>
      <c r="D684" s="91"/>
    </row>
    <row r="685">
      <c r="B685" s="91"/>
      <c r="C685" s="91"/>
      <c r="D685" s="91"/>
    </row>
    <row r="686">
      <c r="B686" s="91"/>
      <c r="C686" s="91"/>
      <c r="D686" s="91"/>
    </row>
    <row r="687">
      <c r="B687" s="91"/>
      <c r="C687" s="91"/>
      <c r="D687" s="91"/>
    </row>
    <row r="688">
      <c r="B688" s="91"/>
      <c r="C688" s="91"/>
      <c r="D688" s="91"/>
    </row>
    <row r="689">
      <c r="B689" s="91"/>
      <c r="C689" s="91"/>
      <c r="D689" s="91"/>
    </row>
    <row r="690">
      <c r="B690" s="91"/>
      <c r="C690" s="91"/>
      <c r="D690" s="91"/>
    </row>
    <row r="691">
      <c r="B691" s="91"/>
      <c r="C691" s="91"/>
      <c r="D691" s="91"/>
    </row>
    <row r="692">
      <c r="B692" s="91"/>
      <c r="C692" s="91"/>
      <c r="D692" s="91"/>
    </row>
    <row r="693">
      <c r="B693" s="91"/>
      <c r="C693" s="91"/>
      <c r="D693" s="91"/>
    </row>
    <row r="694">
      <c r="B694" s="91"/>
      <c r="C694" s="91"/>
      <c r="D694" s="91"/>
    </row>
    <row r="695">
      <c r="B695" s="91"/>
      <c r="C695" s="91"/>
      <c r="D695" s="91"/>
    </row>
    <row r="696">
      <c r="B696" s="91"/>
      <c r="C696" s="91"/>
      <c r="D696" s="91"/>
    </row>
    <row r="697">
      <c r="B697" s="91"/>
      <c r="C697" s="91"/>
      <c r="D697" s="91"/>
    </row>
    <row r="698">
      <c r="B698" s="91"/>
      <c r="C698" s="91"/>
      <c r="D698" s="91"/>
    </row>
    <row r="699">
      <c r="B699" s="91"/>
      <c r="C699" s="91"/>
      <c r="D699" s="91"/>
    </row>
    <row r="700">
      <c r="B700" s="91"/>
      <c r="C700" s="91"/>
      <c r="D700" s="91"/>
    </row>
    <row r="701">
      <c r="B701" s="91"/>
      <c r="C701" s="91"/>
      <c r="D701" s="91"/>
    </row>
    <row r="702">
      <c r="B702" s="91"/>
      <c r="C702" s="91"/>
      <c r="D702" s="91"/>
    </row>
    <row r="703">
      <c r="B703" s="91"/>
      <c r="C703" s="91"/>
      <c r="D703" s="91"/>
    </row>
    <row r="704">
      <c r="B704" s="91"/>
      <c r="C704" s="91"/>
      <c r="D704" s="91"/>
    </row>
    <row r="705">
      <c r="B705" s="91"/>
      <c r="C705" s="91"/>
      <c r="D705" s="91"/>
    </row>
    <row r="706">
      <c r="B706" s="91"/>
      <c r="C706" s="91"/>
      <c r="D706" s="91"/>
    </row>
    <row r="707">
      <c r="B707" s="91"/>
      <c r="C707" s="91"/>
      <c r="D707" s="91"/>
    </row>
    <row r="708">
      <c r="B708" s="91"/>
      <c r="C708" s="91"/>
      <c r="D708" s="91"/>
    </row>
    <row r="709">
      <c r="B709" s="91"/>
      <c r="C709" s="91"/>
      <c r="D709" s="91"/>
    </row>
    <row r="710">
      <c r="B710" s="91"/>
      <c r="C710" s="91"/>
      <c r="D710" s="91"/>
    </row>
    <row r="711">
      <c r="B711" s="91"/>
      <c r="C711" s="91"/>
      <c r="D711" s="91"/>
    </row>
    <row r="712">
      <c r="B712" s="91"/>
      <c r="C712" s="91"/>
      <c r="D712" s="91"/>
    </row>
    <row r="713">
      <c r="B713" s="91"/>
      <c r="C713" s="91"/>
      <c r="D713" s="91"/>
    </row>
    <row r="714">
      <c r="B714" s="91"/>
      <c r="C714" s="91"/>
      <c r="D714" s="91"/>
    </row>
    <row r="715">
      <c r="B715" s="91"/>
      <c r="C715" s="91"/>
      <c r="D715" s="91"/>
    </row>
    <row r="716">
      <c r="B716" s="91"/>
      <c r="C716" s="91"/>
      <c r="D716" s="91"/>
    </row>
    <row r="717">
      <c r="B717" s="91"/>
      <c r="C717" s="91"/>
      <c r="D717" s="91"/>
    </row>
    <row r="718">
      <c r="B718" s="91"/>
      <c r="C718" s="91"/>
      <c r="D718" s="91"/>
    </row>
    <row r="719">
      <c r="B719" s="91"/>
      <c r="C719" s="91"/>
      <c r="D719" s="91"/>
    </row>
    <row r="720">
      <c r="B720" s="91"/>
      <c r="C720" s="91"/>
      <c r="D720" s="91"/>
    </row>
    <row r="721">
      <c r="B721" s="91"/>
      <c r="C721" s="91"/>
      <c r="D721" s="91"/>
    </row>
    <row r="722">
      <c r="B722" s="91"/>
      <c r="C722" s="91"/>
      <c r="D722" s="91"/>
    </row>
    <row r="723">
      <c r="B723" s="91"/>
      <c r="C723" s="91"/>
      <c r="D723" s="91"/>
    </row>
    <row r="724">
      <c r="B724" s="91"/>
      <c r="C724" s="91"/>
      <c r="D724" s="91"/>
    </row>
    <row r="725">
      <c r="B725" s="91"/>
      <c r="C725" s="91"/>
      <c r="D725" s="91"/>
    </row>
    <row r="726">
      <c r="B726" s="91"/>
      <c r="C726" s="91"/>
      <c r="D726" s="91"/>
    </row>
    <row r="727">
      <c r="B727" s="91"/>
      <c r="C727" s="91"/>
      <c r="D727" s="91"/>
    </row>
    <row r="728">
      <c r="B728" s="91"/>
      <c r="C728" s="91"/>
      <c r="D728" s="91"/>
    </row>
    <row r="729">
      <c r="B729" s="91"/>
      <c r="C729" s="91"/>
      <c r="D729" s="91"/>
    </row>
    <row r="730">
      <c r="B730" s="91"/>
      <c r="C730" s="91"/>
      <c r="D730" s="91"/>
    </row>
    <row r="731">
      <c r="B731" s="91"/>
      <c r="C731" s="91"/>
      <c r="D731" s="91"/>
    </row>
    <row r="732">
      <c r="B732" s="91"/>
      <c r="C732" s="91"/>
      <c r="D732" s="91"/>
    </row>
    <row r="733">
      <c r="B733" s="91"/>
      <c r="C733" s="91"/>
      <c r="D733" s="91"/>
    </row>
    <row r="734">
      <c r="B734" s="91"/>
      <c r="C734" s="91"/>
      <c r="D734" s="91"/>
    </row>
    <row r="735">
      <c r="B735" s="91"/>
      <c r="C735" s="91"/>
      <c r="D735" s="91"/>
    </row>
    <row r="736">
      <c r="B736" s="91"/>
      <c r="C736" s="91"/>
      <c r="D736" s="91"/>
    </row>
    <row r="737">
      <c r="B737" s="91"/>
      <c r="C737" s="91"/>
      <c r="D737" s="91"/>
    </row>
    <row r="738">
      <c r="B738" s="91"/>
      <c r="C738" s="91"/>
      <c r="D738" s="91"/>
    </row>
    <row r="739">
      <c r="B739" s="91"/>
      <c r="C739" s="91"/>
      <c r="D739" s="91"/>
    </row>
    <row r="740">
      <c r="B740" s="91"/>
      <c r="C740" s="91"/>
      <c r="D740" s="91"/>
    </row>
    <row r="741">
      <c r="B741" s="91"/>
      <c r="C741" s="91"/>
      <c r="D741" s="91"/>
    </row>
    <row r="742">
      <c r="B742" s="91"/>
      <c r="C742" s="91"/>
      <c r="D742" s="91"/>
    </row>
    <row r="743">
      <c r="B743" s="91"/>
      <c r="C743" s="91"/>
      <c r="D743" s="91"/>
    </row>
    <row r="744">
      <c r="B744" s="91"/>
      <c r="C744" s="91"/>
      <c r="D744" s="91"/>
    </row>
    <row r="745">
      <c r="B745" s="91"/>
      <c r="C745" s="91"/>
      <c r="D745" s="91"/>
    </row>
    <row r="746">
      <c r="B746" s="91"/>
      <c r="C746" s="91"/>
      <c r="D746" s="91"/>
    </row>
    <row r="747">
      <c r="B747" s="91"/>
      <c r="C747" s="91"/>
      <c r="D747" s="91"/>
    </row>
    <row r="748">
      <c r="B748" s="91"/>
      <c r="C748" s="91"/>
      <c r="D748" s="91"/>
    </row>
    <row r="749">
      <c r="B749" s="91"/>
      <c r="C749" s="91"/>
      <c r="D749" s="91"/>
    </row>
    <row r="750">
      <c r="B750" s="91"/>
      <c r="C750" s="91"/>
      <c r="D750" s="91"/>
    </row>
    <row r="751">
      <c r="B751" s="91"/>
      <c r="C751" s="91"/>
      <c r="D751" s="91"/>
    </row>
    <row r="752">
      <c r="B752" s="91"/>
      <c r="C752" s="91"/>
      <c r="D752" s="91"/>
    </row>
    <row r="753">
      <c r="B753" s="91"/>
      <c r="C753" s="91"/>
      <c r="D753" s="91"/>
    </row>
    <row r="754">
      <c r="B754" s="91"/>
      <c r="C754" s="91"/>
      <c r="D754" s="91"/>
    </row>
    <row r="755">
      <c r="B755" s="91"/>
      <c r="C755" s="91"/>
      <c r="D755" s="91"/>
    </row>
    <row r="756">
      <c r="B756" s="91"/>
      <c r="C756" s="91"/>
      <c r="D756" s="91"/>
    </row>
    <row r="757">
      <c r="B757" s="91"/>
      <c r="C757" s="91"/>
      <c r="D757" s="91"/>
    </row>
    <row r="758">
      <c r="B758" s="91"/>
      <c r="C758" s="91"/>
      <c r="D758" s="91"/>
    </row>
    <row r="759">
      <c r="B759" s="91"/>
      <c r="C759" s="91"/>
      <c r="D759" s="91"/>
    </row>
    <row r="760">
      <c r="B760" s="91"/>
      <c r="C760" s="91"/>
      <c r="D760" s="91"/>
    </row>
    <row r="761">
      <c r="B761" s="91"/>
      <c r="C761" s="91"/>
      <c r="D761" s="91"/>
    </row>
    <row r="762">
      <c r="B762" s="91"/>
      <c r="C762" s="91"/>
      <c r="D762" s="91"/>
    </row>
    <row r="763">
      <c r="B763" s="91"/>
      <c r="C763" s="91"/>
      <c r="D763" s="91"/>
    </row>
    <row r="764">
      <c r="B764" s="91"/>
      <c r="C764" s="91"/>
      <c r="D764" s="91"/>
    </row>
    <row r="765">
      <c r="B765" s="91"/>
      <c r="C765" s="91"/>
      <c r="D765" s="91"/>
    </row>
    <row r="766">
      <c r="B766" s="91"/>
      <c r="C766" s="91"/>
      <c r="D766" s="91"/>
    </row>
    <row r="767">
      <c r="B767" s="91"/>
      <c r="C767" s="91"/>
      <c r="D767" s="91"/>
    </row>
    <row r="768">
      <c r="B768" s="91"/>
      <c r="C768" s="91"/>
      <c r="D768" s="91"/>
    </row>
    <row r="769">
      <c r="B769" s="91"/>
      <c r="C769" s="91"/>
      <c r="D769" s="91"/>
    </row>
    <row r="770">
      <c r="B770" s="91"/>
      <c r="C770" s="91"/>
      <c r="D770" s="91"/>
    </row>
    <row r="771">
      <c r="B771" s="91"/>
      <c r="C771" s="91"/>
      <c r="D771" s="91"/>
    </row>
    <row r="772">
      <c r="B772" s="91"/>
      <c r="C772" s="91"/>
      <c r="D772" s="91"/>
    </row>
    <row r="773">
      <c r="B773" s="91"/>
      <c r="C773" s="91"/>
      <c r="D773" s="91"/>
    </row>
    <row r="774">
      <c r="B774" s="91"/>
      <c r="C774" s="91"/>
      <c r="D774" s="91"/>
    </row>
    <row r="775">
      <c r="B775" s="91"/>
      <c r="C775" s="91"/>
      <c r="D775" s="91"/>
    </row>
    <row r="776">
      <c r="B776" s="91"/>
      <c r="C776" s="91"/>
      <c r="D776" s="91"/>
    </row>
    <row r="777">
      <c r="B777" s="91"/>
      <c r="C777" s="91"/>
      <c r="D777" s="91"/>
    </row>
    <row r="778">
      <c r="B778" s="91"/>
      <c r="C778" s="91"/>
      <c r="D778" s="91"/>
    </row>
    <row r="779">
      <c r="B779" s="91"/>
      <c r="C779" s="91"/>
      <c r="D779" s="91"/>
    </row>
    <row r="780">
      <c r="B780" s="91"/>
      <c r="C780" s="91"/>
      <c r="D780" s="91"/>
    </row>
    <row r="781">
      <c r="B781" s="91"/>
      <c r="C781" s="91"/>
      <c r="D781" s="91"/>
    </row>
    <row r="782">
      <c r="B782" s="91"/>
      <c r="C782" s="91"/>
      <c r="D782" s="91"/>
    </row>
    <row r="783">
      <c r="B783" s="91"/>
      <c r="C783" s="91"/>
      <c r="D783" s="91"/>
    </row>
    <row r="784">
      <c r="B784" s="91"/>
      <c r="C784" s="91"/>
      <c r="D784" s="91"/>
    </row>
    <row r="785">
      <c r="B785" s="91"/>
      <c r="C785" s="91"/>
      <c r="D785" s="91"/>
    </row>
    <row r="786">
      <c r="B786" s="91"/>
      <c r="C786" s="91"/>
      <c r="D786" s="91"/>
    </row>
    <row r="787">
      <c r="B787" s="91"/>
      <c r="C787" s="91"/>
      <c r="D787" s="91"/>
    </row>
    <row r="788">
      <c r="B788" s="91"/>
      <c r="C788" s="91"/>
      <c r="D788" s="91"/>
    </row>
    <row r="789">
      <c r="B789" s="91"/>
      <c r="C789" s="91"/>
      <c r="D789" s="91"/>
    </row>
    <row r="790">
      <c r="B790" s="91"/>
      <c r="C790" s="91"/>
      <c r="D790" s="91"/>
    </row>
    <row r="791">
      <c r="B791" s="91"/>
      <c r="C791" s="91"/>
      <c r="D791" s="91"/>
    </row>
    <row r="792">
      <c r="B792" s="91"/>
      <c r="C792" s="91"/>
      <c r="D792" s="91"/>
    </row>
    <row r="793">
      <c r="B793" s="91"/>
      <c r="C793" s="91"/>
      <c r="D793" s="91"/>
    </row>
    <row r="794">
      <c r="B794" s="91"/>
      <c r="C794" s="91"/>
      <c r="D794" s="91"/>
    </row>
    <row r="795">
      <c r="B795" s="91"/>
      <c r="C795" s="91"/>
      <c r="D795" s="91"/>
    </row>
    <row r="796">
      <c r="B796" s="91"/>
      <c r="C796" s="91"/>
      <c r="D796" s="91"/>
    </row>
    <row r="797">
      <c r="B797" s="91"/>
      <c r="C797" s="91"/>
      <c r="D797" s="91"/>
    </row>
    <row r="798">
      <c r="B798" s="91"/>
      <c r="C798" s="91"/>
      <c r="D798" s="91"/>
    </row>
    <row r="799">
      <c r="B799" s="91"/>
      <c r="C799" s="91"/>
      <c r="D799" s="91"/>
    </row>
    <row r="800">
      <c r="B800" s="91"/>
      <c r="C800" s="91"/>
      <c r="D800" s="91"/>
    </row>
    <row r="801">
      <c r="B801" s="91"/>
      <c r="C801" s="91"/>
      <c r="D801" s="91"/>
    </row>
    <row r="802">
      <c r="B802" s="91"/>
      <c r="C802" s="91"/>
      <c r="D802" s="91"/>
    </row>
    <row r="803">
      <c r="B803" s="91"/>
      <c r="C803" s="91"/>
      <c r="D803" s="91"/>
    </row>
    <row r="804">
      <c r="B804" s="91"/>
      <c r="C804" s="91"/>
      <c r="D804" s="91"/>
    </row>
    <row r="805">
      <c r="B805" s="91"/>
      <c r="C805" s="91"/>
      <c r="D805" s="91"/>
    </row>
    <row r="806">
      <c r="B806" s="91"/>
      <c r="C806" s="91"/>
      <c r="D806" s="91"/>
    </row>
    <row r="807">
      <c r="B807" s="91"/>
      <c r="C807" s="91"/>
      <c r="D807" s="91"/>
    </row>
    <row r="808">
      <c r="B808" s="91"/>
      <c r="C808" s="91"/>
      <c r="D808" s="91"/>
    </row>
    <row r="809">
      <c r="B809" s="91"/>
      <c r="C809" s="91"/>
      <c r="D809" s="91"/>
    </row>
    <row r="810">
      <c r="B810" s="91"/>
      <c r="C810" s="91"/>
      <c r="D810" s="91"/>
    </row>
    <row r="811">
      <c r="B811" s="91"/>
      <c r="C811" s="91"/>
      <c r="D811" s="91"/>
    </row>
    <row r="812">
      <c r="B812" s="91"/>
      <c r="C812" s="91"/>
      <c r="D812" s="91"/>
    </row>
    <row r="813">
      <c r="B813" s="91"/>
      <c r="C813" s="91"/>
      <c r="D813" s="91"/>
    </row>
    <row r="814">
      <c r="B814" s="91"/>
      <c r="C814" s="91"/>
      <c r="D814" s="91"/>
    </row>
    <row r="815">
      <c r="B815" s="91"/>
      <c r="C815" s="91"/>
      <c r="D815" s="91"/>
    </row>
    <row r="816">
      <c r="B816" s="91"/>
      <c r="C816" s="91"/>
      <c r="D816" s="91"/>
    </row>
    <row r="817">
      <c r="B817" s="91"/>
      <c r="C817" s="91"/>
      <c r="D817" s="91"/>
    </row>
    <row r="818">
      <c r="B818" s="91"/>
      <c r="C818" s="91"/>
      <c r="D818" s="91"/>
    </row>
    <row r="819">
      <c r="B819" s="91"/>
      <c r="C819" s="91"/>
      <c r="D819" s="91"/>
    </row>
    <row r="820">
      <c r="B820" s="91"/>
      <c r="C820" s="91"/>
      <c r="D820" s="91"/>
    </row>
    <row r="821">
      <c r="B821" s="91"/>
      <c r="C821" s="91"/>
      <c r="D821" s="91"/>
    </row>
    <row r="822">
      <c r="B822" s="91"/>
      <c r="C822" s="91"/>
      <c r="D822" s="91"/>
    </row>
    <row r="823">
      <c r="B823" s="91"/>
      <c r="C823" s="91"/>
      <c r="D823" s="91"/>
    </row>
    <row r="824">
      <c r="B824" s="91"/>
      <c r="C824" s="91"/>
      <c r="D824" s="91"/>
    </row>
    <row r="825">
      <c r="B825" s="91"/>
      <c r="C825" s="91"/>
      <c r="D825" s="91"/>
    </row>
    <row r="826">
      <c r="B826" s="91"/>
      <c r="C826" s="91"/>
      <c r="D826" s="91"/>
    </row>
    <row r="827">
      <c r="B827" s="91"/>
      <c r="C827" s="91"/>
      <c r="D827" s="91"/>
    </row>
    <row r="828">
      <c r="B828" s="91"/>
      <c r="C828" s="91"/>
      <c r="D828" s="91"/>
    </row>
    <row r="829">
      <c r="B829" s="91"/>
      <c r="C829" s="91"/>
      <c r="D829" s="91"/>
    </row>
    <row r="830">
      <c r="B830" s="91"/>
      <c r="C830" s="91"/>
      <c r="D830" s="91"/>
    </row>
    <row r="831">
      <c r="B831" s="91"/>
      <c r="C831" s="91"/>
      <c r="D831" s="91"/>
    </row>
    <row r="832">
      <c r="B832" s="91"/>
      <c r="C832" s="91"/>
      <c r="D832" s="91"/>
    </row>
    <row r="833">
      <c r="B833" s="91"/>
      <c r="C833" s="91"/>
      <c r="D833" s="91"/>
    </row>
    <row r="834">
      <c r="B834" s="91"/>
      <c r="C834" s="91"/>
      <c r="D834" s="91"/>
    </row>
    <row r="835">
      <c r="B835" s="91"/>
      <c r="C835" s="91"/>
      <c r="D835" s="91"/>
    </row>
    <row r="836">
      <c r="B836" s="91"/>
      <c r="C836" s="91"/>
      <c r="D836" s="91"/>
    </row>
    <row r="837">
      <c r="B837" s="91"/>
      <c r="C837" s="91"/>
      <c r="D837" s="91"/>
    </row>
    <row r="838">
      <c r="B838" s="91"/>
      <c r="C838" s="91"/>
      <c r="D838" s="91"/>
    </row>
    <row r="839">
      <c r="B839" s="91"/>
      <c r="C839" s="91"/>
      <c r="D839" s="91"/>
    </row>
    <row r="840">
      <c r="B840" s="91"/>
      <c r="C840" s="91"/>
      <c r="D840" s="91"/>
    </row>
    <row r="841">
      <c r="B841" s="91"/>
      <c r="C841" s="91"/>
      <c r="D841" s="91"/>
    </row>
    <row r="842">
      <c r="B842" s="91"/>
      <c r="C842" s="91"/>
      <c r="D842" s="91"/>
    </row>
    <row r="843">
      <c r="B843" s="91"/>
      <c r="C843" s="91"/>
      <c r="D843" s="91"/>
    </row>
    <row r="844">
      <c r="B844" s="91"/>
      <c r="C844" s="91"/>
      <c r="D844" s="91"/>
    </row>
    <row r="845">
      <c r="B845" s="91"/>
      <c r="C845" s="91"/>
      <c r="D845" s="91"/>
    </row>
    <row r="846">
      <c r="B846" s="91"/>
      <c r="C846" s="91"/>
      <c r="D846" s="91"/>
    </row>
    <row r="847">
      <c r="B847" s="91"/>
      <c r="C847" s="91"/>
      <c r="D847" s="91"/>
    </row>
    <row r="848">
      <c r="B848" s="91"/>
      <c r="C848" s="91"/>
      <c r="D848" s="91"/>
    </row>
    <row r="849">
      <c r="B849" s="91"/>
      <c r="C849" s="91"/>
      <c r="D849" s="91"/>
    </row>
    <row r="850">
      <c r="B850" s="91"/>
      <c r="C850" s="91"/>
      <c r="D850" s="91"/>
    </row>
    <row r="851">
      <c r="B851" s="91"/>
      <c r="C851" s="91"/>
      <c r="D851" s="91"/>
    </row>
    <row r="852">
      <c r="B852" s="91"/>
      <c r="C852" s="91"/>
      <c r="D852" s="91"/>
    </row>
    <row r="853">
      <c r="B853" s="91"/>
      <c r="C853" s="91"/>
      <c r="D853" s="91"/>
    </row>
    <row r="854">
      <c r="B854" s="91"/>
      <c r="C854" s="91"/>
      <c r="D854" s="91"/>
    </row>
    <row r="855">
      <c r="B855" s="91"/>
      <c r="C855" s="91"/>
      <c r="D855" s="91"/>
    </row>
    <row r="856">
      <c r="B856" s="91"/>
      <c r="C856" s="91"/>
      <c r="D856" s="91"/>
    </row>
    <row r="857">
      <c r="B857" s="91"/>
      <c r="C857" s="91"/>
      <c r="D857" s="91"/>
    </row>
    <row r="858">
      <c r="B858" s="91"/>
      <c r="C858" s="91"/>
      <c r="D858" s="91"/>
    </row>
    <row r="859">
      <c r="B859" s="91"/>
      <c r="C859" s="91"/>
      <c r="D859" s="91"/>
    </row>
    <row r="860">
      <c r="B860" s="91"/>
      <c r="C860" s="91"/>
      <c r="D860" s="91"/>
    </row>
    <row r="861">
      <c r="B861" s="91"/>
      <c r="C861" s="91"/>
      <c r="D861" s="91"/>
    </row>
    <row r="862">
      <c r="B862" s="91"/>
      <c r="C862" s="91"/>
      <c r="D862" s="91"/>
    </row>
    <row r="863">
      <c r="B863" s="91"/>
      <c r="C863" s="91"/>
      <c r="D863" s="91"/>
    </row>
    <row r="864">
      <c r="B864" s="91"/>
      <c r="C864" s="91"/>
      <c r="D864" s="91"/>
    </row>
    <row r="865">
      <c r="B865" s="91"/>
      <c r="C865" s="91"/>
      <c r="D865" s="91"/>
    </row>
    <row r="866">
      <c r="B866" s="91"/>
      <c r="C866" s="91"/>
      <c r="D866" s="91"/>
    </row>
    <row r="867">
      <c r="B867" s="91"/>
      <c r="C867" s="91"/>
      <c r="D867" s="91"/>
    </row>
    <row r="868">
      <c r="B868" s="91"/>
      <c r="C868" s="91"/>
      <c r="D868" s="91"/>
    </row>
    <row r="869">
      <c r="B869" s="91"/>
      <c r="C869" s="91"/>
      <c r="D869" s="91"/>
    </row>
    <row r="870">
      <c r="B870" s="91"/>
      <c r="C870" s="91"/>
      <c r="D870" s="91"/>
    </row>
    <row r="871">
      <c r="B871" s="91"/>
      <c r="C871" s="91"/>
      <c r="D871" s="91"/>
    </row>
    <row r="872">
      <c r="B872" s="91"/>
      <c r="C872" s="91"/>
      <c r="D872" s="91"/>
    </row>
    <row r="873">
      <c r="B873" s="91"/>
      <c r="C873" s="91"/>
      <c r="D873" s="91"/>
    </row>
    <row r="874">
      <c r="B874" s="91"/>
      <c r="C874" s="91"/>
      <c r="D874" s="91"/>
    </row>
    <row r="875">
      <c r="B875" s="91"/>
      <c r="C875" s="91"/>
      <c r="D875" s="91"/>
    </row>
    <row r="876">
      <c r="B876" s="91"/>
      <c r="C876" s="91"/>
      <c r="D876" s="91"/>
    </row>
    <row r="877">
      <c r="B877" s="91"/>
      <c r="C877" s="91"/>
      <c r="D877" s="91"/>
    </row>
    <row r="878">
      <c r="B878" s="91"/>
      <c r="C878" s="91"/>
      <c r="D878" s="91"/>
    </row>
    <row r="879">
      <c r="B879" s="91"/>
      <c r="C879" s="91"/>
      <c r="D879" s="91"/>
    </row>
    <row r="880">
      <c r="B880" s="91"/>
      <c r="C880" s="91"/>
      <c r="D880" s="91"/>
    </row>
    <row r="881">
      <c r="B881" s="91"/>
      <c r="C881" s="91"/>
      <c r="D881" s="91"/>
    </row>
    <row r="882">
      <c r="B882" s="91"/>
      <c r="C882" s="91"/>
      <c r="D882" s="91"/>
    </row>
    <row r="883">
      <c r="B883" s="91"/>
      <c r="C883" s="91"/>
      <c r="D883" s="91"/>
    </row>
    <row r="884">
      <c r="B884" s="91"/>
      <c r="C884" s="91"/>
      <c r="D884" s="91"/>
    </row>
    <row r="885">
      <c r="B885" s="91"/>
      <c r="C885" s="91"/>
      <c r="D885" s="91"/>
    </row>
    <row r="886">
      <c r="B886" s="91"/>
      <c r="C886" s="91"/>
      <c r="D886" s="91"/>
    </row>
    <row r="887">
      <c r="B887" s="91"/>
      <c r="C887" s="91"/>
      <c r="D887" s="91"/>
    </row>
    <row r="888">
      <c r="B888" s="91"/>
      <c r="C888" s="91"/>
      <c r="D888" s="91"/>
    </row>
    <row r="889">
      <c r="B889" s="91"/>
      <c r="C889" s="91"/>
      <c r="D889" s="91"/>
    </row>
    <row r="890">
      <c r="B890" s="91"/>
      <c r="C890" s="91"/>
      <c r="D890" s="91"/>
    </row>
    <row r="891">
      <c r="B891" s="91"/>
      <c r="C891" s="91"/>
      <c r="D891" s="91"/>
    </row>
    <row r="892">
      <c r="B892" s="91"/>
      <c r="C892" s="91"/>
      <c r="D892" s="91"/>
    </row>
    <row r="893">
      <c r="B893" s="91"/>
      <c r="C893" s="91"/>
      <c r="D893" s="91"/>
    </row>
    <row r="894">
      <c r="B894" s="91"/>
      <c r="C894" s="91"/>
      <c r="D894" s="91"/>
    </row>
    <row r="895">
      <c r="B895" s="91"/>
      <c r="C895" s="91"/>
      <c r="D895" s="91"/>
    </row>
    <row r="896">
      <c r="B896" s="91"/>
      <c r="C896" s="91"/>
      <c r="D896" s="91"/>
    </row>
    <row r="897">
      <c r="B897" s="91"/>
      <c r="C897" s="91"/>
      <c r="D897" s="91"/>
    </row>
    <row r="898">
      <c r="B898" s="91"/>
      <c r="C898" s="91"/>
      <c r="D898" s="91"/>
    </row>
    <row r="899">
      <c r="B899" s="91"/>
      <c r="C899" s="91"/>
      <c r="D899" s="91"/>
    </row>
    <row r="900">
      <c r="B900" s="91"/>
      <c r="C900" s="91"/>
      <c r="D900" s="91"/>
    </row>
    <row r="901">
      <c r="B901" s="91"/>
      <c r="C901" s="91"/>
      <c r="D901" s="91"/>
    </row>
    <row r="902">
      <c r="B902" s="91"/>
      <c r="C902" s="91"/>
      <c r="D902" s="91"/>
    </row>
    <row r="903">
      <c r="B903" s="91"/>
      <c r="C903" s="91"/>
      <c r="D903" s="91"/>
    </row>
    <row r="904">
      <c r="B904" s="91"/>
      <c r="C904" s="91"/>
      <c r="D904" s="91"/>
    </row>
    <row r="905">
      <c r="B905" s="91"/>
      <c r="C905" s="91"/>
      <c r="D905" s="91"/>
    </row>
    <row r="906">
      <c r="B906" s="91"/>
      <c r="C906" s="91"/>
      <c r="D906" s="91"/>
    </row>
    <row r="907">
      <c r="B907" s="91"/>
      <c r="C907" s="91"/>
      <c r="D907" s="91"/>
    </row>
    <row r="908">
      <c r="B908" s="91"/>
      <c r="C908" s="91"/>
      <c r="D908" s="91"/>
    </row>
    <row r="909">
      <c r="B909" s="91"/>
      <c r="C909" s="91"/>
      <c r="D909" s="91"/>
    </row>
    <row r="910">
      <c r="B910" s="91"/>
      <c r="C910" s="91"/>
      <c r="D910" s="91"/>
    </row>
    <row r="911">
      <c r="B911" s="91"/>
      <c r="C911" s="91"/>
      <c r="D911" s="91"/>
    </row>
    <row r="912">
      <c r="B912" s="91"/>
      <c r="C912" s="91"/>
      <c r="D912" s="91"/>
    </row>
    <row r="913">
      <c r="B913" s="91"/>
      <c r="C913" s="91"/>
      <c r="D913" s="91"/>
    </row>
    <row r="914">
      <c r="B914" s="91"/>
      <c r="C914" s="91"/>
      <c r="D914" s="91"/>
    </row>
    <row r="915">
      <c r="B915" s="91"/>
      <c r="C915" s="91"/>
      <c r="D915" s="91"/>
    </row>
    <row r="916">
      <c r="B916" s="91"/>
      <c r="C916" s="91"/>
      <c r="D916" s="91"/>
    </row>
    <row r="917">
      <c r="B917" s="91"/>
      <c r="C917" s="91"/>
      <c r="D917" s="91"/>
    </row>
    <row r="918">
      <c r="B918" s="91"/>
      <c r="C918" s="91"/>
      <c r="D918" s="91"/>
    </row>
    <row r="919">
      <c r="B919" s="91"/>
      <c r="C919" s="91"/>
      <c r="D919" s="91"/>
    </row>
    <row r="920">
      <c r="B920" s="91"/>
      <c r="C920" s="91"/>
      <c r="D920" s="91"/>
    </row>
    <row r="921">
      <c r="B921" s="91"/>
      <c r="C921" s="91"/>
      <c r="D921" s="91"/>
    </row>
    <row r="922">
      <c r="B922" s="91"/>
      <c r="C922" s="91"/>
      <c r="D922" s="91"/>
    </row>
    <row r="923">
      <c r="B923" s="91"/>
      <c r="C923" s="91"/>
      <c r="D923" s="91"/>
    </row>
    <row r="924">
      <c r="B924" s="91"/>
      <c r="C924" s="91"/>
      <c r="D924" s="91"/>
    </row>
    <row r="925">
      <c r="B925" s="91"/>
      <c r="C925" s="91"/>
      <c r="D925" s="91"/>
    </row>
    <row r="926">
      <c r="B926" s="91"/>
      <c r="C926" s="91"/>
      <c r="D926" s="91"/>
    </row>
    <row r="927">
      <c r="B927" s="91"/>
      <c r="C927" s="91"/>
      <c r="D927" s="91"/>
    </row>
    <row r="928">
      <c r="B928" s="91"/>
      <c r="C928" s="91"/>
      <c r="D928" s="91"/>
    </row>
    <row r="929">
      <c r="B929" s="91"/>
      <c r="C929" s="91"/>
      <c r="D929" s="91"/>
    </row>
    <row r="930">
      <c r="B930" s="91"/>
      <c r="C930" s="91"/>
      <c r="D930" s="91"/>
    </row>
    <row r="931">
      <c r="B931" s="91"/>
      <c r="C931" s="91"/>
      <c r="D931" s="91"/>
    </row>
    <row r="932">
      <c r="B932" s="91"/>
      <c r="C932" s="91"/>
      <c r="D932" s="91"/>
    </row>
    <row r="933">
      <c r="B933" s="91"/>
      <c r="C933" s="91"/>
      <c r="D933" s="91"/>
    </row>
    <row r="934">
      <c r="B934" s="91"/>
      <c r="C934" s="91"/>
      <c r="D934" s="91"/>
    </row>
    <row r="935">
      <c r="B935" s="91"/>
      <c r="C935" s="91"/>
      <c r="D935" s="91"/>
    </row>
    <row r="936">
      <c r="B936" s="91"/>
      <c r="C936" s="91"/>
      <c r="D936" s="91"/>
    </row>
    <row r="937">
      <c r="B937" s="91"/>
      <c r="C937" s="91"/>
      <c r="D937" s="91"/>
    </row>
    <row r="938">
      <c r="B938" s="91"/>
      <c r="C938" s="91"/>
      <c r="D938" s="91"/>
    </row>
    <row r="939">
      <c r="B939" s="91"/>
      <c r="C939" s="91"/>
      <c r="D939" s="91"/>
    </row>
    <row r="940">
      <c r="B940" s="91"/>
      <c r="C940" s="91"/>
      <c r="D940" s="91"/>
    </row>
    <row r="941">
      <c r="B941" s="91"/>
      <c r="C941" s="91"/>
      <c r="D941" s="91"/>
    </row>
    <row r="942">
      <c r="B942" s="91"/>
      <c r="C942" s="91"/>
      <c r="D942" s="91"/>
    </row>
    <row r="943">
      <c r="B943" s="91"/>
      <c r="C943" s="91"/>
      <c r="D943" s="91"/>
    </row>
    <row r="944">
      <c r="B944" s="91"/>
      <c r="C944" s="91"/>
      <c r="D944" s="91"/>
    </row>
    <row r="945">
      <c r="B945" s="91"/>
      <c r="C945" s="91"/>
      <c r="D945" s="91"/>
    </row>
    <row r="946">
      <c r="B946" s="91"/>
      <c r="C946" s="91"/>
      <c r="D946" s="91"/>
    </row>
    <row r="947">
      <c r="B947" s="91"/>
      <c r="C947" s="91"/>
      <c r="D947" s="91"/>
    </row>
    <row r="948">
      <c r="B948" s="91"/>
      <c r="C948" s="91"/>
      <c r="D948" s="91"/>
    </row>
    <row r="949">
      <c r="B949" s="91"/>
      <c r="C949" s="91"/>
      <c r="D949" s="91"/>
    </row>
    <row r="950">
      <c r="B950" s="91"/>
      <c r="C950" s="91"/>
      <c r="D950" s="91"/>
    </row>
    <row r="951">
      <c r="B951" s="91"/>
      <c r="C951" s="91"/>
      <c r="D951" s="91"/>
    </row>
    <row r="952">
      <c r="B952" s="91"/>
      <c r="C952" s="91"/>
      <c r="D952" s="91"/>
    </row>
    <row r="953">
      <c r="B953" s="91"/>
      <c r="C953" s="91"/>
      <c r="D953" s="91"/>
    </row>
    <row r="954">
      <c r="B954" s="91"/>
      <c r="C954" s="91"/>
      <c r="D954" s="91"/>
    </row>
    <row r="955">
      <c r="B955" s="91"/>
      <c r="C955" s="91"/>
      <c r="D955" s="91"/>
    </row>
    <row r="956">
      <c r="B956" s="91"/>
      <c r="C956" s="91"/>
      <c r="D956" s="91"/>
    </row>
    <row r="957">
      <c r="B957" s="91"/>
      <c r="C957" s="91"/>
      <c r="D957" s="91"/>
    </row>
    <row r="958">
      <c r="B958" s="91"/>
      <c r="C958" s="91"/>
      <c r="D958" s="91"/>
    </row>
    <row r="959">
      <c r="B959" s="91"/>
      <c r="C959" s="91"/>
      <c r="D959" s="91"/>
    </row>
    <row r="960">
      <c r="B960" s="91"/>
      <c r="C960" s="91"/>
      <c r="D960" s="91"/>
    </row>
    <row r="961">
      <c r="B961" s="91"/>
      <c r="C961" s="91"/>
      <c r="D961" s="91"/>
    </row>
    <row r="962">
      <c r="B962" s="91"/>
      <c r="C962" s="91"/>
      <c r="D962" s="91"/>
    </row>
    <row r="963">
      <c r="B963" s="91"/>
      <c r="C963" s="91"/>
      <c r="D963" s="91"/>
    </row>
    <row r="964">
      <c r="B964" s="91"/>
      <c r="C964" s="91"/>
      <c r="D964" s="91"/>
    </row>
    <row r="965">
      <c r="B965" s="91"/>
      <c r="C965" s="91"/>
      <c r="D965" s="91"/>
    </row>
    <row r="966">
      <c r="B966" s="91"/>
      <c r="C966" s="91"/>
      <c r="D966" s="91"/>
    </row>
    <row r="967">
      <c r="B967" s="91"/>
      <c r="C967" s="91"/>
      <c r="D967" s="91"/>
    </row>
    <row r="968">
      <c r="B968" s="91"/>
      <c r="C968" s="91"/>
      <c r="D968" s="91"/>
    </row>
    <row r="969">
      <c r="B969" s="91"/>
      <c r="C969" s="91"/>
      <c r="D969" s="91"/>
    </row>
    <row r="970">
      <c r="B970" s="91"/>
      <c r="C970" s="91"/>
      <c r="D970" s="91"/>
    </row>
    <row r="971">
      <c r="B971" s="91"/>
      <c r="C971" s="91"/>
      <c r="D971" s="91"/>
    </row>
    <row r="972">
      <c r="B972" s="91"/>
      <c r="C972" s="91"/>
      <c r="D972" s="91"/>
    </row>
    <row r="973">
      <c r="B973" s="91"/>
      <c r="C973" s="91"/>
      <c r="D973" s="91"/>
    </row>
    <row r="974">
      <c r="B974" s="91"/>
      <c r="C974" s="91"/>
      <c r="D974" s="91"/>
    </row>
    <row r="975">
      <c r="B975" s="91"/>
      <c r="C975" s="91"/>
      <c r="D975" s="91"/>
    </row>
    <row r="976">
      <c r="B976" s="91"/>
      <c r="C976" s="91"/>
      <c r="D976" s="91"/>
    </row>
    <row r="977">
      <c r="B977" s="91"/>
      <c r="C977" s="91"/>
      <c r="D977" s="91"/>
    </row>
    <row r="978">
      <c r="B978" s="91"/>
      <c r="C978" s="91"/>
      <c r="D978" s="91"/>
    </row>
    <row r="979">
      <c r="B979" s="91"/>
      <c r="C979" s="91"/>
      <c r="D979" s="91"/>
    </row>
    <row r="980">
      <c r="B980" s="91"/>
      <c r="C980" s="91"/>
      <c r="D980" s="91"/>
    </row>
    <row r="981">
      <c r="B981" s="91"/>
      <c r="C981" s="91"/>
      <c r="D981" s="91"/>
    </row>
    <row r="982">
      <c r="B982" s="91"/>
      <c r="C982" s="91"/>
      <c r="D982" s="91"/>
    </row>
    <row r="983">
      <c r="B983" s="91"/>
      <c r="C983" s="91"/>
      <c r="D983" s="91"/>
    </row>
    <row r="984">
      <c r="B984" s="91"/>
      <c r="C984" s="91"/>
      <c r="D984" s="91"/>
    </row>
    <row r="985">
      <c r="B985" s="91"/>
      <c r="C985" s="91"/>
      <c r="D985" s="91"/>
    </row>
    <row r="986">
      <c r="B986" s="91"/>
      <c r="C986" s="91"/>
      <c r="D986" s="91"/>
    </row>
    <row r="987">
      <c r="B987" s="91"/>
      <c r="C987" s="91"/>
      <c r="D987" s="91"/>
    </row>
    <row r="988">
      <c r="B988" s="91"/>
      <c r="C988" s="91"/>
      <c r="D988" s="91"/>
    </row>
    <row r="989">
      <c r="B989" s="91"/>
      <c r="C989" s="91"/>
      <c r="D989" s="91"/>
    </row>
    <row r="990">
      <c r="B990" s="91"/>
      <c r="C990" s="91"/>
      <c r="D990" s="91"/>
    </row>
    <row r="991">
      <c r="B991" s="91"/>
      <c r="C991" s="91"/>
      <c r="D991" s="91"/>
    </row>
    <row r="992">
      <c r="B992" s="91"/>
      <c r="C992" s="91"/>
      <c r="D992" s="91"/>
    </row>
    <row r="993">
      <c r="B993" s="91"/>
      <c r="C993" s="91"/>
      <c r="D993" s="91"/>
    </row>
    <row r="994">
      <c r="B994" s="91"/>
      <c r="C994" s="91"/>
      <c r="D994" s="91"/>
    </row>
    <row r="995">
      <c r="B995" s="91"/>
      <c r="C995" s="91"/>
      <c r="D995" s="91"/>
    </row>
    <row r="996">
      <c r="B996" s="91"/>
      <c r="C996" s="91"/>
      <c r="D996" s="91"/>
    </row>
    <row r="997">
      <c r="B997" s="91"/>
      <c r="C997" s="91"/>
      <c r="D997" s="91"/>
    </row>
    <row r="998">
      <c r="B998" s="91"/>
      <c r="C998" s="91"/>
      <c r="D998" s="91"/>
    </row>
    <row r="999">
      <c r="B999" s="91"/>
      <c r="C999" s="91"/>
      <c r="D999" s="91"/>
    </row>
    <row r="1000">
      <c r="B1000" s="91"/>
      <c r="C1000" s="91"/>
      <c r="D1000" s="91"/>
    </row>
    <row r="1001">
      <c r="B1001" s="91"/>
      <c r="C1001" s="91"/>
      <c r="D1001" s="91"/>
    </row>
  </sheetData>
  <hyperlinks>
    <hyperlink r:id="rId1" ref="A1"/>
  </hyperlin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 outlineLevelRow="1"/>
  <cols>
    <col customWidth="1" min="1" max="1" width="25.63"/>
    <col customWidth="1" min="5" max="5" width="4.0"/>
    <col customWidth="1" min="10" max="10" width="20.38"/>
    <col customWidth="1" min="19" max="19" width="22.75"/>
  </cols>
  <sheetData>
    <row r="2">
      <c r="A2" s="256" t="s">
        <v>346</v>
      </c>
    </row>
    <row r="3">
      <c r="A3" s="4" t="s">
        <v>347</v>
      </c>
    </row>
    <row r="4">
      <c r="C4" s="5">
        <v>96.0</v>
      </c>
      <c r="D4" s="21">
        <v>0.1</v>
      </c>
      <c r="F4" s="5">
        <v>24.0</v>
      </c>
      <c r="G4" s="21">
        <v>0.05</v>
      </c>
    </row>
    <row r="5">
      <c r="B5" s="5" t="s">
        <v>348</v>
      </c>
      <c r="C5" s="5" t="s">
        <v>349</v>
      </c>
      <c r="D5" s="5" t="s">
        <v>350</v>
      </c>
      <c r="F5" s="4" t="s">
        <v>351</v>
      </c>
    </row>
    <row r="6">
      <c r="A6" s="4" t="s">
        <v>352</v>
      </c>
      <c r="B6" s="5">
        <v>25.0</v>
      </c>
      <c r="C6" s="149">
        <f>B6*C$4</f>
        <v>2400</v>
      </c>
      <c r="D6" s="149">
        <f>C6*(1+D$4)</f>
        <v>2640</v>
      </c>
      <c r="F6" s="230"/>
    </row>
    <row r="7">
      <c r="B7" s="21"/>
    </row>
    <row r="8">
      <c r="A8" s="4" t="s">
        <v>353</v>
      </c>
      <c r="B8" s="5">
        <v>7.5</v>
      </c>
      <c r="C8" s="149">
        <f t="shared" ref="C8:C10" si="1">B8*C$4</f>
        <v>720</v>
      </c>
      <c r="D8" s="149">
        <f t="shared" ref="D8:D10" si="2">C8*(1+D$4)</f>
        <v>792</v>
      </c>
      <c r="F8" s="230">
        <f t="shared" ref="F8:F10" si="3">D8*F$4/1000</f>
        <v>19.008</v>
      </c>
      <c r="G8" s="230">
        <f t="shared" ref="G8:G10" si="4">F8*1+(G$4)</f>
        <v>19.058</v>
      </c>
    </row>
    <row r="9">
      <c r="A9" s="4" t="s">
        <v>354</v>
      </c>
      <c r="B9" s="5">
        <v>2.5</v>
      </c>
      <c r="C9" s="149">
        <f t="shared" si="1"/>
        <v>240</v>
      </c>
      <c r="D9" s="149">
        <f t="shared" si="2"/>
        <v>264</v>
      </c>
      <c r="F9" s="230">
        <f t="shared" si="3"/>
        <v>6.336</v>
      </c>
      <c r="G9" s="230">
        <f t="shared" si="4"/>
        <v>6.386</v>
      </c>
    </row>
    <row r="10">
      <c r="A10" s="39" t="s">
        <v>355</v>
      </c>
      <c r="B10" s="45">
        <v>2.5</v>
      </c>
      <c r="C10" s="257">
        <f t="shared" si="1"/>
        <v>240</v>
      </c>
      <c r="D10" s="257">
        <f t="shared" si="2"/>
        <v>264</v>
      </c>
      <c r="E10" s="46"/>
      <c r="F10" s="258">
        <f t="shared" si="3"/>
        <v>6.336</v>
      </c>
      <c r="G10" s="258">
        <f t="shared" si="4"/>
        <v>6.386</v>
      </c>
    </row>
    <row r="11">
      <c r="A11" s="4" t="s">
        <v>356</v>
      </c>
      <c r="B11" s="5">
        <f t="shared" ref="B11:D11" si="5">SUM(B8:B10)</f>
        <v>12.5</v>
      </c>
      <c r="C11" s="7">
        <f t="shared" si="5"/>
        <v>1200</v>
      </c>
      <c r="D11" s="7">
        <f t="shared" si="5"/>
        <v>1320</v>
      </c>
      <c r="E11" s="230"/>
      <c r="F11" s="147">
        <f>SUM(F8:F10)</f>
        <v>31.68</v>
      </c>
    </row>
    <row r="12">
      <c r="A12" s="4"/>
      <c r="B12" s="5"/>
      <c r="C12" s="149"/>
      <c r="D12" s="149"/>
      <c r="E12" s="230"/>
    </row>
    <row r="13">
      <c r="A13" s="4" t="s">
        <v>357</v>
      </c>
      <c r="B13" s="5">
        <v>12.5</v>
      </c>
      <c r="C13" s="149">
        <f>B13*C$4</f>
        <v>1200</v>
      </c>
      <c r="D13" s="149">
        <f>C13*(1+D$4)</f>
        <v>1320</v>
      </c>
      <c r="E13" s="230"/>
    </row>
    <row r="14">
      <c r="C14" s="149"/>
      <c r="D14" s="149"/>
      <c r="E14" s="230"/>
    </row>
    <row r="15">
      <c r="A15" s="4" t="s">
        <v>358</v>
      </c>
      <c r="B15" s="91">
        <f t="shared" ref="B15:D15" si="6">B13+B11</f>
        <v>25</v>
      </c>
      <c r="C15" s="149">
        <f t="shared" si="6"/>
        <v>2400</v>
      </c>
      <c r="D15" s="149">
        <f t="shared" si="6"/>
        <v>2640</v>
      </c>
      <c r="E15" s="230"/>
    </row>
    <row r="16">
      <c r="F16" s="91"/>
    </row>
    <row r="19">
      <c r="A19" s="4" t="s">
        <v>145</v>
      </c>
      <c r="B19" s="5">
        <v>92.0</v>
      </c>
    </row>
    <row r="21">
      <c r="A21" s="86" t="s">
        <v>359</v>
      </c>
      <c r="B21" s="5"/>
    </row>
    <row r="22" outlineLevel="1">
      <c r="A22" s="259" t="s">
        <v>36</v>
      </c>
      <c r="B22" s="260">
        <v>25.0</v>
      </c>
      <c r="C22" s="259" t="s">
        <v>360</v>
      </c>
      <c r="E22" s="4" t="s">
        <v>361</v>
      </c>
      <c r="Q22" s="261"/>
      <c r="T22" s="262"/>
      <c r="X22" s="261"/>
      <c r="AA22" s="155"/>
    </row>
    <row r="23" outlineLevel="1">
      <c r="A23" s="4" t="s">
        <v>250</v>
      </c>
      <c r="B23" s="5">
        <v>287.0</v>
      </c>
      <c r="C23" s="4" t="s">
        <v>362</v>
      </c>
      <c r="Q23" s="261"/>
      <c r="T23" s="262"/>
      <c r="W23" s="261"/>
      <c r="X23" s="261"/>
      <c r="AA23" s="155"/>
    </row>
    <row r="24" outlineLevel="1">
      <c r="A24" s="4" t="s">
        <v>363</v>
      </c>
      <c r="B24" s="5">
        <v>0.5</v>
      </c>
      <c r="C24" s="4" t="s">
        <v>316</v>
      </c>
      <c r="Q24" s="261"/>
      <c r="T24" s="262"/>
      <c r="W24" s="261"/>
      <c r="X24" s="261"/>
      <c r="Y24" s="225"/>
      <c r="AA24" s="155"/>
    </row>
    <row r="25" outlineLevel="1">
      <c r="A25" s="4" t="s">
        <v>364</v>
      </c>
      <c r="B25" s="148">
        <f>B22/B23/B24*1000</f>
        <v>174.2160279</v>
      </c>
      <c r="C25" s="4" t="s">
        <v>258</v>
      </c>
      <c r="D25" s="4"/>
      <c r="Q25" s="261"/>
      <c r="T25" s="262"/>
      <c r="W25" s="261"/>
      <c r="X25" s="261"/>
      <c r="Y25" s="225"/>
      <c r="AA25" s="155"/>
    </row>
    <row r="26" outlineLevel="1">
      <c r="A26" s="4" t="s">
        <v>365</v>
      </c>
      <c r="B26" s="263">
        <v>0.25</v>
      </c>
      <c r="C26" s="4"/>
    </row>
    <row r="27" outlineLevel="1">
      <c r="A27" s="4" t="s">
        <v>366</v>
      </c>
      <c r="B27" s="148">
        <f>B25*B24/B26</f>
        <v>348.4320557</v>
      </c>
      <c r="C27" s="48" t="str">
        <f>C25</f>
        <v>ml</v>
      </c>
    </row>
    <row r="28" outlineLevel="1">
      <c r="A28" s="4" t="s">
        <v>367</v>
      </c>
      <c r="B28" s="5">
        <v>1.0</v>
      </c>
      <c r="C28" s="4" t="s">
        <v>258</v>
      </c>
      <c r="X28" s="262"/>
    </row>
    <row r="29" outlineLevel="1">
      <c r="A29" s="4" t="s">
        <v>368</v>
      </c>
      <c r="B29" s="5">
        <f>B28*10</f>
        <v>10</v>
      </c>
      <c r="C29" s="4" t="s">
        <v>369</v>
      </c>
      <c r="X29" s="262"/>
    </row>
    <row r="30" outlineLevel="1">
      <c r="A30" s="4" t="s">
        <v>370</v>
      </c>
      <c r="B30" s="149">
        <f>B27/(B29/1000)</f>
        <v>34843.20557</v>
      </c>
      <c r="C30" s="4" t="s">
        <v>371</v>
      </c>
    </row>
    <row r="31" outlineLevel="1">
      <c r="A31" s="61" t="s">
        <v>372</v>
      </c>
      <c r="B31" s="264">
        <f>B30/B19</f>
        <v>378.7304954</v>
      </c>
      <c r="C31" s="61" t="s">
        <v>59</v>
      </c>
    </row>
    <row r="32" outlineLevel="1">
      <c r="A32" s="4" t="s">
        <v>373</v>
      </c>
      <c r="B32" s="17">
        <v>225.0</v>
      </c>
      <c r="M32" s="262"/>
    </row>
    <row r="33" outlineLevel="1">
      <c r="A33" s="4" t="s">
        <v>374</v>
      </c>
      <c r="B33" s="221">
        <f>B32/B30</f>
        <v>0.0064575</v>
      </c>
      <c r="M33" s="262"/>
    </row>
    <row r="34" outlineLevel="1">
      <c r="B34" s="91"/>
      <c r="M34" s="262"/>
    </row>
    <row r="35" outlineLevel="1">
      <c r="A35" s="259" t="s">
        <v>375</v>
      </c>
      <c r="B35" s="260">
        <v>100.0</v>
      </c>
      <c r="C35" s="259" t="s">
        <v>258</v>
      </c>
    </row>
    <row r="36" outlineLevel="1">
      <c r="A36" s="4" t="s">
        <v>376</v>
      </c>
      <c r="B36" s="5">
        <v>0.5</v>
      </c>
      <c r="C36" s="4" t="s">
        <v>316</v>
      </c>
    </row>
    <row r="37" outlineLevel="1">
      <c r="A37" s="4" t="s">
        <v>365</v>
      </c>
      <c r="B37" s="5">
        <v>0.1</v>
      </c>
      <c r="C37" s="4" t="s">
        <v>316</v>
      </c>
    </row>
    <row r="38" outlineLevel="1">
      <c r="A38" s="4" t="s">
        <v>366</v>
      </c>
      <c r="B38" s="91">
        <f>B36/B37*B35</f>
        <v>500</v>
      </c>
      <c r="C38" s="48" t="str">
        <f>C35</f>
        <v>ml</v>
      </c>
    </row>
    <row r="39" outlineLevel="1">
      <c r="A39" s="4" t="s">
        <v>377</v>
      </c>
      <c r="B39" s="148">
        <f t="shared" ref="B39:C39" si="7">B$27</f>
        <v>348.4320557</v>
      </c>
      <c r="C39" s="48" t="str">
        <f t="shared" si="7"/>
        <v>ml</v>
      </c>
    </row>
    <row r="40" outlineLevel="1">
      <c r="A40" s="4" t="s">
        <v>378</v>
      </c>
      <c r="B40" s="230">
        <f>B39/B38*B35</f>
        <v>69.68641115</v>
      </c>
      <c r="C40" s="48" t="str">
        <f>C35</f>
        <v>ml</v>
      </c>
    </row>
    <row r="41" outlineLevel="1">
      <c r="A41" s="4" t="s">
        <v>379</v>
      </c>
      <c r="B41" s="30">
        <f>72/4</f>
        <v>18</v>
      </c>
    </row>
    <row r="42" outlineLevel="1"/>
    <row r="43" outlineLevel="1">
      <c r="A43" s="259" t="s">
        <v>380</v>
      </c>
      <c r="B43" s="260">
        <v>1000.0</v>
      </c>
      <c r="C43" s="259" t="s">
        <v>258</v>
      </c>
    </row>
    <row r="44" outlineLevel="1">
      <c r="A44" s="4" t="s">
        <v>376</v>
      </c>
      <c r="B44" s="5">
        <v>10.0</v>
      </c>
      <c r="C44" s="4" t="s">
        <v>381</v>
      </c>
    </row>
    <row r="45" outlineLevel="1">
      <c r="A45" s="4" t="s">
        <v>365</v>
      </c>
      <c r="B45" s="5">
        <v>1.15</v>
      </c>
      <c r="C45" s="4" t="s">
        <v>381</v>
      </c>
    </row>
    <row r="46" outlineLevel="1">
      <c r="A46" s="4" t="str">
        <f>A39</f>
        <v>Keying off TCEP for Vol 100X</v>
      </c>
      <c r="B46" s="148">
        <f t="shared" ref="B46:C46" si="8">B$27</f>
        <v>348.4320557</v>
      </c>
      <c r="C46" s="48" t="str">
        <f t="shared" si="8"/>
        <v>ml</v>
      </c>
    </row>
    <row r="47" outlineLevel="1">
      <c r="A47" s="4" t="s">
        <v>382</v>
      </c>
      <c r="B47" s="230">
        <f>B46*B45/B44</f>
        <v>40.06968641</v>
      </c>
      <c r="C47" s="48" t="str">
        <f>C46</f>
        <v>ml</v>
      </c>
    </row>
    <row r="48" outlineLevel="1">
      <c r="A48" s="4" t="s">
        <v>383</v>
      </c>
      <c r="B48" s="17">
        <v>55.0</v>
      </c>
    </row>
    <row r="49" outlineLevel="1">
      <c r="A49" s="4" t="s">
        <v>384</v>
      </c>
      <c r="B49" s="30">
        <f>B47/B43*B48</f>
        <v>2.203832753</v>
      </c>
    </row>
    <row r="50" outlineLevel="1">
      <c r="B50" s="91"/>
    </row>
    <row r="51" outlineLevel="1">
      <c r="A51" s="259" t="s">
        <v>385</v>
      </c>
      <c r="B51" s="260">
        <v>500.0</v>
      </c>
      <c r="C51" s="259" t="s">
        <v>258</v>
      </c>
    </row>
    <row r="52" outlineLevel="1">
      <c r="A52" s="48" t="str">
        <f>A39</f>
        <v>Keying off TCEP for Vol 100X</v>
      </c>
      <c r="B52" s="148">
        <f t="shared" ref="B52:C52" si="9">B27</f>
        <v>348.4320557</v>
      </c>
      <c r="C52" s="48" t="str">
        <f t="shared" si="9"/>
        <v>ml</v>
      </c>
    </row>
    <row r="53" outlineLevel="1">
      <c r="A53" s="4" t="s">
        <v>364</v>
      </c>
      <c r="B53" s="148">
        <f>B52-B47-B40-B25</f>
        <v>64.45993031</v>
      </c>
      <c r="C53" s="4" t="s">
        <v>258</v>
      </c>
    </row>
    <row r="54" outlineLevel="1">
      <c r="A54" s="4" t="s">
        <v>386</v>
      </c>
      <c r="B54" s="30">
        <f>17</f>
        <v>17</v>
      </c>
    </row>
    <row r="55" outlineLevel="1">
      <c r="A55" s="4" t="s">
        <v>387</v>
      </c>
      <c r="B55" s="30">
        <f>B53/B51*B54</f>
        <v>2.191637631</v>
      </c>
    </row>
    <row r="56" outlineLevel="1"/>
    <row r="57" outlineLevel="1">
      <c r="A57" s="4" t="s">
        <v>388</v>
      </c>
      <c r="B57" s="30">
        <f>B55+B49+B41+B32</f>
        <v>247.3954704</v>
      </c>
    </row>
    <row r="58" outlineLevel="1">
      <c r="A58" s="4" t="s">
        <v>389</v>
      </c>
      <c r="B58" s="32">
        <f>B57/(B19*B31)</f>
        <v>0.00710025</v>
      </c>
    </row>
    <row r="61">
      <c r="A61" s="86" t="s">
        <v>390</v>
      </c>
    </row>
    <row r="62" outlineLevel="1">
      <c r="A62" s="4" t="s">
        <v>391</v>
      </c>
      <c r="B62" s="149">
        <v>2500.0</v>
      </c>
      <c r="C62" s="4" t="s">
        <v>37</v>
      </c>
      <c r="Q62" s="261"/>
      <c r="T62" s="262"/>
    </row>
    <row r="63" outlineLevel="1">
      <c r="A63" s="4" t="s">
        <v>363</v>
      </c>
      <c r="B63" s="5">
        <v>7.6</v>
      </c>
      <c r="C63" s="4" t="s">
        <v>316</v>
      </c>
      <c r="Q63" s="261"/>
      <c r="T63" s="262"/>
    </row>
    <row r="64" outlineLevel="1">
      <c r="A64" s="4" t="s">
        <v>392</v>
      </c>
      <c r="B64" s="149">
        <f>2500/150/7.6*1000</f>
        <v>2192.982456</v>
      </c>
      <c r="C64" s="4" t="s">
        <v>258</v>
      </c>
      <c r="Q64" s="261"/>
      <c r="T64" s="262"/>
    </row>
    <row r="65" outlineLevel="1">
      <c r="A65" s="4" t="s">
        <v>393</v>
      </c>
      <c r="B65" s="5">
        <v>19.75</v>
      </c>
      <c r="C65" s="4" t="s">
        <v>258</v>
      </c>
      <c r="Q65" s="261"/>
      <c r="T65" s="262"/>
    </row>
    <row r="66" outlineLevel="1">
      <c r="A66" s="4" t="s">
        <v>394</v>
      </c>
      <c r="B66" s="230">
        <f>B64/B65</f>
        <v>111.0370864</v>
      </c>
      <c r="C66" s="4" t="s">
        <v>59</v>
      </c>
    </row>
    <row r="67" outlineLevel="1">
      <c r="A67" s="4" t="s">
        <v>395</v>
      </c>
      <c r="B67" s="5">
        <v>5.0</v>
      </c>
      <c r="C67" s="4" t="s">
        <v>258</v>
      </c>
    </row>
    <row r="68" outlineLevel="1">
      <c r="A68" s="4" t="s">
        <v>396</v>
      </c>
      <c r="B68" s="5">
        <v>50.0</v>
      </c>
      <c r="C68" s="4" t="s">
        <v>258</v>
      </c>
    </row>
    <row r="69" outlineLevel="1">
      <c r="A69" s="4" t="s">
        <v>397</v>
      </c>
      <c r="B69" s="117"/>
    </row>
    <row r="70" outlineLevel="1">
      <c r="A70" s="4" t="s">
        <v>398</v>
      </c>
      <c r="B70" s="32"/>
    </row>
    <row r="71" outlineLevel="1">
      <c r="A71" s="4" t="s">
        <v>399</v>
      </c>
      <c r="B71" s="91"/>
    </row>
    <row r="72" outlineLevel="1">
      <c r="A72" s="4" t="s">
        <v>400</v>
      </c>
      <c r="B72" s="91"/>
    </row>
    <row r="73">
      <c r="B73" s="91"/>
    </row>
    <row r="74">
      <c r="A74" s="86" t="s">
        <v>401</v>
      </c>
      <c r="B74" s="91"/>
    </row>
    <row r="75" outlineLevel="1">
      <c r="A75" s="4" t="s">
        <v>402</v>
      </c>
      <c r="B75" s="7">
        <v>2000.0</v>
      </c>
      <c r="C75" s="4" t="s">
        <v>258</v>
      </c>
    </row>
    <row r="76" outlineLevel="1">
      <c r="B76" s="30">
        <f>105</f>
        <v>105</v>
      </c>
    </row>
    <row r="77" outlineLevel="1">
      <c r="A77" s="4" t="s">
        <v>403</v>
      </c>
      <c r="B77" s="149">
        <f>B75/0.8-B75</f>
        <v>500</v>
      </c>
      <c r="C77" s="48" t="str">
        <f>C75</f>
        <v>ml</v>
      </c>
    </row>
    <row r="78" outlineLevel="1">
      <c r="B78" s="17">
        <v>17.0</v>
      </c>
    </row>
    <row r="79" outlineLevel="1">
      <c r="A79" s="4" t="s">
        <v>343</v>
      </c>
      <c r="B79" s="30">
        <f>B78+B76</f>
        <v>122</v>
      </c>
    </row>
    <row r="80" outlineLevel="1">
      <c r="A80" s="4" t="s">
        <v>404</v>
      </c>
      <c r="B80" s="17">
        <f>B79/(B75+B77)*1000</f>
        <v>48.8</v>
      </c>
      <c r="C80" s="4"/>
    </row>
    <row r="81" outlineLevel="1">
      <c r="A81" s="4" t="s">
        <v>405</v>
      </c>
      <c r="B81" s="5">
        <v>1.0</v>
      </c>
      <c r="C81" s="4" t="s">
        <v>258</v>
      </c>
    </row>
    <row r="82" outlineLevel="1">
      <c r="A82" s="4" t="s">
        <v>406</v>
      </c>
      <c r="B82" s="7">
        <f>(B77+B75)/B81</f>
        <v>2500</v>
      </c>
    </row>
    <row r="83" outlineLevel="1">
      <c r="A83" s="4" t="s">
        <v>407</v>
      </c>
      <c r="B83" s="99">
        <f>B79/B82</f>
        <v>0.0488</v>
      </c>
    </row>
    <row r="93">
      <c r="B93" s="91"/>
    </row>
    <row r="94">
      <c r="B94" s="91"/>
    </row>
    <row r="95">
      <c r="B95" s="91"/>
    </row>
    <row r="96">
      <c r="B96" s="91"/>
    </row>
    <row r="97">
      <c r="B97" s="91"/>
    </row>
    <row r="98">
      <c r="B98" s="91"/>
    </row>
    <row r="99">
      <c r="B99" s="91"/>
    </row>
    <row r="100">
      <c r="B100" s="91"/>
    </row>
    <row r="101">
      <c r="B101" s="91"/>
    </row>
    <row r="102">
      <c r="B102" s="91"/>
    </row>
    <row r="103">
      <c r="B103" s="91"/>
    </row>
    <row r="104">
      <c r="B104" s="91"/>
    </row>
  </sheetData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7.5"/>
    <col customWidth="1" min="3" max="3" width="7.88"/>
    <col customWidth="1" min="4" max="4" width="7.0"/>
    <col customWidth="1" min="5" max="5" width="9.75"/>
    <col customWidth="1" min="6" max="6" width="7.5"/>
    <col customWidth="1" min="7" max="7" width="9.38"/>
    <col customWidth="1" min="8" max="8" width="8.38"/>
    <col customWidth="1" min="9" max="9" width="7.75"/>
    <col customWidth="1" min="10" max="10" width="8.13"/>
  </cols>
  <sheetData>
    <row r="1">
      <c r="D1" s="4">
        <v>1.32</v>
      </c>
      <c r="E1" s="4">
        <v>96.0</v>
      </c>
    </row>
    <row r="2">
      <c r="A2" s="265" t="s">
        <v>408</v>
      </c>
      <c r="B2" s="266" t="s">
        <v>409</v>
      </c>
      <c r="C2" s="10" t="s">
        <v>410</v>
      </c>
      <c r="D2" s="10" t="s">
        <v>411</v>
      </c>
      <c r="E2" s="10" t="s">
        <v>274</v>
      </c>
      <c r="F2" s="10" t="s">
        <v>82</v>
      </c>
      <c r="G2" s="10" t="s">
        <v>412</v>
      </c>
      <c r="H2" s="10" t="s">
        <v>413</v>
      </c>
      <c r="I2" s="10" t="s">
        <v>414</v>
      </c>
      <c r="J2" s="13" t="s">
        <v>415</v>
      </c>
      <c r="K2" s="13" t="s">
        <v>247</v>
      </c>
    </row>
    <row r="3">
      <c r="A3" s="267">
        <v>1000.0</v>
      </c>
      <c r="B3" s="268">
        <v>113.88</v>
      </c>
      <c r="C3" s="269">
        <f t="shared" ref="C3:C7" si="1">A3/D$1</f>
        <v>757.5757576</v>
      </c>
      <c r="D3" s="118">
        <f t="shared" ref="D3:D7" si="2">B3*D$1</f>
        <v>150.3216</v>
      </c>
      <c r="E3" s="112">
        <f t="shared" ref="E3:E7" si="3">D3/96</f>
        <v>1.56585</v>
      </c>
      <c r="F3" s="49">
        <f t="shared" ref="F3:F7" si="4">($E$9-E3)/$E$9</f>
        <v>0.3210406504</v>
      </c>
      <c r="G3" s="118">
        <f t="shared" ref="G3:G7" si="5">B3*A3</f>
        <v>113880</v>
      </c>
      <c r="H3" s="269">
        <f t="shared" ref="H3:H7" si="6">C3*E$1</f>
        <v>72727.27273</v>
      </c>
      <c r="I3" s="5" t="s">
        <v>416</v>
      </c>
      <c r="L3" s="49">
        <f t="shared" ref="L3:L7" si="7">1-E$9*0.1/E3</f>
        <v>0.8527157774</v>
      </c>
    </row>
    <row r="4">
      <c r="A4" s="267">
        <v>2000.0</v>
      </c>
      <c r="B4" s="268">
        <v>104.72</v>
      </c>
      <c r="C4" s="269">
        <f t="shared" si="1"/>
        <v>1515.151515</v>
      </c>
      <c r="D4" s="118">
        <f t="shared" si="2"/>
        <v>138.2304</v>
      </c>
      <c r="E4" s="112">
        <f t="shared" si="3"/>
        <v>1.4399</v>
      </c>
      <c r="F4" s="49">
        <f t="shared" si="4"/>
        <v>0.3756531165</v>
      </c>
      <c r="G4" s="118">
        <f t="shared" si="5"/>
        <v>209440</v>
      </c>
      <c r="H4" s="269">
        <f t="shared" si="6"/>
        <v>145454.5455</v>
      </c>
      <c r="I4" s="5" t="s">
        <v>416</v>
      </c>
      <c r="J4" s="249">
        <v>150000.0</v>
      </c>
      <c r="K4" s="118">
        <f>J4*E4</f>
        <v>215985</v>
      </c>
      <c r="L4" s="49">
        <f t="shared" si="7"/>
        <v>0.8398326273</v>
      </c>
    </row>
    <row r="5">
      <c r="A5" s="267">
        <v>4000.0</v>
      </c>
      <c r="B5" s="268">
        <v>96.42</v>
      </c>
      <c r="C5" s="269">
        <f t="shared" si="1"/>
        <v>3030.30303</v>
      </c>
      <c r="D5" s="118">
        <f t="shared" si="2"/>
        <v>127.2744</v>
      </c>
      <c r="E5" s="112">
        <f t="shared" si="3"/>
        <v>1.325775</v>
      </c>
      <c r="F5" s="49">
        <f t="shared" si="4"/>
        <v>0.4251382114</v>
      </c>
      <c r="G5" s="118">
        <f t="shared" si="5"/>
        <v>385680</v>
      </c>
      <c r="H5" s="269">
        <f t="shared" si="6"/>
        <v>290909.0909</v>
      </c>
      <c r="I5" s="5" t="s">
        <v>416</v>
      </c>
      <c r="L5" s="49">
        <f t="shared" si="7"/>
        <v>0.8260451434</v>
      </c>
    </row>
    <row r="6">
      <c r="A6" s="267">
        <v>10000.0</v>
      </c>
      <c r="B6" s="268">
        <v>86.42</v>
      </c>
      <c r="C6" s="269">
        <f t="shared" si="1"/>
        <v>7575.757576</v>
      </c>
      <c r="D6" s="118">
        <f t="shared" si="2"/>
        <v>114.0744</v>
      </c>
      <c r="E6" s="112">
        <f t="shared" si="3"/>
        <v>1.188275</v>
      </c>
      <c r="F6" s="49">
        <f t="shared" si="4"/>
        <v>0.4847588076</v>
      </c>
      <c r="G6" s="118">
        <f t="shared" si="5"/>
        <v>864200</v>
      </c>
      <c r="H6" s="269">
        <f t="shared" si="6"/>
        <v>727272.7273</v>
      </c>
      <c r="I6" s="5" t="s">
        <v>417</v>
      </c>
      <c r="L6" s="49">
        <f t="shared" si="7"/>
        <v>0.8059161389</v>
      </c>
    </row>
    <row r="7">
      <c r="A7" s="267">
        <v>15000.0</v>
      </c>
      <c r="B7" s="268">
        <v>82.25</v>
      </c>
      <c r="C7" s="269">
        <f t="shared" si="1"/>
        <v>11363.63636</v>
      </c>
      <c r="D7" s="118">
        <f t="shared" si="2"/>
        <v>108.57</v>
      </c>
      <c r="E7" s="112">
        <f t="shared" si="3"/>
        <v>1.1309375</v>
      </c>
      <c r="F7" s="49">
        <f t="shared" si="4"/>
        <v>0.5096205962</v>
      </c>
      <c r="G7" s="118">
        <f t="shared" si="5"/>
        <v>1233750</v>
      </c>
      <c r="H7" s="269">
        <f t="shared" si="6"/>
        <v>1090909.091</v>
      </c>
      <c r="I7" s="5" t="s">
        <v>417</v>
      </c>
      <c r="L7" s="49">
        <f t="shared" si="7"/>
        <v>0.7960762642</v>
      </c>
    </row>
    <row r="9">
      <c r="C9" s="4" t="s">
        <v>418</v>
      </c>
      <c r="D9" s="156">
        <f>1107/5</f>
        <v>221.4</v>
      </c>
      <c r="E9" s="112">
        <f>D9/96</f>
        <v>2.30625</v>
      </c>
    </row>
    <row r="12">
      <c r="C12" s="4">
        <v>300.0</v>
      </c>
      <c r="D12" s="118">
        <f t="shared" ref="D12:E12" si="8">D3</f>
        <v>150.3216</v>
      </c>
      <c r="E12" s="112">
        <f t="shared" si="8"/>
        <v>1.56585</v>
      </c>
      <c r="G12" s="118">
        <f t="shared" ref="G12:G16" si="10">D12*C12</f>
        <v>45096.48</v>
      </c>
    </row>
    <row r="13">
      <c r="C13" s="4">
        <v>200.0</v>
      </c>
      <c r="D13" s="118">
        <f t="shared" ref="D13:E13" si="9">D12</f>
        <v>150.3216</v>
      </c>
      <c r="E13" s="112">
        <f t="shared" si="9"/>
        <v>1.56585</v>
      </c>
      <c r="G13" s="118">
        <f t="shared" si="10"/>
        <v>30064.32</v>
      </c>
    </row>
    <row r="14">
      <c r="C14" s="4">
        <v>182.0</v>
      </c>
      <c r="D14" s="118">
        <f t="shared" ref="D14:E14" si="11">D13</f>
        <v>150.3216</v>
      </c>
      <c r="E14" s="112">
        <f t="shared" si="11"/>
        <v>1.56585</v>
      </c>
      <c r="G14" s="118">
        <f t="shared" si="10"/>
        <v>27358.5312</v>
      </c>
    </row>
    <row r="15">
      <c r="C15" s="4">
        <v>100.0</v>
      </c>
      <c r="D15" s="118">
        <f t="shared" ref="D15:E15" si="12">D14</f>
        <v>150.3216</v>
      </c>
      <c r="E15" s="112">
        <f t="shared" si="12"/>
        <v>1.56585</v>
      </c>
      <c r="G15" s="118">
        <f t="shared" si="10"/>
        <v>15032.16</v>
      </c>
    </row>
    <row r="16">
      <c r="C16" s="4">
        <v>81.0</v>
      </c>
      <c r="D16" s="118">
        <f t="shared" ref="D16:E16" si="13">D15</f>
        <v>150.3216</v>
      </c>
      <c r="E16" s="112">
        <f t="shared" si="13"/>
        <v>1.56585</v>
      </c>
      <c r="G16" s="118">
        <f t="shared" si="10"/>
        <v>12176.0496</v>
      </c>
    </row>
  </sheetData>
  <drawing r:id="rId1"/>
</worksheet>
</file>