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fileSharing readOnlyRecommended="1" userName="fzyjml" algorithmName="SHA-512" hashValue="V7ahe7TCvzhMwDrJ5oqSy9iwN3b5ReF0jG5K1WUZriaREm/gmjUCFhUaHIuMQTT3gBhH0DknsrhjfpQBHfm9gQ==" saltValue="ZKtk2und/og8Wq7fHFeldA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Career &amp; Development\Professional Portfolio Project\Microsoft Excel Skills\"/>
    </mc:Choice>
  </mc:AlternateContent>
  <xr:revisionPtr revIDLastSave="0" documentId="8_{99061B1C-B4FD-417A-A3AF-7C766B174308}" xr6:coauthVersionLast="47" xr6:coauthVersionMax="47" xr10:uidLastSave="{00000000-0000-0000-0000-000000000000}"/>
  <bookViews>
    <workbookView xWindow="-120" yWindow="-120" windowWidth="20730" windowHeight="11160" xr2:uid="{BBA057CE-B8F1-44D8-A4DB-2BA79446C2F1}"/>
  </bookViews>
  <sheets>
    <sheet name="How To" sheetId="7" r:id="rId1"/>
    <sheet name="Funtions" sheetId="6" r:id="rId2"/>
    <sheet name="Case" sheetId="4" r:id="rId3"/>
    <sheet name="Data Analysis" sheetId="3" r:id="rId4"/>
    <sheet name="Formatting" sheetId="2" r:id="rId5"/>
    <sheet name="Tutorial" sheetId="1" r:id="rId6"/>
  </sheets>
  <definedNames>
    <definedName name="_xlnm._FilterDatabase" localSheetId="3" hidden="1">'Data Analysis'!$B$25:$F$46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7" l="1"/>
  <c r="D15" i="7"/>
  <c r="D14" i="7"/>
  <c r="E11" i="6"/>
  <c r="E10" i="6"/>
  <c r="E9" i="6"/>
  <c r="E8" i="6"/>
  <c r="E7" i="6"/>
  <c r="E6" i="6"/>
  <c r="E5" i="6"/>
  <c r="E4" i="6"/>
  <c r="E3" i="6"/>
  <c r="E22" i="6"/>
  <c r="E21" i="6"/>
  <c r="E20" i="6"/>
  <c r="E19" i="6"/>
  <c r="E18" i="6"/>
  <c r="E17" i="6"/>
  <c r="E16" i="6"/>
  <c r="E15" i="6"/>
  <c r="E14" i="6"/>
  <c r="I27" i="6"/>
  <c r="B47" i="6"/>
  <c r="F50" i="6" a="1"/>
  <c r="F50" i="6" s="1"/>
  <c r="I76" i="6"/>
  <c r="I75" i="6"/>
  <c r="I74" i="6"/>
  <c r="I73" i="6"/>
  <c r="G89" i="6"/>
  <c r="G90" i="6"/>
  <c r="G88" i="6"/>
  <c r="E108" i="6"/>
  <c r="I114" i="6"/>
  <c r="I136" i="6"/>
  <c r="F157" i="6" a="1"/>
  <c r="F157" i="6" s="1"/>
  <c r="B187" i="6"/>
  <c r="B186" i="6"/>
  <c r="B185" i="6"/>
  <c r="B184" i="6"/>
  <c r="B183" i="6"/>
  <c r="B182" i="6"/>
  <c r="B181" i="6"/>
  <c r="B180" i="6"/>
  <c r="B179" i="6"/>
  <c r="B178" i="6"/>
  <c r="B189" i="6"/>
  <c r="B190" i="6"/>
  <c r="B191" i="6"/>
  <c r="E195" i="6"/>
  <c r="E196" i="6"/>
  <c r="E197" i="6"/>
  <c r="E198" i="6"/>
  <c r="E199" i="6"/>
  <c r="E200" i="6"/>
  <c r="E201" i="6"/>
  <c r="E202" i="6"/>
  <c r="E194" i="6"/>
  <c r="E206" i="6"/>
  <c r="E207" i="6"/>
  <c r="E208" i="6"/>
  <c r="E209" i="6"/>
  <c r="E210" i="6"/>
  <c r="E211" i="6"/>
  <c r="E212" i="6"/>
  <c r="E213" i="6"/>
  <c r="E205" i="6"/>
  <c r="G218" i="6"/>
  <c r="C228" i="6"/>
  <c r="H235" i="6"/>
  <c r="H257" i="6"/>
  <c r="F275" i="6" a="1"/>
  <c r="F275" i="6" s="1"/>
  <c r="F297" i="6" a="1"/>
  <c r="F297" i="6" s="1"/>
  <c r="E320" i="6" a="1"/>
  <c r="E320" i="6" s="1"/>
  <c r="E321" i="6" a="1"/>
  <c r="E321" i="6" s="1"/>
  <c r="E322" i="6" a="1"/>
  <c r="E322" i="6" s="1"/>
  <c r="E323" i="6" a="1"/>
  <c r="E323" i="6" s="1"/>
  <c r="E324" i="6" a="1"/>
  <c r="E324" i="6" s="1"/>
  <c r="E325" i="6" a="1"/>
  <c r="E325" i="6" s="1"/>
  <c r="E326" i="6" a="1"/>
  <c r="E326" i="6" s="1"/>
  <c r="E327" i="6" a="1"/>
  <c r="E327" i="6" s="1"/>
  <c r="E319" i="6" a="1"/>
  <c r="E319" i="6" s="1"/>
  <c r="E331" i="6"/>
  <c r="E332" i="6"/>
  <c r="E333" i="6"/>
  <c r="E334" i="6"/>
  <c r="E335" i="6"/>
  <c r="E336" i="6"/>
  <c r="E337" i="6"/>
  <c r="E338" i="6"/>
  <c r="E330" i="6"/>
  <c r="E342" i="6"/>
  <c r="E343" i="6"/>
  <c r="E344" i="6"/>
  <c r="E345" i="6"/>
  <c r="E346" i="6"/>
  <c r="E347" i="6"/>
  <c r="E348" i="6"/>
  <c r="E349" i="6"/>
  <c r="E341" i="6"/>
  <c r="H357" i="6"/>
  <c r="H358" i="6"/>
  <c r="H359" i="6"/>
  <c r="H360" i="6"/>
  <c r="H361" i="6"/>
  <c r="H362" i="6"/>
  <c r="H363" i="6"/>
  <c r="H364" i="6"/>
  <c r="H365" i="6"/>
  <c r="H356" i="6"/>
  <c r="H355" i="6"/>
  <c r="D395" i="6"/>
  <c r="E419" i="6"/>
  <c r="B419" i="6"/>
  <c r="B443" i="6"/>
  <c r="E443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46" i="6"/>
  <c r="I470" i="6"/>
  <c r="I471" i="6"/>
  <c r="I472" i="6"/>
  <c r="I469" i="6"/>
  <c r="G484" i="6"/>
  <c r="G485" i="6"/>
  <c r="G483" i="6"/>
  <c r="G498" i="6"/>
  <c r="G497" i="6"/>
  <c r="G496" i="6"/>
  <c r="G495" i="6"/>
  <c r="G494" i="6"/>
  <c r="G493" i="6"/>
  <c r="G502" i="6"/>
  <c r="G503" i="6"/>
  <c r="G504" i="6"/>
  <c r="G505" i="6"/>
  <c r="G506" i="6"/>
  <c r="G501" i="6"/>
  <c r="E510" i="6"/>
  <c r="E511" i="6"/>
  <c r="E512" i="6"/>
  <c r="E513" i="6"/>
  <c r="E514" i="6"/>
  <c r="E515" i="6"/>
  <c r="E516" i="6"/>
  <c r="E517" i="6"/>
  <c r="E509" i="6"/>
  <c r="E521" i="6"/>
  <c r="E522" i="6"/>
  <c r="E523" i="6"/>
  <c r="E524" i="6"/>
  <c r="E525" i="6"/>
  <c r="E526" i="6"/>
  <c r="E527" i="6"/>
  <c r="E528" i="6"/>
  <c r="E520" i="6"/>
  <c r="K5" i="4"/>
  <c r="K6" i="4"/>
  <c r="K7" i="4"/>
  <c r="K8" i="4"/>
  <c r="K9" i="4"/>
  <c r="K10" i="4"/>
  <c r="K4" i="4"/>
  <c r="D4" i="4"/>
  <c r="D5" i="4"/>
  <c r="D6" i="4"/>
  <c r="D7" i="4"/>
  <c r="D8" i="4"/>
  <c r="D9" i="4"/>
  <c r="D3" i="4"/>
  <c r="L112" i="3"/>
  <c r="D87" i="1"/>
  <c r="C87" i="1"/>
  <c r="B87" i="1"/>
  <c r="AB85" i="1"/>
  <c r="AB84" i="1"/>
  <c r="AB83" i="1"/>
  <c r="AB82" i="1"/>
  <c r="AB81" i="1"/>
  <c r="AB80" i="1"/>
  <c r="AB79" i="1"/>
  <c r="AB78" i="1"/>
  <c r="AB77" i="1"/>
  <c r="AB76" i="1"/>
  <c r="Y78" i="1"/>
  <c r="X76" i="1"/>
  <c r="W85" i="1"/>
  <c r="W84" i="1"/>
  <c r="W83" i="1"/>
  <c r="W82" i="1"/>
  <c r="W81" i="1"/>
  <c r="W80" i="1"/>
  <c r="W79" i="1"/>
  <c r="W78" i="1"/>
  <c r="W77" i="1"/>
  <c r="W76" i="1"/>
  <c r="T78" i="1"/>
  <c r="S76" i="1"/>
  <c r="R85" i="1"/>
  <c r="R84" i="1"/>
  <c r="R83" i="1"/>
  <c r="R82" i="1"/>
  <c r="R81" i="1"/>
  <c r="R80" i="1"/>
  <c r="R79" i="1"/>
  <c r="R78" i="1"/>
  <c r="R77" i="1"/>
  <c r="R76" i="1"/>
  <c r="O76" i="1"/>
  <c r="M78" i="1"/>
  <c r="L76" i="1"/>
  <c r="K85" i="1"/>
  <c r="K84" i="1"/>
  <c r="K83" i="1"/>
  <c r="K82" i="1"/>
  <c r="K81" i="1"/>
  <c r="K80" i="1"/>
  <c r="K79" i="1"/>
  <c r="K78" i="1"/>
  <c r="K77" i="1"/>
  <c r="K76" i="1"/>
  <c r="H76" i="1"/>
  <c r="F76" i="1"/>
  <c r="D76" i="1"/>
  <c r="B76" i="1"/>
  <c r="D70" i="1"/>
  <c r="D69" i="1"/>
  <c r="D68" i="1"/>
  <c r="D67" i="1"/>
  <c r="D66" i="1"/>
  <c r="D65" i="1"/>
  <c r="E58" i="1"/>
  <c r="E59" i="1"/>
  <c r="E60" i="1"/>
  <c r="E61" i="1"/>
  <c r="E62" i="1"/>
  <c r="E57" i="1"/>
  <c r="F52" i="1"/>
  <c r="F53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15" i="1"/>
  <c r="D11" i="1"/>
  <c r="D10" i="1"/>
  <c r="B5" i="1"/>
  <c r="G18" i="7" l="1"/>
  <c r="G19" i="7" s="1"/>
  <c r="G20" i="7" s="1"/>
  <c r="J12" i="4"/>
  <c r="C11" i="4"/>
  <c r="C12" i="4" s="1"/>
  <c r="C14" i="4" s="1"/>
  <c r="F54" i="1"/>
  <c r="J13" i="4" l="1"/>
  <c r="J15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<sst xmlns="http://schemas.openxmlformats.org/spreadsheetml/2006/main" count="2394" uniqueCount="416">
  <si>
    <t>Excel Tutorial</t>
  </si>
  <si>
    <t>Excel Formatting</t>
  </si>
  <si>
    <t>Excel Data Analysis</t>
  </si>
  <si>
    <t>Table Pivot</t>
  </si>
  <si>
    <t>Excel Functions</t>
  </si>
  <si>
    <t>Excel How To</t>
  </si>
  <si>
    <t>Excel Introduction</t>
  </si>
  <si>
    <t>Excel Get Started</t>
  </si>
  <si>
    <t>Excel Overview</t>
  </si>
  <si>
    <t>Excel Syntax</t>
  </si>
  <si>
    <t>Excel Ranges</t>
  </si>
  <si>
    <t>Excel Fill</t>
  </si>
  <si>
    <t>Excel Move Cells</t>
  </si>
  <si>
    <t>Excel Add Cells</t>
  </si>
  <si>
    <t>Excel Delete Cells</t>
  </si>
  <si>
    <t>Excel Undo Redo</t>
  </si>
  <si>
    <t>Excel Formulas</t>
  </si>
  <si>
    <t>Excel Relative Reference</t>
  </si>
  <si>
    <t>Excel Absolute Reference</t>
  </si>
  <si>
    <t>Excel Arithmetic Operators</t>
  </si>
  <si>
    <t>Excel Parentheses</t>
  </si>
  <si>
    <t>Excel Home</t>
  </si>
  <si>
    <t>Hello World</t>
  </si>
  <si>
    <t>1+1=2</t>
  </si>
  <si>
    <t>Hello 1</t>
  </si>
  <si>
    <t>Hello 2</t>
  </si>
  <si>
    <t>Hello 3</t>
  </si>
  <si>
    <t>Hello 4</t>
  </si>
  <si>
    <t>Hello 5</t>
  </si>
  <si>
    <t>Hello 6</t>
  </si>
  <si>
    <t>Hello 7</t>
  </si>
  <si>
    <t>Hello 8</t>
  </si>
  <si>
    <t>Hello 9</t>
  </si>
  <si>
    <t>Hello 10</t>
  </si>
  <si>
    <t>Name</t>
  </si>
  <si>
    <t>Attack</t>
  </si>
  <si>
    <t>Defence</t>
  </si>
  <si>
    <t>Total</t>
  </si>
  <si>
    <t>Caterpie</t>
  </si>
  <si>
    <t>Metapod</t>
  </si>
  <si>
    <t>Butterfree</t>
  </si>
  <si>
    <t>Weedle</t>
  </si>
  <si>
    <t>Kakuna</t>
  </si>
  <si>
    <t>Beedrill</t>
  </si>
  <si>
    <t>Pidgey</t>
  </si>
  <si>
    <t>Pidgeotto</t>
  </si>
  <si>
    <t>Pidgeot</t>
  </si>
  <si>
    <t>Rattata</t>
  </si>
  <si>
    <t>Raticate</t>
  </si>
  <si>
    <t>Spearow</t>
  </si>
  <si>
    <t>Fearow</t>
  </si>
  <si>
    <t>Ekans</t>
  </si>
  <si>
    <t>Arbok</t>
  </si>
  <si>
    <t>Pikachu</t>
  </si>
  <si>
    <t>Raichu</t>
  </si>
  <si>
    <t>Sandshrew</t>
  </si>
  <si>
    <t>Sandslash</t>
  </si>
  <si>
    <t xml:space="preserve">    </t>
  </si>
  <si>
    <t>Health</t>
  </si>
  <si>
    <t>Charmander</t>
  </si>
  <si>
    <t>Bulbasaur</t>
  </si>
  <si>
    <t>Squirtle</t>
  </si>
  <si>
    <t>Trainer</t>
  </si>
  <si>
    <t>Iva</t>
  </si>
  <si>
    <t>Marowak</t>
  </si>
  <si>
    <t>Liam</t>
  </si>
  <si>
    <t>Trainers</t>
  </si>
  <si>
    <t>Pokeball</t>
  </si>
  <si>
    <t>Great Balls</t>
  </si>
  <si>
    <t>Ultra Balls</t>
  </si>
  <si>
    <t>Adora</t>
  </si>
  <si>
    <t>Pokeballs</t>
  </si>
  <si>
    <t>Great balls</t>
  </si>
  <si>
    <t>Pablo</t>
  </si>
  <si>
    <t>Jenny</t>
  </si>
  <si>
    <t>Iben</t>
  </si>
  <si>
    <t>Kasper</t>
  </si>
  <si>
    <t>Cost</t>
  </si>
  <si>
    <t>Price</t>
  </si>
  <si>
    <t>Excel Format Painter</t>
  </si>
  <si>
    <t>Excel Format Colors</t>
  </si>
  <si>
    <t>Excel Format Fonts</t>
  </si>
  <si>
    <t>Excel Format Borders</t>
  </si>
  <si>
    <t>Excel Format Numbers</t>
  </si>
  <si>
    <t>Excel Format Grids</t>
  </si>
  <si>
    <t>Excel Format Settings</t>
  </si>
  <si>
    <t>Red</t>
  </si>
  <si>
    <t>Blue</t>
  </si>
  <si>
    <t>Green</t>
  </si>
  <si>
    <t>Bold</t>
  </si>
  <si>
    <t>Italic</t>
  </si>
  <si>
    <t>Underline</t>
  </si>
  <si>
    <t>Text</t>
  </si>
  <si>
    <t>Hello</t>
  </si>
  <si>
    <t>World!</t>
  </si>
  <si>
    <t>Top border</t>
  </si>
  <si>
    <t>Thick outside</t>
  </si>
  <si>
    <t>Bottom double</t>
  </si>
  <si>
    <t>All borders</t>
  </si>
  <si>
    <t>Top and bottom</t>
  </si>
  <si>
    <t>Item</t>
  </si>
  <si>
    <t>Great ball</t>
  </si>
  <si>
    <t>Ultra ball</t>
  </si>
  <si>
    <t>Potion</t>
  </si>
  <si>
    <t>Super potion</t>
  </si>
  <si>
    <t>Hyper potion</t>
  </si>
  <si>
    <t>Antidote</t>
  </si>
  <si>
    <t>Subtotal</t>
  </si>
  <si>
    <t>Discount</t>
  </si>
  <si>
    <t>Item price</t>
  </si>
  <si>
    <t>Shop cart</t>
  </si>
  <si>
    <t>Excel Sort</t>
  </si>
  <si>
    <t>Excel Filter</t>
  </si>
  <si>
    <t>Excel Tables</t>
  </si>
  <si>
    <t>Excel Conditional Format</t>
  </si>
  <si>
    <t>Excel Highlight Cell Rules</t>
  </si>
  <si>
    <t>Excel Top Bottom Rules</t>
  </si>
  <si>
    <t>Excel Data Bars</t>
  </si>
  <si>
    <t>Excel Color Scales</t>
  </si>
  <si>
    <t>Excel Icon Sets</t>
  </si>
  <si>
    <t>Excel Manage Rules (CF)</t>
  </si>
  <si>
    <t>Excel Charts</t>
  </si>
  <si>
    <t>Ivysaur</t>
  </si>
  <si>
    <t>Venusaur</t>
  </si>
  <si>
    <t>Charmeleon</t>
  </si>
  <si>
    <t>Charizard</t>
  </si>
  <si>
    <t>Wartortle</t>
  </si>
  <si>
    <t>Blastoise</t>
  </si>
  <si>
    <t>Total stats</t>
  </si>
  <si>
    <t>ID#</t>
  </si>
  <si>
    <t>Type 1</t>
  </si>
  <si>
    <t>Type 2</t>
  </si>
  <si>
    <t>Grass</t>
  </si>
  <si>
    <t>Poison</t>
  </si>
  <si>
    <t>Fire</t>
  </si>
  <si>
    <t>Flying</t>
  </si>
  <si>
    <t>Water</t>
  </si>
  <si>
    <t>Bug</t>
  </si>
  <si>
    <t>Poisoin</t>
  </si>
  <si>
    <t>Normal</t>
  </si>
  <si>
    <t xml:space="preserve">    Name</t>
  </si>
  <si>
    <t>HP</t>
  </si>
  <si>
    <t>Defense</t>
  </si>
  <si>
    <t xml:space="preserve">    Abra</t>
  </si>
  <si>
    <t>Psychic</t>
  </si>
  <si>
    <t xml:space="preserve">    Kadabra</t>
  </si>
  <si>
    <t xml:space="preserve">    Alakazam</t>
  </si>
  <si>
    <t xml:space="preserve">    Machop</t>
  </si>
  <si>
    <t>Fighting</t>
  </si>
  <si>
    <t xml:space="preserve">    Machoke</t>
  </si>
  <si>
    <t xml:space="preserve">    Machamp</t>
  </si>
  <si>
    <t xml:space="preserve">    Bellsprout</t>
  </si>
  <si>
    <t xml:space="preserve">    Weepinbell</t>
  </si>
  <si>
    <t xml:space="preserve">    Victreebel</t>
  </si>
  <si>
    <t xml:space="preserve">    Tentacool</t>
  </si>
  <si>
    <t xml:space="preserve">    Tentacruel</t>
  </si>
  <si>
    <t xml:space="preserve">    Geodude</t>
  </si>
  <si>
    <t>Rock</t>
  </si>
  <si>
    <t>Ground</t>
  </si>
  <si>
    <t xml:space="preserve">    Graveler</t>
  </si>
  <si>
    <t xml:space="preserve">    Golem</t>
  </si>
  <si>
    <t xml:space="preserve">    Ponyta</t>
  </si>
  <si>
    <t xml:space="preserve">    Rapidash</t>
  </si>
  <si>
    <t xml:space="preserve">    Slowpoke</t>
  </si>
  <si>
    <t xml:space="preserve">    SlowbroMega Slowbro</t>
  </si>
  <si>
    <t xml:space="preserve">    Magnemite</t>
  </si>
  <si>
    <t>Electric</t>
  </si>
  <si>
    <t>Steel</t>
  </si>
  <si>
    <t xml:space="preserve">    Magneton</t>
  </si>
  <si>
    <t xml:space="preserve">    Farfetch'd</t>
  </si>
  <si>
    <t xml:space="preserve">  </t>
  </si>
  <si>
    <t>Mighty</t>
  </si>
  <si>
    <t>Mew</t>
  </si>
  <si>
    <t>Two</t>
  </si>
  <si>
    <t xml:space="preserve">        Name</t>
  </si>
  <si>
    <t>Speed</t>
  </si>
  <si>
    <t xml:space="preserve">        Bulbasaur</t>
  </si>
  <si>
    <t xml:space="preserve">        Ivysaur</t>
  </si>
  <si>
    <t xml:space="preserve">        Venusaur</t>
  </si>
  <si>
    <t xml:space="preserve">        Charmander</t>
  </si>
  <si>
    <t xml:space="preserve">        Charmeleon</t>
  </si>
  <si>
    <t xml:space="preserve">        Charizard</t>
  </si>
  <si>
    <t xml:space="preserve">        Squirtle</t>
  </si>
  <si>
    <t xml:space="preserve">        Wartortle</t>
  </si>
  <si>
    <t>Sp. Atk</t>
  </si>
  <si>
    <t>Sp. Def</t>
  </si>
  <si>
    <t>Magikarp</t>
  </si>
  <si>
    <t>Gyarados</t>
  </si>
  <si>
    <t>Lapras</t>
  </si>
  <si>
    <t>Ditto</t>
  </si>
  <si>
    <t>Eevee</t>
  </si>
  <si>
    <t>Vaporeon</t>
  </si>
  <si>
    <t>Jolteon</t>
  </si>
  <si>
    <t>Gzarados</t>
  </si>
  <si>
    <t>Fictional</t>
  </si>
  <si>
    <t>Ficteon</t>
  </si>
  <si>
    <t>Eclectic</t>
  </si>
  <si>
    <t>Birthday</t>
  </si>
  <si>
    <t>Year</t>
  </si>
  <si>
    <t>Chikorita</t>
  </si>
  <si>
    <t>Cyndaquil</t>
  </si>
  <si>
    <t>Totodile</t>
  </si>
  <si>
    <t>Treecko</t>
  </si>
  <si>
    <t>Torchic</t>
  </si>
  <si>
    <t>Mudkip</t>
  </si>
  <si>
    <t>Turtwig</t>
  </si>
  <si>
    <t>Chimchar</t>
  </si>
  <si>
    <t>Piplup</t>
  </si>
  <si>
    <t>Snivy</t>
  </si>
  <si>
    <t>Tepig</t>
  </si>
  <si>
    <t>Oshawott</t>
  </si>
  <si>
    <t>Chespin</t>
  </si>
  <si>
    <t>Fennekin</t>
  </si>
  <si>
    <t>Froakie</t>
  </si>
  <si>
    <t>Nidoran♀</t>
  </si>
  <si>
    <t>Nidorina</t>
  </si>
  <si>
    <t>Fairy</t>
  </si>
  <si>
    <t>Nidoking</t>
  </si>
  <si>
    <t>Clefairy</t>
  </si>
  <si>
    <t>Clefable</t>
  </si>
  <si>
    <t>Vulpix</t>
  </si>
  <si>
    <t>Ninetales</t>
  </si>
  <si>
    <t>Jigglypuff</t>
  </si>
  <si>
    <t>Wigglytuff</t>
  </si>
  <si>
    <t>Zubat</t>
  </si>
  <si>
    <t>Golbat</t>
  </si>
  <si>
    <t>Oddish</t>
  </si>
  <si>
    <t>Average</t>
  </si>
  <si>
    <t>Wigglytuffest</t>
  </si>
  <si>
    <t>Abnormal</t>
  </si>
  <si>
    <t>Onix</t>
  </si>
  <si>
    <t>Drowzee</t>
  </si>
  <si>
    <t>Hypno</t>
  </si>
  <si>
    <t>Krabby</t>
  </si>
  <si>
    <t>Kingler</t>
  </si>
  <si>
    <t>Voltorb</t>
  </si>
  <si>
    <t>Electrode</t>
  </si>
  <si>
    <t>Exeggcute</t>
  </si>
  <si>
    <t>Exeggutor</t>
  </si>
  <si>
    <t>Neutrinode</t>
  </si>
  <si>
    <t>Neutral</t>
  </si>
  <si>
    <t>Geodude</t>
  </si>
  <si>
    <t>Graveler</t>
  </si>
  <si>
    <t>Golem</t>
  </si>
  <si>
    <t>Ponyta</t>
  </si>
  <si>
    <t>Rapidash</t>
  </si>
  <si>
    <t>Slowpoke</t>
  </si>
  <si>
    <t>Slowbro</t>
  </si>
  <si>
    <t>Slowestpoke</t>
  </si>
  <si>
    <t>Fastestpoke</t>
  </si>
  <si>
    <t xml:space="preserve">    Bulbasaur</t>
  </si>
  <si>
    <t xml:space="preserve">    Charmander</t>
  </si>
  <si>
    <t xml:space="preserve">    Squirtle</t>
  </si>
  <si>
    <t>Count Gen1</t>
  </si>
  <si>
    <t>Count Gen 2</t>
  </si>
  <si>
    <t>Type</t>
  </si>
  <si>
    <t>Avg HP</t>
  </si>
  <si>
    <t>Avg Attack</t>
  </si>
  <si>
    <t>Avg Defense</t>
  </si>
  <si>
    <t>64,7</t>
  </si>
  <si>
    <t>73,9</t>
  </si>
  <si>
    <t>69,6</t>
  </si>
  <si>
    <t>70,6</t>
  </si>
  <si>
    <t>68,3</t>
  </si>
  <si>
    <t>69,5</t>
  </si>
  <si>
    <t>65,6</t>
  </si>
  <si>
    <t>75,8</t>
  </si>
  <si>
    <t>70,5</t>
  </si>
  <si>
    <t>72,6</t>
  </si>
  <si>
    <t>80,5</t>
  </si>
  <si>
    <t>77,3</t>
  </si>
  <si>
    <t>71,6</t>
  </si>
  <si>
    <t>82,2</t>
  </si>
  <si>
    <t>72,0</t>
  </si>
  <si>
    <t>68,5</t>
  </si>
  <si>
    <t>74,8</t>
  </si>
  <si>
    <t>76,3</t>
  </si>
  <si>
    <t>Gen</t>
  </si>
  <si>
    <t>Gen 1</t>
  </si>
  <si>
    <t>Gen 2</t>
  </si>
  <si>
    <t>Gen 3</t>
  </si>
  <si>
    <t>Gen 4</t>
  </si>
  <si>
    <t>Gen 5</t>
  </si>
  <si>
    <t>Gen 6</t>
  </si>
  <si>
    <t xml:space="preserve">Price   </t>
  </si>
  <si>
    <t>Poke Mart</t>
  </si>
  <si>
    <t>Fire Type AND more than 70 Speed</t>
  </si>
  <si>
    <t>Great Ball</t>
  </si>
  <si>
    <t>Ultraball</t>
  </si>
  <si>
    <t>Master Ball</t>
  </si>
  <si>
    <t>Average Speed</t>
  </si>
  <si>
    <t>Generation</t>
  </si>
  <si>
    <t>Gen.</t>
  </si>
  <si>
    <t>Average Defense</t>
  </si>
  <si>
    <t>Bayleef</t>
  </si>
  <si>
    <t>Meganium</t>
  </si>
  <si>
    <t>Quilava</t>
  </si>
  <si>
    <t>Typhlosion</t>
  </si>
  <si>
    <t>Dragon</t>
  </si>
  <si>
    <t>Ghost</t>
  </si>
  <si>
    <t>Mankey</t>
  </si>
  <si>
    <t>Poliwrath</t>
  </si>
  <si>
    <t>Victreebel</t>
  </si>
  <si>
    <t>Tentacool</t>
  </si>
  <si>
    <t>Magneton</t>
  </si>
  <si>
    <t>Dewgong</t>
  </si>
  <si>
    <t>Cloyster</t>
  </si>
  <si>
    <t>Dragonair</t>
  </si>
  <si>
    <t>Doduo</t>
  </si>
  <si>
    <t>Nidoqueen</t>
  </si>
  <si>
    <t>Hitmonchan</t>
  </si>
  <si>
    <t>Gastly</t>
  </si>
  <si>
    <t>Ice</t>
  </si>
  <si>
    <t>Grass Type</t>
  </si>
  <si>
    <t>More than 500 Total Stats</t>
  </si>
  <si>
    <t>Speed Category</t>
  </si>
  <si>
    <t xml:space="preserve">    Mankey</t>
  </si>
  <si>
    <t xml:space="preserve">    Dewgong</t>
  </si>
  <si>
    <t xml:space="preserve">    Rattata</t>
  </si>
  <si>
    <t xml:space="preserve">    Beedrill</t>
  </si>
  <si>
    <t xml:space="preserve">    Doduo</t>
  </si>
  <si>
    <t xml:space="preserve">    Kingler</t>
  </si>
  <si>
    <t xml:space="preserve">    Nidoqueen</t>
  </si>
  <si>
    <t xml:space="preserve">    Hitmonchan</t>
  </si>
  <si>
    <t xml:space="preserve">    Arbok</t>
  </si>
  <si>
    <t xml:space="preserve">    Gastly</t>
  </si>
  <si>
    <t>FiGhTINg</t>
  </si>
  <si>
    <t>WATER</t>
  </si>
  <si>
    <t>GrASs</t>
  </si>
  <si>
    <t>WateR</t>
  </si>
  <si>
    <t>EleCTric</t>
  </si>
  <si>
    <t>WaTEr</t>
  </si>
  <si>
    <t>WAtEr</t>
  </si>
  <si>
    <t>RoCk</t>
  </si>
  <si>
    <t>DRAGON</t>
  </si>
  <si>
    <t>NorMaL</t>
  </si>
  <si>
    <t>NOrmAl</t>
  </si>
  <si>
    <t>BuG</t>
  </si>
  <si>
    <t>NoRMAl</t>
  </si>
  <si>
    <t>POIson</t>
  </si>
  <si>
    <t>FighTING</t>
  </si>
  <si>
    <t>FirE</t>
  </si>
  <si>
    <t>PoISOn</t>
  </si>
  <si>
    <t>gHOsT</t>
  </si>
  <si>
    <t>wATer</t>
  </si>
  <si>
    <t>ManKey</t>
  </si>
  <si>
    <t>pOLIwRAth</t>
  </si>
  <si>
    <t>VICtreeBeL</t>
  </si>
  <si>
    <t>TentaCool</t>
  </si>
  <si>
    <t>MagNETon</t>
  </si>
  <si>
    <t>DeWgONg</t>
  </si>
  <si>
    <t>CloysTER</t>
  </si>
  <si>
    <t>OnIX</t>
  </si>
  <si>
    <t>DragONAir</t>
  </si>
  <si>
    <t>PIDGEOTTO</t>
  </si>
  <si>
    <t>RaTTAta</t>
  </si>
  <si>
    <t>BeEDrill</t>
  </si>
  <si>
    <t>DodUO</t>
  </si>
  <si>
    <t>KinGLer</t>
  </si>
  <si>
    <t>NIDoquEEn</t>
  </si>
  <si>
    <t>HitMONChan</t>
  </si>
  <si>
    <t>CharMELEon</t>
  </si>
  <si>
    <t>ArBOk</t>
  </si>
  <si>
    <t>GasTLy</t>
  </si>
  <si>
    <t>maGIKarp</t>
  </si>
  <si>
    <t>MAX</t>
  </si>
  <si>
    <t>Alakazam</t>
  </si>
  <si>
    <t>MIN</t>
  </si>
  <si>
    <t>Kadabra</t>
  </si>
  <si>
    <t xml:space="preserve">    MODE</t>
  </si>
  <si>
    <t>Cash Flow</t>
  </si>
  <si>
    <t>Discount Rate</t>
  </si>
  <si>
    <t>NPV</t>
  </si>
  <si>
    <t>Water Type OR more than 60 Defense</t>
  </si>
  <si>
    <t>#</t>
  </si>
  <si>
    <t>Charizad</t>
  </si>
  <si>
    <t>Wartoise</t>
  </si>
  <si>
    <t>Beedril</t>
  </si>
  <si>
    <t>STDEV.P</t>
  </si>
  <si>
    <t>STDEV.S</t>
  </si>
  <si>
    <t>Total Sum</t>
  </si>
  <si>
    <t xml:space="preserve">  Fighting</t>
  </si>
  <si>
    <t xml:space="preserve">      Poliwrath</t>
  </si>
  <si>
    <t xml:space="preserve">  Grass</t>
  </si>
  <si>
    <t xml:space="preserve">      Tentacool</t>
  </si>
  <si>
    <t xml:space="preserve"> Water</t>
  </si>
  <si>
    <t xml:space="preserve">    Electric</t>
  </si>
  <si>
    <t xml:space="preserve">      Cloyster</t>
  </si>
  <si>
    <t xml:space="preserve">  Water</t>
  </si>
  <si>
    <t xml:space="preserve">     Onix</t>
  </si>
  <si>
    <t xml:space="preserve">     Dragonair</t>
  </si>
  <si>
    <t xml:space="preserve">      Pidgeotto</t>
  </si>
  <si>
    <t xml:space="preserve"> Normal</t>
  </si>
  <si>
    <t xml:space="preserve">  Normal</t>
  </si>
  <si>
    <t xml:space="preserve">   Normal</t>
  </si>
  <si>
    <t xml:space="preserve">  Poison</t>
  </si>
  <si>
    <t xml:space="preserve">      Charmeleon</t>
  </si>
  <si>
    <t xml:space="preserve">             Ghost</t>
  </si>
  <si>
    <t xml:space="preserve">     Magikarp</t>
  </si>
  <si>
    <t xml:space="preserve">   A          wild     Mankey                                  appeared!</t>
  </si>
  <si>
    <t>Search ID#</t>
  </si>
  <si>
    <t>EITHER Fire Type OR less than 60 HP</t>
  </si>
  <si>
    <t xml:space="preserve">    Time</t>
  </si>
  <si>
    <t>Seconds</t>
  </si>
  <si>
    <t>Conversion number</t>
  </si>
  <si>
    <t>Time A</t>
  </si>
  <si>
    <t>Minutes</t>
  </si>
  <si>
    <t>Time B</t>
  </si>
  <si>
    <t>Hours</t>
  </si>
  <si>
    <t>Time between</t>
  </si>
  <si>
    <t xml:space="preserve">    Year</t>
  </si>
  <si>
    <t>Cash flow</t>
  </si>
  <si>
    <t>Age</t>
  </si>
  <si>
    <t>Gender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</si>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</sst>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M&quot;#,##0.00;[Red]\-&quot;RM&quot;#,##0.00"/>
    <numFmt numFmtId="43" formatCode="_-* #,##0.00_-;\-* #,##0.00_-;_-* &quot;-&quot;??_-;_-@_-"/>
    <numFmt numFmtId="164" formatCode="_-[$USD]\ * #,##0_-;\-[$USD]\ * #,##0_-;_-[$USD]\ * &quot;-&quot;??_-;_-@_-"/>
    <numFmt numFmtId="165" formatCode="[$-14409]dd/mm/yyyy;@"/>
    <numFmt numFmtId="166" formatCode="&quot;RM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9"/>
      <name val="Calibri"/>
      <family val="2"/>
      <scheme val="minor"/>
    </font>
    <font>
      <sz val="14"/>
      <color theme="1"/>
      <name val="Arial"/>
      <family val="2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Arial"/>
      <family val="2"/>
    </font>
    <font>
      <b/>
      <sz val="11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B05"/>
        <bgColor indexed="64"/>
      </patternFill>
    </fill>
    <fill>
      <patternFill patternType="solid">
        <fgColor rgb="FF3C5AA6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2A75B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/>
      <top style="thin">
        <color rgb="FFFF0000"/>
      </top>
      <bottom style="thin">
        <color rgb="FF0070C0"/>
      </bottom>
      <diagonal/>
    </border>
    <border>
      <left/>
      <right/>
      <top/>
      <bottom style="double">
        <color theme="9"/>
      </bottom>
      <diagonal/>
    </border>
    <border>
      <left/>
      <right/>
      <top style="thin">
        <color theme="7"/>
      </top>
      <bottom style="thin">
        <color theme="7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rgb="FFFFFF00"/>
      </left>
      <right/>
      <top style="thin">
        <color rgb="FFFFFF00"/>
      </top>
      <bottom style="thin">
        <color rgb="FFFFFF00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0" fillId="2" borderId="0" xfId="0" applyFill="1"/>
    <xf numFmtId="0" fontId="0" fillId="0" borderId="0" xfId="0" applyFill="1"/>
    <xf numFmtId="14" fontId="0" fillId="0" borderId="0" xfId="0" applyNumberFormat="1" applyFill="1"/>
    <xf numFmtId="0" fontId="3" fillId="2" borderId="0" xfId="0" applyFont="1" applyFill="1"/>
    <xf numFmtId="0" fontId="3" fillId="0" borderId="0" xfId="0" applyFont="1"/>
    <xf numFmtId="0" fontId="6" fillId="0" borderId="0" xfId="0" applyFont="1"/>
    <xf numFmtId="0" fontId="5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2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0" xfId="0" applyBorder="1"/>
    <xf numFmtId="0" fontId="0" fillId="0" borderId="12" xfId="0" applyBorder="1"/>
    <xf numFmtId="164" fontId="0" fillId="0" borderId="0" xfId="1" applyNumberFormat="1" applyFont="1"/>
    <xf numFmtId="164" fontId="0" fillId="0" borderId="0" xfId="0" applyNumberFormat="1"/>
    <xf numFmtId="0" fontId="0" fillId="10" borderId="13" xfId="0" applyFont="1" applyFill="1" applyBorder="1"/>
    <xf numFmtId="0" fontId="0" fillId="10" borderId="14" xfId="0" applyFont="1" applyFill="1" applyBorder="1"/>
    <xf numFmtId="0" fontId="0" fillId="10" borderId="15" xfId="0" applyFont="1" applyFill="1" applyBorder="1"/>
    <xf numFmtId="0" fontId="9" fillId="9" borderId="16" xfId="0" applyFont="1" applyFill="1" applyBorder="1"/>
    <xf numFmtId="0" fontId="9" fillId="9" borderId="17" xfId="0" applyFont="1" applyFill="1" applyBorder="1"/>
    <xf numFmtId="0" fontId="9" fillId="9" borderId="18" xfId="0" applyFont="1" applyFill="1" applyBorder="1"/>
    <xf numFmtId="0" fontId="0" fillId="10" borderId="16" xfId="0" applyFont="1" applyFill="1" applyBorder="1"/>
    <xf numFmtId="0" fontId="0" fillId="10" borderId="17" xfId="0" applyFont="1" applyFill="1" applyBorder="1"/>
    <xf numFmtId="0" fontId="0" fillId="10" borderId="18" xfId="0" applyFont="1" applyFill="1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Font="1" applyBorder="1"/>
    <xf numFmtId="165" fontId="0" fillId="0" borderId="0" xfId="0" applyNumberFormat="1"/>
    <xf numFmtId="0" fontId="0" fillId="0" borderId="19" xfId="0" applyBorder="1"/>
    <xf numFmtId="2" fontId="0" fillId="0" borderId="0" xfId="0" applyNumberFormat="1"/>
    <xf numFmtId="0" fontId="10" fillId="11" borderId="0" xfId="0" applyFont="1" applyFill="1" applyBorder="1" applyAlignment="1">
      <alignment horizontal="center"/>
    </xf>
    <xf numFmtId="0" fontId="10" fillId="7" borderId="0" xfId="0" applyFont="1" applyFill="1" applyBorder="1" applyAlignment="1">
      <alignment horizontal="center"/>
    </xf>
    <xf numFmtId="0" fontId="12" fillId="12" borderId="0" xfId="0" applyFont="1" applyFill="1" applyBorder="1" applyAlignment="1">
      <alignment horizontal="center"/>
    </xf>
    <xf numFmtId="166" fontId="10" fillId="11" borderId="0" xfId="0" applyNumberFormat="1" applyFont="1" applyFill="1" applyBorder="1" applyAlignment="1">
      <alignment horizontal="center"/>
    </xf>
    <xf numFmtId="0" fontId="10" fillId="11" borderId="22" xfId="0" applyFont="1" applyFill="1" applyBorder="1" applyAlignment="1">
      <alignment horizontal="center"/>
    </xf>
    <xf numFmtId="166" fontId="10" fillId="11" borderId="20" xfId="0" applyNumberFormat="1" applyFont="1" applyFill="1" applyBorder="1" applyAlignment="1">
      <alignment horizontal="center"/>
    </xf>
    <xf numFmtId="0" fontId="13" fillId="11" borderId="0" xfId="0" applyFont="1" applyFill="1" applyBorder="1" applyAlignment="1">
      <alignment horizontal="center"/>
    </xf>
    <xf numFmtId="166" fontId="13" fillId="11" borderId="21" xfId="0" applyNumberFormat="1" applyFont="1" applyFill="1" applyBorder="1" applyAlignment="1">
      <alignment horizontal="center"/>
    </xf>
    <xf numFmtId="0" fontId="10" fillId="7" borderId="23" xfId="0" applyFont="1" applyFill="1" applyBorder="1" applyAlignment="1">
      <alignment horizontal="center"/>
    </xf>
    <xf numFmtId="0" fontId="0" fillId="13" borderId="0" xfId="0" applyFill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0" xfId="0" applyBorder="1"/>
    <xf numFmtId="0" fontId="0" fillId="0" borderId="29" xfId="0" applyBorder="1"/>
    <xf numFmtId="2" fontId="0" fillId="0" borderId="0" xfId="0" applyNumberFormat="1" applyBorder="1"/>
    <xf numFmtId="2" fontId="0" fillId="0" borderId="20" xfId="0" applyNumberFormat="1" applyBorder="1"/>
    <xf numFmtId="0" fontId="0" fillId="14" borderId="24" xfId="0" applyFill="1" applyBorder="1"/>
    <xf numFmtId="0" fontId="0" fillId="14" borderId="26" xfId="0" applyFill="1" applyBorder="1"/>
    <xf numFmtId="0" fontId="0" fillId="14" borderId="28" xfId="0" applyFill="1" applyBorder="1"/>
    <xf numFmtId="9" fontId="0" fillId="0" borderId="0" xfId="0" applyNumberFormat="1"/>
    <xf numFmtId="8" fontId="0" fillId="0" borderId="0" xfId="0" applyNumberFormat="1"/>
    <xf numFmtId="20" fontId="0" fillId="0" borderId="0" xfId="0" applyNumberFormat="1"/>
    <xf numFmtId="1" fontId="0" fillId="0" borderId="0" xfId="0" applyNumberFormat="1"/>
    <xf numFmtId="0" fontId="3" fillId="13" borderId="0" xfId="0" applyFont="1" applyFill="1"/>
    <xf numFmtId="0" fontId="11" fillId="3" borderId="0" xfId="0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CB05"/>
      <color rgb="FF2A75BB"/>
      <color rgb="FF3C5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'Data Analysis'!$B$174:$B$183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B0-4DAE-BDA2-27B7E602F3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11741967"/>
        <c:axId val="811740719"/>
      </c:lineChart>
      <c:catAx>
        <c:axId val="8117419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40719"/>
        <c:crosses val="autoZero"/>
        <c:auto val="1"/>
        <c:lblAlgn val="ctr"/>
        <c:lblOffset val="100"/>
        <c:noMultiLvlLbl val="0"/>
      </c:catAx>
      <c:valAx>
        <c:axId val="81174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419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Analysis'!$J$175</c:f>
              <c:strCache>
                <c:ptCount val="1"/>
                <c:pt idx="0">
                  <c:v>    Bulbasaur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Analysis'!$K$174:$P$174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Analysis'!$K$175:$P$175</c:f>
              <c:numCache>
                <c:formatCode>General</c:formatCode>
                <c:ptCount val="6"/>
                <c:pt idx="0">
                  <c:v>45</c:v>
                </c:pt>
                <c:pt idx="1">
                  <c:v>49</c:v>
                </c:pt>
                <c:pt idx="2">
                  <c:v>49</c:v>
                </c:pt>
                <c:pt idx="3">
                  <c:v>65</c:v>
                </c:pt>
                <c:pt idx="4">
                  <c:v>65</c:v>
                </c:pt>
                <c:pt idx="5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9D-41FC-BF3D-11F35CB9992B}"/>
            </c:ext>
          </c:extLst>
        </c:ser>
        <c:ser>
          <c:idx val="1"/>
          <c:order val="1"/>
          <c:tx>
            <c:strRef>
              <c:f>'Data Analysis'!$J$176</c:f>
              <c:strCache>
                <c:ptCount val="1"/>
                <c:pt idx="0">
                  <c:v>    Charmander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Analysis'!$K$174:$P$174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Analysis'!$K$176:$P$176</c:f>
              <c:numCache>
                <c:formatCode>General</c:formatCode>
                <c:ptCount val="6"/>
                <c:pt idx="0">
                  <c:v>39</c:v>
                </c:pt>
                <c:pt idx="1">
                  <c:v>52</c:v>
                </c:pt>
                <c:pt idx="2">
                  <c:v>43</c:v>
                </c:pt>
                <c:pt idx="3">
                  <c:v>60</c:v>
                </c:pt>
                <c:pt idx="4">
                  <c:v>50</c:v>
                </c:pt>
                <c:pt idx="5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9D-41FC-BF3D-11F35CB9992B}"/>
            </c:ext>
          </c:extLst>
        </c:ser>
        <c:ser>
          <c:idx val="2"/>
          <c:order val="2"/>
          <c:tx>
            <c:strRef>
              <c:f>'Data Analysis'!$J$177</c:f>
              <c:strCache>
                <c:ptCount val="1"/>
                <c:pt idx="0">
                  <c:v>    Squirtle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'Data Analysis'!$K$174:$P$174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Analysis'!$K$177:$P$177</c:f>
              <c:numCache>
                <c:formatCode>General</c:formatCode>
                <c:ptCount val="6"/>
                <c:pt idx="0">
                  <c:v>44</c:v>
                </c:pt>
                <c:pt idx="1">
                  <c:v>48</c:v>
                </c:pt>
                <c:pt idx="2">
                  <c:v>65</c:v>
                </c:pt>
                <c:pt idx="3">
                  <c:v>50</c:v>
                </c:pt>
                <c:pt idx="4">
                  <c:v>64</c:v>
                </c:pt>
                <c:pt idx="5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9D-41FC-BF3D-11F35CB99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23402223"/>
        <c:axId val="723403887"/>
      </c:barChart>
      <c:catAx>
        <c:axId val="7234022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3403887"/>
        <c:crosses val="autoZero"/>
        <c:auto val="1"/>
        <c:lblAlgn val="ctr"/>
        <c:lblOffset val="100"/>
        <c:noMultiLvlLbl val="0"/>
      </c:catAx>
      <c:valAx>
        <c:axId val="723403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3402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F7-4152-A509-FF4328E18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76807487"/>
        <c:axId val="876812479"/>
      </c:barChart>
      <c:catAx>
        <c:axId val="8768074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6812479"/>
        <c:crosses val="autoZero"/>
        <c:auto val="1"/>
        <c:lblAlgn val="ctr"/>
        <c:lblOffset val="100"/>
        <c:noMultiLvlLbl val="0"/>
      </c:catAx>
      <c:valAx>
        <c:axId val="876812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6807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C4-4268-8304-FD167A9A320A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C4-4268-8304-FD167A9A3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18423775"/>
        <c:axId val="818423359"/>
      </c:barChart>
      <c:catAx>
        <c:axId val="8184237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23359"/>
        <c:crosses val="autoZero"/>
        <c:auto val="1"/>
        <c:lblAlgn val="ctr"/>
        <c:lblOffset val="100"/>
        <c:noMultiLvlLbl val="0"/>
      </c:catAx>
      <c:valAx>
        <c:axId val="8184233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23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CB-4BBA-87FB-6960E3C9846B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CB-4BBA-87FB-6960E3C98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66566431"/>
        <c:axId val="566566847"/>
      </c:barChart>
      <c:catAx>
        <c:axId val="56656643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566847"/>
        <c:crosses val="autoZero"/>
        <c:auto val="1"/>
        <c:lblAlgn val="ctr"/>
        <c:lblOffset val="100"/>
        <c:noMultiLvlLbl val="0"/>
      </c:catAx>
      <c:valAx>
        <c:axId val="566566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56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D5-440F-B7FD-2AE3E12BFD67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D5-440F-B7FD-2AE3E12BFD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11723663"/>
        <c:axId val="811722415"/>
      </c:barChart>
      <c:catAx>
        <c:axId val="8117236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22415"/>
        <c:crosses val="autoZero"/>
        <c:auto val="1"/>
        <c:lblAlgn val="ctr"/>
        <c:lblOffset val="100"/>
        <c:noMultiLvlLbl val="0"/>
      </c:catAx>
      <c:valAx>
        <c:axId val="81172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23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58-4DAA-9E19-6F406B084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18419199"/>
        <c:axId val="818428767"/>
      </c:barChart>
      <c:catAx>
        <c:axId val="818419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28767"/>
        <c:crosses val="autoZero"/>
        <c:auto val="1"/>
        <c:lblAlgn val="ctr"/>
        <c:lblOffset val="100"/>
        <c:noMultiLvlLbl val="0"/>
      </c:catAx>
      <c:valAx>
        <c:axId val="818428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19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D4-4C37-ACF3-8A12913662A2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D4-4C37-ACF3-8A1291366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11569087"/>
        <c:axId val="811567839"/>
      </c:barChart>
      <c:catAx>
        <c:axId val="811569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567839"/>
        <c:crosses val="autoZero"/>
        <c:auto val="1"/>
        <c:lblAlgn val="ctr"/>
        <c:lblOffset val="100"/>
        <c:noMultiLvlLbl val="0"/>
      </c:catAx>
      <c:valAx>
        <c:axId val="81156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569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83-47B0-83DE-FE12C8CAC478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83-47B0-83DE-FE12C8CAC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11714927"/>
        <c:axId val="811725743"/>
      </c:barChart>
      <c:catAx>
        <c:axId val="811714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25743"/>
        <c:crosses val="autoZero"/>
        <c:auto val="1"/>
        <c:lblAlgn val="ctr"/>
        <c:lblOffset val="100"/>
        <c:noMultiLvlLbl val="0"/>
      </c:catAx>
      <c:valAx>
        <c:axId val="8117257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14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13-4700-9F04-4A66CF719D1F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13-4700-9F04-4A66CF719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11715759"/>
        <c:axId val="811709935"/>
      </c:barChart>
      <c:catAx>
        <c:axId val="811715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09935"/>
        <c:crosses val="autoZero"/>
        <c:auto val="1"/>
        <c:lblAlgn val="ctr"/>
        <c:lblOffset val="100"/>
        <c:noMultiLvlLbl val="0"/>
      </c:catAx>
      <c:valAx>
        <c:axId val="811709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17157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6FD-4358-ACA7-285C4F69860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6FD-4358-ACA7-285C4F69860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6FD-4358-ACA7-285C4F69860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6FD-4358-ACA7-285C4F698609}"/>
              </c:ext>
            </c:extLst>
          </c:dPt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31-457D-B267-FF7445B3A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'Data Analysis'!$Z$174</c:f>
              <c:strCache>
                <c:ptCount val="1"/>
                <c:pt idx="0">
                  <c:v>Count Gen1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A16-48DE-BDAC-1ED4D5511E0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A16-48DE-BDAC-1ED4D5511E0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A16-48DE-BDAC-1ED4D5511E0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A16-48DE-BDAC-1ED4D5511E0C}"/>
              </c:ext>
            </c:extLst>
          </c:dPt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Analysis'!$Z$175:$Z$178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30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D4-4100-B438-7DE08C3BCA3D}"/>
            </c:ext>
          </c:extLst>
        </c:ser>
        <c:ser>
          <c:idx val="1"/>
          <c:order val="1"/>
          <c:tx>
            <c:strRef>
              <c:f>'Data Analysis'!$AA$174</c:f>
              <c:strCache>
                <c:ptCount val="1"/>
                <c:pt idx="0">
                  <c:v>Count Gen 2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A16-48DE-BDAC-1ED4D5511E0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A16-48DE-BDAC-1ED4D5511E0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A16-48DE-BDAC-1ED4D5511E0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A16-48DE-BDAC-1ED4D5511E0C}"/>
              </c:ext>
            </c:extLst>
          </c:dPt>
          <c:cat>
            <c:strRef>
              <c:f>'Data Analysis'!$Y$175:$Y$178</c:f>
              <c:strCache>
                <c:ptCount val="4"/>
                <c:pt idx="0">
                  <c:v>Grass</c:v>
                </c:pt>
                <c:pt idx="1">
                  <c:v>Fire</c:v>
                </c:pt>
                <c:pt idx="2">
                  <c:v>Water</c:v>
                </c:pt>
                <c:pt idx="3">
                  <c:v>Bug</c:v>
                </c:pt>
              </c:strCache>
            </c:strRef>
          </c:cat>
          <c:val>
            <c:numRef>
              <c:f>'Data Analysis'!$AA$175:$AA$178</c:f>
              <c:numCache>
                <c:formatCode>General</c:formatCode>
                <c:ptCount val="4"/>
                <c:pt idx="0">
                  <c:v>9</c:v>
                </c:pt>
                <c:pt idx="1">
                  <c:v>8</c:v>
                </c:pt>
                <c:pt idx="2">
                  <c:v>18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D4-4100-B438-7DE08C3BC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'Data Analysis'!$DA$174</c:f>
              <c:strCache>
                <c:ptCount val="1"/>
                <c:pt idx="0">
                  <c:v>HP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Analysis'!$CZ$175:$CZ$177</c:f>
              <c:strCache>
                <c:ptCount val="3"/>
                <c:pt idx="0">
                  <c:v>Bulbasaur</c:v>
                </c:pt>
                <c:pt idx="1">
                  <c:v>Ivysaur</c:v>
                </c:pt>
                <c:pt idx="2">
                  <c:v>Venusaur</c:v>
                </c:pt>
              </c:strCache>
            </c:strRef>
          </c:cat>
          <c:val>
            <c:numRef>
              <c:f>'Data Analysis'!$DA$175:$DA$177</c:f>
              <c:numCache>
                <c:formatCode>General</c:formatCode>
                <c:ptCount val="3"/>
                <c:pt idx="0">
                  <c:v>45</c:v>
                </c:pt>
                <c:pt idx="1">
                  <c:v>60</c:v>
                </c:pt>
                <c:pt idx="2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71-4D03-A27E-7403C33825B6}"/>
            </c:ext>
          </c:extLst>
        </c:ser>
        <c:ser>
          <c:idx val="1"/>
          <c:order val="1"/>
          <c:tx>
            <c:strRef>
              <c:f>'Data Analysis'!$DB$174</c:f>
              <c:strCache>
                <c:ptCount val="1"/>
                <c:pt idx="0">
                  <c:v>Attack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Analysis'!$CZ$175:$CZ$177</c:f>
              <c:strCache>
                <c:ptCount val="3"/>
                <c:pt idx="0">
                  <c:v>Bulbasaur</c:v>
                </c:pt>
                <c:pt idx="1">
                  <c:v>Ivysaur</c:v>
                </c:pt>
                <c:pt idx="2">
                  <c:v>Venusaur</c:v>
                </c:pt>
              </c:strCache>
            </c:strRef>
          </c:cat>
          <c:val>
            <c:numRef>
              <c:f>'Data Analysis'!$DB$175:$DB$177</c:f>
              <c:numCache>
                <c:formatCode>General</c:formatCode>
                <c:ptCount val="3"/>
                <c:pt idx="0">
                  <c:v>49</c:v>
                </c:pt>
                <c:pt idx="1">
                  <c:v>62</c:v>
                </c:pt>
                <c:pt idx="2">
                  <c:v>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71-4D03-A27E-7403C3382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18429183"/>
        <c:axId val="818419615"/>
      </c:lineChart>
      <c:catAx>
        <c:axId val="818429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19615"/>
        <c:crosses val="autoZero"/>
        <c:auto val="1"/>
        <c:lblAlgn val="ctr"/>
        <c:lblOffset val="100"/>
        <c:noMultiLvlLbl val="0"/>
      </c:catAx>
      <c:valAx>
        <c:axId val="818419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429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'Data Analysis'!$DA$174</c:f>
              <c:strCache>
                <c:ptCount val="1"/>
                <c:pt idx="0">
                  <c:v>HP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Analysis'!$CZ$175:$CZ$177</c:f>
              <c:strCache>
                <c:ptCount val="3"/>
                <c:pt idx="0">
                  <c:v>Bulbasaur</c:v>
                </c:pt>
                <c:pt idx="1">
                  <c:v>Ivysaur</c:v>
                </c:pt>
                <c:pt idx="2">
                  <c:v>Venusaur</c:v>
                </c:pt>
              </c:strCache>
            </c:strRef>
          </c:cat>
          <c:val>
            <c:numRef>
              <c:f>'Data Analysis'!$DA$175:$DA$177</c:f>
              <c:numCache>
                <c:formatCode>General</c:formatCode>
                <c:ptCount val="3"/>
                <c:pt idx="0">
                  <c:v>45</c:v>
                </c:pt>
                <c:pt idx="1">
                  <c:v>60</c:v>
                </c:pt>
                <c:pt idx="2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02-489C-916F-AC1E2671B016}"/>
            </c:ext>
          </c:extLst>
        </c:ser>
        <c:ser>
          <c:idx val="1"/>
          <c:order val="1"/>
          <c:tx>
            <c:strRef>
              <c:f>'Data Analysis'!$DB$174</c:f>
              <c:strCache>
                <c:ptCount val="1"/>
                <c:pt idx="0">
                  <c:v>Attack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Analysis'!$CZ$175:$CZ$177</c:f>
              <c:strCache>
                <c:ptCount val="3"/>
                <c:pt idx="0">
                  <c:v>Bulbasaur</c:v>
                </c:pt>
                <c:pt idx="1">
                  <c:v>Ivysaur</c:v>
                </c:pt>
                <c:pt idx="2">
                  <c:v>Venusaur</c:v>
                </c:pt>
              </c:strCache>
            </c:strRef>
          </c:cat>
          <c:val>
            <c:numRef>
              <c:f>'Data Analysis'!$DB$175:$DB$177</c:f>
              <c:numCache>
                <c:formatCode>General</c:formatCode>
                <c:ptCount val="3"/>
                <c:pt idx="0">
                  <c:v>49</c:v>
                </c:pt>
                <c:pt idx="1">
                  <c:v>62</c:v>
                </c:pt>
                <c:pt idx="2">
                  <c:v>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02-489C-916F-AC1E2671B016}"/>
            </c:ext>
          </c:extLst>
        </c:ser>
        <c:ser>
          <c:idx val="2"/>
          <c:order val="2"/>
          <c:tx>
            <c:strRef>
              <c:f>'Data Analysis'!$DC$174</c:f>
              <c:strCache>
                <c:ptCount val="1"/>
                <c:pt idx="0">
                  <c:v>Defense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Analysis'!$CZ$175:$CZ$177</c:f>
              <c:strCache>
                <c:ptCount val="3"/>
                <c:pt idx="0">
                  <c:v>Bulbasaur</c:v>
                </c:pt>
                <c:pt idx="1">
                  <c:v>Ivysaur</c:v>
                </c:pt>
                <c:pt idx="2">
                  <c:v>Venusaur</c:v>
                </c:pt>
              </c:strCache>
            </c:strRef>
          </c:cat>
          <c:val>
            <c:numRef>
              <c:f>'Data Analysis'!$DC$175:$DC$177</c:f>
              <c:numCache>
                <c:formatCode>General</c:formatCode>
                <c:ptCount val="3"/>
                <c:pt idx="0">
                  <c:v>49</c:v>
                </c:pt>
                <c:pt idx="1">
                  <c:v>63</c:v>
                </c:pt>
                <c:pt idx="2">
                  <c:v>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502-489C-916F-AC1E2671B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8980223"/>
        <c:axId val="878976063"/>
      </c:lineChart>
      <c:catAx>
        <c:axId val="8789802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976063"/>
        <c:crosses val="autoZero"/>
        <c:auto val="1"/>
        <c:lblAlgn val="ctr"/>
        <c:lblOffset val="100"/>
        <c:noMultiLvlLbl val="0"/>
      </c:catAx>
      <c:valAx>
        <c:axId val="878976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980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'Data Analysis'!$DZ$174:$DZ$179</c:f>
              <c:strCache>
                <c:ptCount val="6"/>
                <c:pt idx="0">
                  <c:v>Avg Defense</c:v>
                </c:pt>
                <c:pt idx="1">
                  <c:v>69,6</c:v>
                </c:pt>
                <c:pt idx="2">
                  <c:v>69,5</c:v>
                </c:pt>
                <c:pt idx="3">
                  <c:v>70,5</c:v>
                </c:pt>
                <c:pt idx="4">
                  <c:v>77,3</c:v>
                </c:pt>
                <c:pt idx="5">
                  <c:v>72,0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'Data Analysis'!$DW$180:$DY$180</c:f>
              <c:strCache>
                <c:ptCount val="3"/>
                <c:pt idx="0">
                  <c:v>Gen 6</c:v>
                </c:pt>
                <c:pt idx="1">
                  <c:v>68,5</c:v>
                </c:pt>
                <c:pt idx="2">
                  <c:v>74,8</c:v>
                </c:pt>
              </c:strCache>
            </c:strRef>
          </c:cat>
          <c:val>
            <c:numRef>
              <c:f>'Data Analysis'!$DZ$180</c:f>
              <c:numCache>
                <c:formatCode>0.00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AA-4C5B-BCBF-2ED781B0F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8985631"/>
        <c:axId val="878976479"/>
      </c:lineChart>
      <c:catAx>
        <c:axId val="8789856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976479"/>
        <c:crosses val="autoZero"/>
        <c:auto val="1"/>
        <c:lblAlgn val="ctr"/>
        <c:lblOffset val="100"/>
        <c:noMultiLvlLbl val="0"/>
      </c:catAx>
      <c:valAx>
        <c:axId val="878976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985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Analysis'!$EK$180:$EM$180</c:f>
              <c:strCache>
                <c:ptCount val="3"/>
                <c:pt idx="0">
                  <c:v>Gen 6</c:v>
                </c:pt>
                <c:pt idx="1">
                  <c:v>68,5</c:v>
                </c:pt>
                <c:pt idx="2">
                  <c:v>74,8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'Data Analysis'!$EN$174:$EN$179</c:f>
              <c:strCache>
                <c:ptCount val="6"/>
                <c:pt idx="0">
                  <c:v>Avg Defense</c:v>
                </c:pt>
                <c:pt idx="1">
                  <c:v>69,6</c:v>
                </c:pt>
                <c:pt idx="2">
                  <c:v>69,5</c:v>
                </c:pt>
                <c:pt idx="3">
                  <c:v>70,5</c:v>
                </c:pt>
                <c:pt idx="4">
                  <c:v>77,3</c:v>
                </c:pt>
                <c:pt idx="5">
                  <c:v>72,0</c:v>
                </c:pt>
              </c:strCache>
            </c:strRef>
          </c:cat>
          <c:val>
            <c:numRef>
              <c:f>'Data Analysis'!$EN$180</c:f>
              <c:numCache>
                <c:formatCode>0.00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F1-4BDB-92AA-60C6CC783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4153199"/>
        <c:axId val="1094146543"/>
      </c:lineChart>
      <c:catAx>
        <c:axId val="109415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4146543"/>
        <c:crosses val="autoZero"/>
        <c:auto val="1"/>
        <c:lblAlgn val="ctr"/>
        <c:lblOffset val="100"/>
        <c:noMultiLvlLbl val="0"/>
      </c:catAx>
      <c:valAx>
        <c:axId val="109414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4153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'Data Analysis'!$EK$180:$EM$180</c:f>
              <c:strCache>
                <c:ptCount val="3"/>
                <c:pt idx="0">
                  <c:v>Gen 6</c:v>
                </c:pt>
                <c:pt idx="1">
                  <c:v>68,5</c:v>
                </c:pt>
                <c:pt idx="2">
                  <c:v>74,8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'Data Analysis'!$EN$174:$EN$179</c:f>
              <c:strCache>
                <c:ptCount val="6"/>
                <c:pt idx="0">
                  <c:v>Avg Defense</c:v>
                </c:pt>
                <c:pt idx="1">
                  <c:v>69,6</c:v>
                </c:pt>
                <c:pt idx="2">
                  <c:v>69,5</c:v>
                </c:pt>
                <c:pt idx="3">
                  <c:v>70,5</c:v>
                </c:pt>
                <c:pt idx="4">
                  <c:v>77,3</c:v>
                </c:pt>
                <c:pt idx="5">
                  <c:v>72,0</c:v>
                </c:pt>
              </c:strCache>
            </c:strRef>
          </c:cat>
          <c:val>
            <c:numRef>
              <c:f>'Data Analysis'!$EN$180</c:f>
              <c:numCache>
                <c:formatCode>0.00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63-48CE-8F11-362C69B93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129263"/>
        <c:axId val="1096139663"/>
      </c:lineChart>
      <c:catAx>
        <c:axId val="1096129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139663"/>
        <c:crosses val="autoZero"/>
        <c:auto val="1"/>
        <c:lblAlgn val="ctr"/>
        <c:lblOffset val="100"/>
        <c:noMultiLvlLbl val="0"/>
      </c:catAx>
      <c:valAx>
        <c:axId val="1096139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129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'Data Analysis'!$FF$175</c:f>
              <c:strCache>
                <c:ptCount val="1"/>
                <c:pt idx="0">
                  <c:v>Bulbasaur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Analysis'!$FG$175:$FL$175</c:f>
              <c:numCache>
                <c:formatCode>General</c:formatCode>
                <c:ptCount val="6"/>
                <c:pt idx="0">
                  <c:v>45</c:v>
                </c:pt>
                <c:pt idx="1">
                  <c:v>49</c:v>
                </c:pt>
                <c:pt idx="2">
                  <c:v>49</c:v>
                </c:pt>
                <c:pt idx="3">
                  <c:v>65</c:v>
                </c:pt>
                <c:pt idx="4">
                  <c:v>65</c:v>
                </c:pt>
                <c:pt idx="5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4E-4D56-BC08-F409EBD9CC79}"/>
            </c:ext>
          </c:extLst>
        </c:ser>
        <c:ser>
          <c:idx val="1"/>
          <c:order val="1"/>
          <c:tx>
            <c:strRef>
              <c:f>'Data Analysis'!$FF$176</c:f>
              <c:strCache>
                <c:ptCount val="1"/>
                <c:pt idx="0">
                  <c:v>Charmander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Analysis'!$FG$176:$FL$176</c:f>
              <c:numCache>
                <c:formatCode>General</c:formatCode>
                <c:ptCount val="6"/>
                <c:pt idx="0">
                  <c:v>39</c:v>
                </c:pt>
                <c:pt idx="1">
                  <c:v>52</c:v>
                </c:pt>
                <c:pt idx="2">
                  <c:v>43</c:v>
                </c:pt>
                <c:pt idx="3">
                  <c:v>60</c:v>
                </c:pt>
                <c:pt idx="4">
                  <c:v>50</c:v>
                </c:pt>
                <c:pt idx="5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4E-4D56-BC08-F409EBD9CC79}"/>
            </c:ext>
          </c:extLst>
        </c:ser>
        <c:ser>
          <c:idx val="2"/>
          <c:order val="2"/>
          <c:tx>
            <c:strRef>
              <c:f>'Data Analysis'!$FF$177</c:f>
              <c:strCache>
                <c:ptCount val="1"/>
                <c:pt idx="0">
                  <c:v>Squirtle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Analysis'!$FG$177:$FL$177</c:f>
              <c:numCache>
                <c:formatCode>General</c:formatCode>
                <c:ptCount val="6"/>
                <c:pt idx="0">
                  <c:v>44</c:v>
                </c:pt>
                <c:pt idx="1">
                  <c:v>48</c:v>
                </c:pt>
                <c:pt idx="2">
                  <c:v>65</c:v>
                </c:pt>
                <c:pt idx="3">
                  <c:v>50</c:v>
                </c:pt>
                <c:pt idx="4">
                  <c:v>64</c:v>
                </c:pt>
                <c:pt idx="5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4E-4D56-BC08-F409EBD9C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6136335"/>
        <c:axId val="1096141327"/>
      </c:radarChart>
      <c:catAx>
        <c:axId val="1096136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141327"/>
        <c:crosses val="autoZero"/>
        <c:auto val="1"/>
        <c:lblAlgn val="ctr"/>
        <c:lblOffset val="100"/>
        <c:noMultiLvlLbl val="0"/>
      </c:catAx>
      <c:valAx>
        <c:axId val="10961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6136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'Data Analysis'!$FF$175</c:f>
              <c:strCache>
                <c:ptCount val="1"/>
                <c:pt idx="0">
                  <c:v>Bulbasaur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Analysis'!$FG$175:$FL$175</c:f>
              <c:numCache>
                <c:formatCode>General</c:formatCode>
                <c:ptCount val="6"/>
                <c:pt idx="0">
                  <c:v>45</c:v>
                </c:pt>
                <c:pt idx="1">
                  <c:v>49</c:v>
                </c:pt>
                <c:pt idx="2">
                  <c:v>49</c:v>
                </c:pt>
                <c:pt idx="3">
                  <c:v>65</c:v>
                </c:pt>
                <c:pt idx="4">
                  <c:v>65</c:v>
                </c:pt>
                <c:pt idx="5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BD-4FE6-9B4A-D9E585CB399A}"/>
            </c:ext>
          </c:extLst>
        </c:ser>
        <c:ser>
          <c:idx val="1"/>
          <c:order val="1"/>
          <c:tx>
            <c:strRef>
              <c:f>'Data Analysis'!$FF$176</c:f>
              <c:strCache>
                <c:ptCount val="1"/>
                <c:pt idx="0">
                  <c:v>Charmander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Analysis'!$FG$176:$FL$176</c:f>
              <c:numCache>
                <c:formatCode>General</c:formatCode>
                <c:ptCount val="6"/>
                <c:pt idx="0">
                  <c:v>39</c:v>
                </c:pt>
                <c:pt idx="1">
                  <c:v>52</c:v>
                </c:pt>
                <c:pt idx="2">
                  <c:v>43</c:v>
                </c:pt>
                <c:pt idx="3">
                  <c:v>60</c:v>
                </c:pt>
                <c:pt idx="4">
                  <c:v>50</c:v>
                </c:pt>
                <c:pt idx="5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BD-4FE6-9B4A-D9E585CB399A}"/>
            </c:ext>
          </c:extLst>
        </c:ser>
        <c:ser>
          <c:idx val="2"/>
          <c:order val="2"/>
          <c:tx>
            <c:strRef>
              <c:f>'Data Analysis'!$FF$177</c:f>
              <c:strCache>
                <c:ptCount val="1"/>
                <c:pt idx="0">
                  <c:v>Squirtle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Analysis'!$FG$177:$FL$177</c:f>
              <c:numCache>
                <c:formatCode>General</c:formatCode>
                <c:ptCount val="6"/>
                <c:pt idx="0">
                  <c:v>44</c:v>
                </c:pt>
                <c:pt idx="1">
                  <c:v>48</c:v>
                </c:pt>
                <c:pt idx="2">
                  <c:v>65</c:v>
                </c:pt>
                <c:pt idx="3">
                  <c:v>50</c:v>
                </c:pt>
                <c:pt idx="4">
                  <c:v>64</c:v>
                </c:pt>
                <c:pt idx="5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BD-4FE6-9B4A-D9E585CB3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2097231"/>
        <c:axId val="982100143"/>
      </c:radarChart>
      <c:catAx>
        <c:axId val="982097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2100143"/>
        <c:crosses val="autoZero"/>
        <c:auto val="1"/>
        <c:lblAlgn val="ctr"/>
        <c:lblOffset val="100"/>
        <c:noMultiLvlLbl val="0"/>
      </c:catAx>
      <c:valAx>
        <c:axId val="982100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2097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'Data Analysis'!$FF$175</c:f>
              <c:strCache>
                <c:ptCount val="1"/>
                <c:pt idx="0">
                  <c:v>Bulbasaur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Analysis'!$FG$175:$FL$175</c:f>
              <c:numCache>
                <c:formatCode>General</c:formatCode>
                <c:ptCount val="6"/>
                <c:pt idx="0">
                  <c:v>45</c:v>
                </c:pt>
                <c:pt idx="1">
                  <c:v>49</c:v>
                </c:pt>
                <c:pt idx="2">
                  <c:v>49</c:v>
                </c:pt>
                <c:pt idx="3">
                  <c:v>65</c:v>
                </c:pt>
                <c:pt idx="4">
                  <c:v>65</c:v>
                </c:pt>
                <c:pt idx="5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6A-43BC-8B4B-FB0F7F4C1424}"/>
            </c:ext>
          </c:extLst>
        </c:ser>
        <c:ser>
          <c:idx val="1"/>
          <c:order val="1"/>
          <c:tx>
            <c:strRef>
              <c:f>'Data Analysis'!$FF$176</c:f>
              <c:strCache>
                <c:ptCount val="1"/>
                <c:pt idx="0">
                  <c:v>Charmander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Analysis'!$FG$176:$FL$176</c:f>
              <c:numCache>
                <c:formatCode>General</c:formatCode>
                <c:ptCount val="6"/>
                <c:pt idx="0">
                  <c:v>39</c:v>
                </c:pt>
                <c:pt idx="1">
                  <c:v>52</c:v>
                </c:pt>
                <c:pt idx="2">
                  <c:v>43</c:v>
                </c:pt>
                <c:pt idx="3">
                  <c:v>60</c:v>
                </c:pt>
                <c:pt idx="4">
                  <c:v>50</c:v>
                </c:pt>
                <c:pt idx="5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6A-43BC-8B4B-FB0F7F4C1424}"/>
            </c:ext>
          </c:extLst>
        </c:ser>
        <c:ser>
          <c:idx val="2"/>
          <c:order val="2"/>
          <c:tx>
            <c:strRef>
              <c:f>'Data Analysis'!$FF$177</c:f>
              <c:strCache>
                <c:ptCount val="1"/>
                <c:pt idx="0">
                  <c:v>Squirtle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'Data Analysis'!$FG$174:$FL$174</c:f>
              <c:strCache>
                <c:ptCount val="6"/>
                <c:pt idx="0">
                  <c:v>HP</c:v>
                </c:pt>
                <c:pt idx="1">
                  <c:v>Attack</c:v>
                </c:pt>
                <c:pt idx="2">
                  <c:v>Defense</c:v>
                </c:pt>
                <c:pt idx="3">
                  <c:v>Sp. Atk</c:v>
                </c:pt>
                <c:pt idx="4">
                  <c:v>Sp. Def</c:v>
                </c:pt>
                <c:pt idx="5">
                  <c:v>Speed</c:v>
                </c:pt>
              </c:strCache>
            </c:strRef>
          </c:cat>
          <c:val>
            <c:numRef>
              <c:f>'Data Analysis'!$FG$177:$FL$177</c:f>
              <c:numCache>
                <c:formatCode>General</c:formatCode>
                <c:ptCount val="6"/>
                <c:pt idx="0">
                  <c:v>44</c:v>
                </c:pt>
                <c:pt idx="1">
                  <c:v>48</c:v>
                </c:pt>
                <c:pt idx="2">
                  <c:v>65</c:v>
                </c:pt>
                <c:pt idx="3">
                  <c:v>50</c:v>
                </c:pt>
                <c:pt idx="4">
                  <c:v>64</c:v>
                </c:pt>
                <c:pt idx="5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6A-43BC-8B4B-FB0F7F4C1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3211087"/>
        <c:axId val="983199023"/>
      </c:radarChart>
      <c:catAx>
        <c:axId val="983211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3199023"/>
        <c:crosses val="autoZero"/>
        <c:auto val="1"/>
        <c:lblAlgn val="ctr"/>
        <c:lblOffset val="100"/>
        <c:noMultiLvlLbl val="0"/>
      </c:catAx>
      <c:valAx>
        <c:axId val="98319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3211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44824</xdr:colOff>
      <xdr:row>173</xdr:row>
      <xdr:rowOff>12326</xdr:rowOff>
    </xdr:from>
    <xdr:to>
      <xdr:col>7</xdr:col>
      <xdr:colOff>537882</xdr:colOff>
      <xdr:row>183</xdr:row>
      <xdr:rowOff>22412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A7700D-E493-47CA-85BF-475A266C83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56029</xdr:colOff>
      <xdr:row>173</xdr:row>
      <xdr:rowOff>34738</xdr:rowOff>
    </xdr:from>
    <xdr:to>
      <xdr:col>23</xdr:col>
      <xdr:colOff>22412</xdr:colOff>
      <xdr:row>186</xdr:row>
      <xdr:rowOff>112059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8A64FAB-A91B-4B36-A054-E7A1D110B0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11205</xdr:colOff>
      <xdr:row>173</xdr:row>
      <xdr:rowOff>12327</xdr:rowOff>
    </xdr:from>
    <xdr:to>
      <xdr:col>33</xdr:col>
      <xdr:colOff>33618</xdr:colOff>
      <xdr:row>185</xdr:row>
      <xdr:rowOff>89647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49323D0-7BC6-40E7-B7C5-131D80212D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56031</xdr:colOff>
      <xdr:row>173</xdr:row>
      <xdr:rowOff>12327</xdr:rowOff>
    </xdr:from>
    <xdr:to>
      <xdr:col>38</xdr:col>
      <xdr:colOff>593912</xdr:colOff>
      <xdr:row>185</xdr:row>
      <xdr:rowOff>11206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E41BB09-9F25-47DF-A455-489FA724FE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40</xdr:col>
      <xdr:colOff>22412</xdr:colOff>
      <xdr:row>173</xdr:row>
      <xdr:rowOff>34738</xdr:rowOff>
    </xdr:from>
    <xdr:to>
      <xdr:col>47</xdr:col>
      <xdr:colOff>190500</xdr:colOff>
      <xdr:row>187</xdr:row>
      <xdr:rowOff>110938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0F651E2-E280-411D-8506-ADCEF69B96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47</xdr:col>
      <xdr:colOff>201705</xdr:colOff>
      <xdr:row>173</xdr:row>
      <xdr:rowOff>23531</xdr:rowOff>
    </xdr:from>
    <xdr:to>
      <xdr:col>53</xdr:col>
      <xdr:colOff>593912</xdr:colOff>
      <xdr:row>186</xdr:row>
      <xdr:rowOff>67235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2D00B2-52E9-44C8-8740-64DA5B0E14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55</xdr:col>
      <xdr:colOff>11206</xdr:colOff>
      <xdr:row>173</xdr:row>
      <xdr:rowOff>23532</xdr:rowOff>
    </xdr:from>
    <xdr:to>
      <xdr:col>62</xdr:col>
      <xdr:colOff>347383</xdr:colOff>
      <xdr:row>187</xdr:row>
      <xdr:rowOff>99732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BF4C8E1-791A-4F55-A48F-752CE45090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62</xdr:col>
      <xdr:colOff>324971</xdr:colOff>
      <xdr:row>173</xdr:row>
      <xdr:rowOff>34737</xdr:rowOff>
    </xdr:from>
    <xdr:to>
      <xdr:col>69</xdr:col>
      <xdr:colOff>582706</xdr:colOff>
      <xdr:row>187</xdr:row>
      <xdr:rowOff>44824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343C4A22-B505-4CF9-9C8B-CE2D1216DE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71</xdr:col>
      <xdr:colOff>22412</xdr:colOff>
      <xdr:row>173</xdr:row>
      <xdr:rowOff>1120</xdr:rowOff>
    </xdr:from>
    <xdr:to>
      <xdr:col>78</xdr:col>
      <xdr:colOff>358589</xdr:colOff>
      <xdr:row>187</xdr:row>
      <xdr:rowOff>77320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AFDEA2A-7408-49FA-B786-B7F23A83DA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78</xdr:col>
      <xdr:colOff>381000</xdr:colOff>
      <xdr:row>173</xdr:row>
      <xdr:rowOff>1119</xdr:rowOff>
    </xdr:from>
    <xdr:to>
      <xdr:col>86</xdr:col>
      <xdr:colOff>112058</xdr:colOff>
      <xdr:row>187</xdr:row>
      <xdr:rowOff>77319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FDF5A505-0152-4375-88AB-5B4E5CD25E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87</xdr:col>
      <xdr:colOff>11206</xdr:colOff>
      <xdr:row>172</xdr:row>
      <xdr:rowOff>169208</xdr:rowOff>
    </xdr:from>
    <xdr:to>
      <xdr:col>94</xdr:col>
      <xdr:colOff>347382</xdr:colOff>
      <xdr:row>187</xdr:row>
      <xdr:rowOff>54908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BC07C9CA-BE38-4600-9276-F44872DEE4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94</xdr:col>
      <xdr:colOff>324969</xdr:colOff>
      <xdr:row>172</xdr:row>
      <xdr:rowOff>169208</xdr:rowOff>
    </xdr:from>
    <xdr:to>
      <xdr:col>102</xdr:col>
      <xdr:colOff>56028</xdr:colOff>
      <xdr:row>187</xdr:row>
      <xdr:rowOff>54908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1BB2722-0F65-441C-B292-99AF39C9F0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110</xdr:col>
      <xdr:colOff>11206</xdr:colOff>
      <xdr:row>173</xdr:row>
      <xdr:rowOff>12326</xdr:rowOff>
    </xdr:from>
    <xdr:to>
      <xdr:col>117</xdr:col>
      <xdr:colOff>347382</xdr:colOff>
      <xdr:row>187</xdr:row>
      <xdr:rowOff>88526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28D46064-2B15-43E1-ABC8-7055FD380B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117</xdr:col>
      <xdr:colOff>358588</xdr:colOff>
      <xdr:row>173</xdr:row>
      <xdr:rowOff>1120</xdr:rowOff>
    </xdr:from>
    <xdr:to>
      <xdr:col>125</xdr:col>
      <xdr:colOff>89647</xdr:colOff>
      <xdr:row>187</xdr:row>
      <xdr:rowOff>77320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5959AA5D-D810-47B4-AA51-D9558862DF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131</xdr:col>
      <xdr:colOff>33617</xdr:colOff>
      <xdr:row>172</xdr:row>
      <xdr:rowOff>180415</xdr:rowOff>
    </xdr:from>
    <xdr:to>
      <xdr:col>138</xdr:col>
      <xdr:colOff>369794</xdr:colOff>
      <xdr:row>187</xdr:row>
      <xdr:rowOff>66115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86887059-909D-474E-AFA1-69AB41298C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144</xdr:col>
      <xdr:colOff>33618</xdr:colOff>
      <xdr:row>172</xdr:row>
      <xdr:rowOff>158003</xdr:rowOff>
    </xdr:from>
    <xdr:to>
      <xdr:col>151</xdr:col>
      <xdr:colOff>369794</xdr:colOff>
      <xdr:row>187</xdr:row>
      <xdr:rowOff>43703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A31D655A-23C8-45B2-809C-6BE483801D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153</xdr:col>
      <xdr:colOff>22412</xdr:colOff>
      <xdr:row>173</xdr:row>
      <xdr:rowOff>23533</xdr:rowOff>
    </xdr:from>
    <xdr:to>
      <xdr:col>160</xdr:col>
      <xdr:colOff>0</xdr:colOff>
      <xdr:row>186</xdr:row>
      <xdr:rowOff>168088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AB05E856-2A6D-4B8E-9AB7-26F204E4EA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168</xdr:col>
      <xdr:colOff>95249</xdr:colOff>
      <xdr:row>172</xdr:row>
      <xdr:rowOff>169209</xdr:rowOff>
    </xdr:from>
    <xdr:to>
      <xdr:col>175</xdr:col>
      <xdr:colOff>431426</xdr:colOff>
      <xdr:row>187</xdr:row>
      <xdr:rowOff>54909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E2571967-4FE4-4531-9301-6BF07602E7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175</xdr:col>
      <xdr:colOff>425824</xdr:colOff>
      <xdr:row>173</xdr:row>
      <xdr:rowOff>1121</xdr:rowOff>
    </xdr:from>
    <xdr:to>
      <xdr:col>183</xdr:col>
      <xdr:colOff>156883</xdr:colOff>
      <xdr:row>187</xdr:row>
      <xdr:rowOff>77321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85CB5C7F-2779-4C48-93FB-92DE7FCB2A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183</xdr:col>
      <xdr:colOff>168090</xdr:colOff>
      <xdr:row>173</xdr:row>
      <xdr:rowOff>34738</xdr:rowOff>
    </xdr:from>
    <xdr:to>
      <xdr:col>190</xdr:col>
      <xdr:colOff>504266</xdr:colOff>
      <xdr:row>187</xdr:row>
      <xdr:rowOff>110938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63718C6A-3678-44A6-AA7A-0F23796B54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B2A7D7-9AE2-4F1C-A351-AE8292C57740}" name="Table1" displayName="Table1" ref="B47:G68" totalsRowShown="0">
  <autoFilter ref="B47:G68" xr:uid="{2DB2A7D7-9AE2-4F1C-A351-AE8292C57740}"/>
  <tableColumns count="6">
    <tableColumn id="1" xr3:uid="{276EE801-82E7-4FC5-9BDB-F9DC4B4C8F68}" name="    Name"/>
    <tableColumn id="2" xr3:uid="{C6223249-B681-47B2-9A38-32CB524A838E}" name="Type 1"/>
    <tableColumn id="3" xr3:uid="{523998DF-D2F9-4EC6-AD3B-A26EDEFF8728}" name="Type 2"/>
    <tableColumn id="4" xr3:uid="{A5C6F9B7-60E8-4C56-9EAA-56D70D549BFC}" name="HP"/>
    <tableColumn id="5" xr3:uid="{0F2C1AD2-78D8-4725-A2EA-9D9071409C34}" name="Attack"/>
    <tableColumn id="6" xr3:uid="{7BD58AE5-CF8C-45D3-9ED1-4571289D3795}" name="Defens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3A1DB4-555A-4FE2-AE41-C58426018C15}" name="Table2" displayName="Table2" ref="I47:N66" totalsRowShown="0">
  <autoFilter ref="I47:N66" xr:uid="{2A3A1DB4-555A-4FE2-AE41-C58426018C15}"/>
  <tableColumns count="6">
    <tableColumn id="1" xr3:uid="{2825DC05-C145-4BAF-8CCC-A0A5C36A548D}" name="    Name"/>
    <tableColumn id="2" xr3:uid="{0E03E93D-E914-4A44-B403-C6AB35E275BC}" name="Type 1"/>
    <tableColumn id="3" xr3:uid="{C603F8CB-F4BD-48C5-B0F1-091E4B0519A8}" name="Type 2"/>
    <tableColumn id="4" xr3:uid="{B5A5A1EF-657E-4FD1-8B14-CF3B675EECB3}" name="HP"/>
    <tableColumn id="5" xr3:uid="{3F3D601B-F6BB-4764-9107-42889424156D}" name="Attack"/>
    <tableColumn id="6" xr3:uid="{6340B3FC-C6FE-4496-BF0F-7457461C1FDB}" name="Defens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6AA0828-8229-4D57-8FC5-4923BE9C84FD}" name="Table24" displayName="Table24" ref="P47:S51" totalsRowShown="0">
  <autoFilter ref="P47:S51" xr:uid="{16AA0828-8229-4D57-8FC5-4923BE9C84FD}"/>
  <sortState xmlns:xlrd2="http://schemas.microsoft.com/office/spreadsheetml/2017/richdata2" ref="P48:S51">
    <sortCondition ref="P47:P51"/>
  </sortState>
  <tableColumns count="4">
    <tableColumn id="1" xr3:uid="{F39A2F77-12F0-4515-8325-9BFDC6E33DA9}" name="    Name"/>
    <tableColumn id="2" xr3:uid="{FAFD7177-0797-48A7-8DB0-5DBC1ED89729}" name="Type 1"/>
    <tableColumn id="3" xr3:uid="{0C74B48C-1101-471A-A949-5E3B0EFE064A}" name="Type 2"/>
    <tableColumn id="4" xr3:uid="{1D76817C-8134-48D1-B589-014C6A59224A}" name="HP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FDF7EA0-35B5-4650-A98C-E7FA8E5ED858}" name="Table245" displayName="Table245" ref="W47:AE59" totalsRowShown="0">
  <autoFilter ref="W47:AE59" xr:uid="{2FDF7EA0-35B5-4650-A98C-E7FA8E5ED858}"/>
  <sortState xmlns:xlrd2="http://schemas.microsoft.com/office/spreadsheetml/2017/richdata2" ref="W48:Z51">
    <sortCondition ref="W47:W51"/>
  </sortState>
  <tableColumns count="9">
    <tableColumn id="1" xr3:uid="{37F8AA73-F889-4761-A092-91D7FCF3EDD5}" name="    Name"/>
    <tableColumn id="2" xr3:uid="{F309F510-188C-4E4C-8667-728477722CA8}" name="Type 1"/>
    <tableColumn id="3" xr3:uid="{BB930142-F30D-4B9D-831F-EE75D5C81F8F}" name="Type 2"/>
    <tableColumn id="4" xr3:uid="{0F43E23D-D707-4F93-B243-CF6731436B01}" name="HP"/>
    <tableColumn id="7" xr3:uid="{13EC46C4-D5D5-42A4-9E73-81BD03EC0A4F}" name="Attack"/>
    <tableColumn id="8" xr3:uid="{146B7CC7-D18F-43EB-BC67-5FA4CD2C63BA}" name="Defense"/>
    <tableColumn id="9" xr3:uid="{9BA182B2-5CBB-4CD3-9A89-179D85403CD4}" name="Mighty"/>
    <tableColumn id="10" xr3:uid="{A893737A-F947-4C4D-A5D4-E8711F15132D}" name="Mew"/>
    <tableColumn id="11" xr3:uid="{6D5FF0C5-AAFB-4B0D-B76E-7D3F17332BC5}" name="Two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C976E43-D2E8-4004-9EF1-1999E2BCB50B}" name="Table5" displayName="Table5" ref="AG47:AL50" totalsRowShown="0">
  <autoFilter ref="AG47:AL50" xr:uid="{AC976E43-D2E8-4004-9EF1-1999E2BCB50B}"/>
  <tableColumns count="6">
    <tableColumn id="1" xr3:uid="{2855E4EE-28E6-4E79-BC1E-9F69B3CCBCE5}" name="    Name"/>
    <tableColumn id="2" xr3:uid="{C954F606-EFA5-4E01-A244-4D832C476758}" name="Type 1"/>
    <tableColumn id="3" xr3:uid="{D409FEEE-7950-4889-B724-768C7B8B1355}" name="Type 2"/>
    <tableColumn id="4" xr3:uid="{730C50AF-F006-4F3F-BDAF-C212B1992A78}" name="HP"/>
    <tableColumn id="5" xr3:uid="{7B549626-774F-4CE7-ABDF-BD29E3D52E04}" name="Attack"/>
    <tableColumn id="6" xr3:uid="{02606EE8-0250-41D7-A72B-23CE98358594}" name="Defens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5872D6E-B274-4086-B613-0719A55EC9C1}" name="Table7" displayName="Table7" ref="AU47:AZ62" totalsRowShown="0">
  <autoFilter ref="AU47:AZ62" xr:uid="{45872D6E-B274-4086-B613-0719A55EC9C1}"/>
  <tableColumns count="6">
    <tableColumn id="1" xr3:uid="{03DB6F62-185A-481A-A1D9-6A6841553EA5}" name="    Name"/>
    <tableColumn id="2" xr3:uid="{689483A3-86E7-41D8-AFE5-50B8740B7F19}" name="Type 1"/>
    <tableColumn id="3" xr3:uid="{D3756A07-ADBD-4DDF-9CC4-DDD418AC14E8}" name="Type 2"/>
    <tableColumn id="4" xr3:uid="{B9A2ACE4-AD9E-4DBD-B7B2-D7F1303369EF}" name="HP"/>
    <tableColumn id="5" xr3:uid="{91943212-414C-499D-A4D1-CF56C5242F08}" name="Attack"/>
    <tableColumn id="6" xr3:uid="{FBF1C436-1DD2-4304-8124-6A5EB52EF18F}" name="Defense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295979B-886D-4188-B305-474B1BF20A54}" name="Table79" displayName="Table79" ref="BB47:BG62" totalsRowShown="0">
  <autoFilter ref="BB47:BG62" xr:uid="{8295979B-886D-4188-B305-474B1BF20A54}"/>
  <tableColumns count="6">
    <tableColumn id="1" xr3:uid="{26AEFCC2-AB54-4444-9D56-3299392BC1CD}" name="    Name"/>
    <tableColumn id="2" xr3:uid="{CB371E58-B319-456C-8331-3ED45D36AE03}" name="Type 1"/>
    <tableColumn id="3" xr3:uid="{B89AAD23-243C-48C6-8CDF-04F28F8D2B1A}" name="Type 2"/>
    <tableColumn id="4" xr3:uid="{0D708BF6-D511-476A-9D71-677F1D563A97}" name="HP"/>
    <tableColumn id="5" xr3:uid="{73944AA0-87D9-4EEE-8F92-D221E1E8475D}" name="Attack"/>
    <tableColumn id="6" xr3:uid="{DA6CA982-4719-411B-A807-0A220830DCA1}" name="Defense"/>
  </tableColumns>
  <tableStyleInfo name="TableStyleDark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C9EB2-C2CB-43A4-9DD6-A34446D2B67A}">
  <dimension ref="A1:L21"/>
  <sheetViews>
    <sheetView tabSelected="1" zoomScaleNormal="100" workbookViewId="0"/>
  </sheetViews>
  <sheetFormatPr defaultRowHeight="15" x14ac:dyDescent="0.25"/>
  <cols>
    <col min="4" max="4" width="9.7109375" bestFit="1" customWidth="1"/>
    <col min="6" max="6" width="9.5703125" bestFit="1" customWidth="1"/>
  </cols>
  <sheetData>
    <row r="1" spans="1:12" s="1" customFormat="1" x14ac:dyDescent="0.25">
      <c r="A1" s="4" t="s">
        <v>5</v>
      </c>
    </row>
    <row r="2" spans="1:12" x14ac:dyDescent="0.25">
      <c r="B2" t="s">
        <v>34</v>
      </c>
      <c r="C2" t="s">
        <v>412</v>
      </c>
      <c r="D2" t="s">
        <v>413</v>
      </c>
    </row>
    <row r="3" spans="1:12" x14ac:dyDescent="0.25">
      <c r="B3" t="s">
        <v>65</v>
      </c>
      <c r="C3">
        <v>6</v>
      </c>
      <c r="D3" t="s">
        <v>414</v>
      </c>
    </row>
    <row r="4" spans="1:12" x14ac:dyDescent="0.25">
      <c r="B4" t="s">
        <v>75</v>
      </c>
      <c r="C4">
        <v>4</v>
      </c>
      <c r="D4" t="s">
        <v>415</v>
      </c>
    </row>
    <row r="5" spans="1:12" x14ac:dyDescent="0.25">
      <c r="B5" t="s">
        <v>74</v>
      </c>
      <c r="C5">
        <v>5</v>
      </c>
      <c r="D5" t="s">
        <v>415</v>
      </c>
    </row>
    <row r="8" spans="1:12" x14ac:dyDescent="0.25">
      <c r="B8" t="s">
        <v>410</v>
      </c>
      <c r="C8">
        <v>1</v>
      </c>
      <c r="D8">
        <v>2</v>
      </c>
      <c r="E8">
        <v>3</v>
      </c>
      <c r="F8">
        <v>4</v>
      </c>
      <c r="G8">
        <v>5</v>
      </c>
      <c r="H8">
        <v>6</v>
      </c>
      <c r="I8">
        <v>7</v>
      </c>
      <c r="J8">
        <v>8</v>
      </c>
      <c r="K8">
        <v>9</v>
      </c>
      <c r="L8">
        <v>10</v>
      </c>
    </row>
    <row r="9" spans="1:12" x14ac:dyDescent="0.25">
      <c r="B9" t="s">
        <v>411</v>
      </c>
      <c r="C9">
        <v>10</v>
      </c>
      <c r="D9">
        <v>12</v>
      </c>
      <c r="E9">
        <v>16</v>
      </c>
      <c r="F9">
        <v>20</v>
      </c>
      <c r="G9">
        <v>28</v>
      </c>
      <c r="H9">
        <v>50</v>
      </c>
      <c r="I9">
        <v>80</v>
      </c>
      <c r="J9">
        <v>140</v>
      </c>
      <c r="K9">
        <v>200</v>
      </c>
      <c r="L9">
        <v>250</v>
      </c>
    </row>
    <row r="11" spans="1:12" x14ac:dyDescent="0.25">
      <c r="B11" t="s">
        <v>371</v>
      </c>
      <c r="C11" s="69">
        <v>0.1</v>
      </c>
      <c r="E11" t="s">
        <v>372</v>
      </c>
      <c r="F11" s="70">
        <f>NPV(C11,C9:L9)</f>
        <v>377.86809265258063</v>
      </c>
    </row>
    <row r="12" spans="1:12" x14ac:dyDescent="0.25">
      <c r="B12" t="s">
        <v>57</v>
      </c>
    </row>
    <row r="13" spans="1:12" x14ac:dyDescent="0.25">
      <c r="B13" t="s">
        <v>402</v>
      </c>
      <c r="C13" t="s">
        <v>403</v>
      </c>
      <c r="G13" t="s">
        <v>404</v>
      </c>
      <c r="H13">
        <v>86400</v>
      </c>
    </row>
    <row r="14" spans="1:12" x14ac:dyDescent="0.25">
      <c r="B14" s="71" t="s">
        <v>405</v>
      </c>
      <c r="C14" s="71">
        <v>0.58333333333333337</v>
      </c>
      <c r="D14" s="72">
        <f>H13*C14</f>
        <v>50400</v>
      </c>
      <c r="E14" s="71"/>
      <c r="G14" t="s">
        <v>406</v>
      </c>
      <c r="H14">
        <v>60</v>
      </c>
    </row>
    <row r="15" spans="1:12" x14ac:dyDescent="0.25">
      <c r="B15" s="71" t="s">
        <v>407</v>
      </c>
      <c r="C15" s="71">
        <v>0.66666666666666663</v>
      </c>
      <c r="D15" s="72">
        <f>H13*C15</f>
        <v>57600</v>
      </c>
      <c r="E15" s="71"/>
      <c r="G15" t="s">
        <v>408</v>
      </c>
      <c r="H15">
        <v>60</v>
      </c>
    </row>
    <row r="16" spans="1:12" x14ac:dyDescent="0.25">
      <c r="B16" s="71"/>
      <c r="E16" s="71"/>
    </row>
    <row r="17" spans="2:7" x14ac:dyDescent="0.25">
      <c r="B17" s="71"/>
      <c r="E17" s="71"/>
      <c r="G17" t="s">
        <v>409</v>
      </c>
    </row>
    <row r="18" spans="2:7" x14ac:dyDescent="0.25">
      <c r="B18" s="71"/>
      <c r="E18" s="71"/>
      <c r="F18" t="s">
        <v>403</v>
      </c>
      <c r="G18" s="72">
        <f>D15-D14</f>
        <v>7200</v>
      </c>
    </row>
    <row r="19" spans="2:7" x14ac:dyDescent="0.25">
      <c r="B19" s="71"/>
      <c r="E19" s="71"/>
      <c r="F19" t="s">
        <v>406</v>
      </c>
      <c r="G19">
        <f>G18/H14</f>
        <v>120</v>
      </c>
    </row>
    <row r="20" spans="2:7" x14ac:dyDescent="0.25">
      <c r="F20" t="s">
        <v>408</v>
      </c>
      <c r="G20">
        <f>G19/H15</f>
        <v>2</v>
      </c>
    </row>
    <row r="21" spans="2:7" x14ac:dyDescent="0.25">
      <c r="B21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F5540-CAA1-4A2F-9204-D41553345F7C}">
  <dimension ref="A1:L529"/>
  <sheetViews>
    <sheetView zoomScaleNormal="100" workbookViewId="0"/>
  </sheetViews>
  <sheetFormatPr defaultRowHeight="15" x14ac:dyDescent="0.25"/>
  <cols>
    <col min="7" max="7" width="9.7109375" bestFit="1" customWidth="1"/>
    <col min="9" max="9" width="9.7109375" bestFit="1" customWidth="1"/>
  </cols>
  <sheetData>
    <row r="1" spans="1:5" s="56" customFormat="1" x14ac:dyDescent="0.25">
      <c r="A1" s="73" t="s">
        <v>4</v>
      </c>
    </row>
    <row r="2" spans="1:5" x14ac:dyDescent="0.25">
      <c r="B2" t="s">
        <v>34</v>
      </c>
      <c r="C2" t="s">
        <v>130</v>
      </c>
      <c r="D2" t="s">
        <v>141</v>
      </c>
      <c r="E2" t="s">
        <v>401</v>
      </c>
    </row>
    <row r="3" spans="1:5" x14ac:dyDescent="0.25">
      <c r="B3" t="s">
        <v>60</v>
      </c>
      <c r="C3" t="s">
        <v>132</v>
      </c>
      <c r="D3">
        <v>45</v>
      </c>
      <c r="E3" t="str">
        <f>IF(_xlfn.XOR(C3="Fire",D3&lt;60),"Yes","No")</f>
        <v>Yes</v>
      </c>
    </row>
    <row r="4" spans="1:5" x14ac:dyDescent="0.25">
      <c r="B4" t="s">
        <v>122</v>
      </c>
      <c r="C4" t="s">
        <v>132</v>
      </c>
      <c r="D4">
        <v>60</v>
      </c>
      <c r="E4" t="str">
        <f t="shared" ref="E4:E11" si="0">IF(_xlfn.XOR(C4="Fire",D4&lt;60),"Yes","No")</f>
        <v>No</v>
      </c>
    </row>
    <row r="5" spans="1:5" x14ac:dyDescent="0.25">
      <c r="B5" t="s">
        <v>123</v>
      </c>
      <c r="C5" t="s">
        <v>132</v>
      </c>
      <c r="D5">
        <v>80</v>
      </c>
      <c r="E5" t="str">
        <f t="shared" si="0"/>
        <v>No</v>
      </c>
    </row>
    <row r="6" spans="1:5" x14ac:dyDescent="0.25">
      <c r="B6" t="s">
        <v>59</v>
      </c>
      <c r="C6" t="s">
        <v>134</v>
      </c>
      <c r="D6">
        <v>39</v>
      </c>
      <c r="E6" t="str">
        <f t="shared" si="0"/>
        <v>No</v>
      </c>
    </row>
    <row r="7" spans="1:5" x14ac:dyDescent="0.25">
      <c r="B7" t="s">
        <v>124</v>
      </c>
      <c r="C7" t="s">
        <v>134</v>
      </c>
      <c r="D7">
        <v>58</v>
      </c>
      <c r="E7" t="str">
        <f t="shared" si="0"/>
        <v>No</v>
      </c>
    </row>
    <row r="8" spans="1:5" x14ac:dyDescent="0.25">
      <c r="B8" t="s">
        <v>125</v>
      </c>
      <c r="C8" t="s">
        <v>134</v>
      </c>
      <c r="D8">
        <v>78</v>
      </c>
      <c r="E8" t="str">
        <f t="shared" si="0"/>
        <v>Yes</v>
      </c>
    </row>
    <row r="9" spans="1:5" x14ac:dyDescent="0.25">
      <c r="B9" t="s">
        <v>61</v>
      </c>
      <c r="C9" t="s">
        <v>136</v>
      </c>
      <c r="D9">
        <v>44</v>
      </c>
      <c r="E9" t="str">
        <f t="shared" si="0"/>
        <v>Yes</v>
      </c>
    </row>
    <row r="10" spans="1:5" x14ac:dyDescent="0.25">
      <c r="B10" t="s">
        <v>126</v>
      </c>
      <c r="C10" t="s">
        <v>136</v>
      </c>
      <c r="D10">
        <v>59</v>
      </c>
      <c r="E10" t="str">
        <f t="shared" si="0"/>
        <v>Yes</v>
      </c>
    </row>
    <row r="11" spans="1:5" x14ac:dyDescent="0.25">
      <c r="B11" t="s">
        <v>127</v>
      </c>
      <c r="C11" t="s">
        <v>136</v>
      </c>
      <c r="D11">
        <v>79</v>
      </c>
      <c r="E11" t="str">
        <f t="shared" si="0"/>
        <v>No</v>
      </c>
    </row>
    <row r="13" spans="1:5" x14ac:dyDescent="0.25">
      <c r="B13" t="s">
        <v>34</v>
      </c>
      <c r="C13" t="s">
        <v>130</v>
      </c>
      <c r="D13" t="s">
        <v>141</v>
      </c>
      <c r="E13" t="s">
        <v>401</v>
      </c>
    </row>
    <row r="14" spans="1:5" x14ac:dyDescent="0.25">
      <c r="B14" t="s">
        <v>60</v>
      </c>
      <c r="C14" t="s">
        <v>132</v>
      </c>
      <c r="D14">
        <v>45</v>
      </c>
      <c r="E14" t="b">
        <f>_xlfn.XOR(C14="Fire",D14&lt;60)</f>
        <v>1</v>
      </c>
    </row>
    <row r="15" spans="1:5" x14ac:dyDescent="0.25">
      <c r="B15" t="s">
        <v>122</v>
      </c>
      <c r="C15" t="s">
        <v>132</v>
      </c>
      <c r="D15">
        <v>60</v>
      </c>
      <c r="E15" t="b">
        <f t="shared" ref="E15:E22" si="1">_xlfn.XOR(C15="Fire",D15&lt;60)</f>
        <v>0</v>
      </c>
    </row>
    <row r="16" spans="1:5" x14ac:dyDescent="0.25">
      <c r="B16" t="s">
        <v>123</v>
      </c>
      <c r="C16" t="s">
        <v>132</v>
      </c>
      <c r="D16">
        <v>80</v>
      </c>
      <c r="E16" t="b">
        <f t="shared" si="1"/>
        <v>0</v>
      </c>
    </row>
    <row r="17" spans="2:9" x14ac:dyDescent="0.25">
      <c r="B17" t="s">
        <v>59</v>
      </c>
      <c r="C17" t="s">
        <v>134</v>
      </c>
      <c r="D17">
        <v>39</v>
      </c>
      <c r="E17" t="b">
        <f t="shared" si="1"/>
        <v>0</v>
      </c>
    </row>
    <row r="18" spans="2:9" x14ac:dyDescent="0.25">
      <c r="B18" t="s">
        <v>124</v>
      </c>
      <c r="C18" t="s">
        <v>134</v>
      </c>
      <c r="D18">
        <v>58</v>
      </c>
      <c r="E18" t="b">
        <f t="shared" si="1"/>
        <v>0</v>
      </c>
    </row>
    <row r="19" spans="2:9" x14ac:dyDescent="0.25">
      <c r="B19" t="s">
        <v>125</v>
      </c>
      <c r="C19" t="s">
        <v>134</v>
      </c>
      <c r="D19">
        <v>78</v>
      </c>
      <c r="E19" t="b">
        <f t="shared" si="1"/>
        <v>1</v>
      </c>
    </row>
    <row r="20" spans="2:9" x14ac:dyDescent="0.25">
      <c r="B20" t="s">
        <v>61</v>
      </c>
      <c r="C20" t="s">
        <v>136</v>
      </c>
      <c r="D20">
        <v>44</v>
      </c>
      <c r="E20" t="b">
        <f t="shared" si="1"/>
        <v>1</v>
      </c>
    </row>
    <row r="21" spans="2:9" x14ac:dyDescent="0.25">
      <c r="B21" t="s">
        <v>126</v>
      </c>
      <c r="C21" t="s">
        <v>136</v>
      </c>
      <c r="D21">
        <v>59</v>
      </c>
      <c r="E21" t="b">
        <f t="shared" si="1"/>
        <v>1</v>
      </c>
    </row>
    <row r="22" spans="2:9" x14ac:dyDescent="0.25">
      <c r="B22" t="s">
        <v>127</v>
      </c>
      <c r="C22" t="s">
        <v>136</v>
      </c>
      <c r="D22">
        <v>79</v>
      </c>
      <c r="E22" t="b">
        <f t="shared" si="1"/>
        <v>0</v>
      </c>
    </row>
    <row r="23" spans="2:9" x14ac:dyDescent="0.25">
      <c r="B23" t="s">
        <v>57</v>
      </c>
    </row>
    <row r="24" spans="2:9" x14ac:dyDescent="0.25">
      <c r="B24" t="s">
        <v>374</v>
      </c>
      <c r="C24" t="s">
        <v>34</v>
      </c>
      <c r="D24" t="s">
        <v>130</v>
      </c>
      <c r="E24" t="s">
        <v>131</v>
      </c>
      <c r="F24" t="s">
        <v>37</v>
      </c>
    </row>
    <row r="25" spans="2:9" x14ac:dyDescent="0.25">
      <c r="B25">
        <v>1</v>
      </c>
      <c r="C25" t="s">
        <v>60</v>
      </c>
      <c r="D25" t="s">
        <v>132</v>
      </c>
      <c r="E25" t="s">
        <v>133</v>
      </c>
      <c r="F25">
        <v>318</v>
      </c>
    </row>
    <row r="26" spans="2:9" x14ac:dyDescent="0.25">
      <c r="B26">
        <v>2</v>
      </c>
      <c r="C26" t="s">
        <v>122</v>
      </c>
      <c r="D26" t="s">
        <v>132</v>
      </c>
      <c r="E26" t="s">
        <v>133</v>
      </c>
      <c r="F26">
        <v>405</v>
      </c>
      <c r="H26" t="s">
        <v>400</v>
      </c>
      <c r="I26">
        <v>4</v>
      </c>
    </row>
    <row r="27" spans="2:9" x14ac:dyDescent="0.25">
      <c r="B27">
        <v>3</v>
      </c>
      <c r="C27" t="s">
        <v>123</v>
      </c>
      <c r="D27" t="s">
        <v>132</v>
      </c>
      <c r="E27" t="s">
        <v>133</v>
      </c>
      <c r="F27">
        <v>525</v>
      </c>
      <c r="H27" t="s">
        <v>34</v>
      </c>
      <c r="I27" t="str">
        <f>VLOOKUP(I26,B25:F44,2,1)</f>
        <v>Charmander</v>
      </c>
    </row>
    <row r="28" spans="2:9" x14ac:dyDescent="0.25">
      <c r="B28">
        <v>4</v>
      </c>
      <c r="C28" t="s">
        <v>59</v>
      </c>
      <c r="D28" t="s">
        <v>134</v>
      </c>
      <c r="F28">
        <v>309</v>
      </c>
    </row>
    <row r="29" spans="2:9" x14ac:dyDescent="0.25">
      <c r="B29">
        <v>5</v>
      </c>
      <c r="C29" t="s">
        <v>124</v>
      </c>
      <c r="D29" t="s">
        <v>134</v>
      </c>
      <c r="F29">
        <v>405</v>
      </c>
    </row>
    <row r="30" spans="2:9" x14ac:dyDescent="0.25">
      <c r="B30">
        <v>6</v>
      </c>
      <c r="C30" t="s">
        <v>125</v>
      </c>
      <c r="D30" t="s">
        <v>134</v>
      </c>
      <c r="E30" t="s">
        <v>135</v>
      </c>
      <c r="F30">
        <v>534</v>
      </c>
    </row>
    <row r="31" spans="2:9" x14ac:dyDescent="0.25">
      <c r="B31">
        <v>7</v>
      </c>
      <c r="C31" t="s">
        <v>61</v>
      </c>
      <c r="D31" t="s">
        <v>136</v>
      </c>
      <c r="F31">
        <v>314</v>
      </c>
    </row>
    <row r="32" spans="2:9" x14ac:dyDescent="0.25">
      <c r="B32">
        <v>8</v>
      </c>
      <c r="C32" t="s">
        <v>126</v>
      </c>
      <c r="D32" t="s">
        <v>136</v>
      </c>
      <c r="F32">
        <v>405</v>
      </c>
    </row>
    <row r="33" spans="2:6" x14ac:dyDescent="0.25">
      <c r="B33">
        <v>9</v>
      </c>
      <c r="C33" t="s">
        <v>127</v>
      </c>
      <c r="D33" t="s">
        <v>136</v>
      </c>
      <c r="F33">
        <v>530</v>
      </c>
    </row>
    <row r="34" spans="2:6" x14ac:dyDescent="0.25">
      <c r="B34">
        <v>10</v>
      </c>
      <c r="C34" t="s">
        <v>38</v>
      </c>
      <c r="D34" t="s">
        <v>137</v>
      </c>
      <c r="F34">
        <v>195</v>
      </c>
    </row>
    <row r="35" spans="2:6" x14ac:dyDescent="0.25">
      <c r="B35">
        <v>11</v>
      </c>
      <c r="C35" t="s">
        <v>39</v>
      </c>
      <c r="D35" t="s">
        <v>137</v>
      </c>
      <c r="F35">
        <v>205</v>
      </c>
    </row>
    <row r="36" spans="2:6" x14ac:dyDescent="0.25">
      <c r="B36">
        <v>12</v>
      </c>
      <c r="C36" t="s">
        <v>40</v>
      </c>
      <c r="D36" t="s">
        <v>137</v>
      </c>
      <c r="E36" t="s">
        <v>135</v>
      </c>
      <c r="F36">
        <v>395</v>
      </c>
    </row>
    <row r="37" spans="2:6" x14ac:dyDescent="0.25">
      <c r="B37">
        <v>13</v>
      </c>
      <c r="C37" t="s">
        <v>41</v>
      </c>
      <c r="D37" t="s">
        <v>137</v>
      </c>
      <c r="E37" t="s">
        <v>133</v>
      </c>
      <c r="F37">
        <v>195</v>
      </c>
    </row>
    <row r="38" spans="2:6" x14ac:dyDescent="0.25">
      <c r="B38">
        <v>14</v>
      </c>
      <c r="C38" t="s">
        <v>42</v>
      </c>
      <c r="D38" t="s">
        <v>137</v>
      </c>
      <c r="E38" t="s">
        <v>133</v>
      </c>
      <c r="F38">
        <v>205</v>
      </c>
    </row>
    <row r="39" spans="2:6" x14ac:dyDescent="0.25">
      <c r="B39">
        <v>15</v>
      </c>
      <c r="C39" t="s">
        <v>43</v>
      </c>
      <c r="D39" t="s">
        <v>137</v>
      </c>
      <c r="E39" t="s">
        <v>133</v>
      </c>
      <c r="F39">
        <v>395</v>
      </c>
    </row>
    <row r="40" spans="2:6" x14ac:dyDescent="0.25">
      <c r="B40">
        <v>16</v>
      </c>
      <c r="C40" t="s">
        <v>44</v>
      </c>
      <c r="D40" t="s">
        <v>139</v>
      </c>
      <c r="E40" t="s">
        <v>135</v>
      </c>
      <c r="F40">
        <v>251</v>
      </c>
    </row>
    <row r="41" spans="2:6" x14ac:dyDescent="0.25">
      <c r="B41">
        <v>17</v>
      </c>
      <c r="C41" t="s">
        <v>45</v>
      </c>
      <c r="D41" t="s">
        <v>139</v>
      </c>
      <c r="E41" t="s">
        <v>135</v>
      </c>
      <c r="F41">
        <v>349</v>
      </c>
    </row>
    <row r="42" spans="2:6" x14ac:dyDescent="0.25">
      <c r="B42">
        <v>18</v>
      </c>
      <c r="C42" t="s">
        <v>46</v>
      </c>
      <c r="D42" t="s">
        <v>139</v>
      </c>
      <c r="E42" t="s">
        <v>135</v>
      </c>
      <c r="F42">
        <v>479</v>
      </c>
    </row>
    <row r="43" spans="2:6" x14ac:dyDescent="0.25">
      <c r="B43">
        <v>19</v>
      </c>
      <c r="C43" t="s">
        <v>47</v>
      </c>
      <c r="D43" t="s">
        <v>139</v>
      </c>
      <c r="F43">
        <v>253</v>
      </c>
    </row>
    <row r="44" spans="2:6" x14ac:dyDescent="0.25">
      <c r="B44">
        <v>20</v>
      </c>
      <c r="C44" t="s">
        <v>48</v>
      </c>
      <c r="D44" t="s">
        <v>139</v>
      </c>
      <c r="F44">
        <v>413</v>
      </c>
    </row>
    <row r="46" spans="2:6" x14ac:dyDescent="0.25">
      <c r="B46" t="s">
        <v>399</v>
      </c>
    </row>
    <row r="47" spans="2:6" x14ac:dyDescent="0.25">
      <c r="B47" t="str">
        <f>TRIM(B46)</f>
        <v>A wild Mankey appeared!</v>
      </c>
    </row>
    <row r="49" spans="2:8" x14ac:dyDescent="0.25">
      <c r="B49" t="s">
        <v>34</v>
      </c>
      <c r="C49" t="s">
        <v>130</v>
      </c>
      <c r="D49" t="s">
        <v>128</v>
      </c>
    </row>
    <row r="50" spans="2:8" x14ac:dyDescent="0.25">
      <c r="B50" t="s">
        <v>316</v>
      </c>
      <c r="C50" t="s">
        <v>381</v>
      </c>
      <c r="D50">
        <v>305</v>
      </c>
      <c r="F50" t="str" cm="1">
        <f t="array" ref="F50:H69">TRIM(B50:D69)</f>
        <v>Mankey</v>
      </c>
      <c r="G50" t="str">
        <v>Fighting</v>
      </c>
      <c r="H50" t="str">
        <v>305</v>
      </c>
    </row>
    <row r="51" spans="2:8" x14ac:dyDescent="0.25">
      <c r="B51" t="s">
        <v>382</v>
      </c>
      <c r="C51" t="s">
        <v>136</v>
      </c>
      <c r="D51">
        <v>510</v>
      </c>
      <c r="F51" t="str">
        <v>Poliwrath</v>
      </c>
      <c r="G51" t="str">
        <v>Water</v>
      </c>
      <c r="H51" t="str">
        <v>510</v>
      </c>
    </row>
    <row r="52" spans="2:8" x14ac:dyDescent="0.25">
      <c r="B52" t="s">
        <v>153</v>
      </c>
      <c r="C52" t="s">
        <v>383</v>
      </c>
      <c r="D52">
        <v>490</v>
      </c>
      <c r="F52" t="str">
        <v>Victreebel</v>
      </c>
      <c r="G52" t="str">
        <v>Grass</v>
      </c>
      <c r="H52" t="str">
        <v>490</v>
      </c>
    </row>
    <row r="53" spans="2:8" x14ac:dyDescent="0.25">
      <c r="B53" t="s">
        <v>384</v>
      </c>
      <c r="C53" t="s">
        <v>385</v>
      </c>
      <c r="D53">
        <v>335</v>
      </c>
      <c r="F53" t="str">
        <v>Tentacool</v>
      </c>
      <c r="G53" t="str">
        <v>Water</v>
      </c>
      <c r="H53" t="str">
        <v>335</v>
      </c>
    </row>
    <row r="54" spans="2:8" x14ac:dyDescent="0.25">
      <c r="B54" t="s">
        <v>168</v>
      </c>
      <c r="C54" t="s">
        <v>386</v>
      </c>
      <c r="D54">
        <v>465</v>
      </c>
      <c r="F54" t="str">
        <v>Magneton</v>
      </c>
      <c r="G54" t="str">
        <v>Electric</v>
      </c>
      <c r="H54" t="str">
        <v>465</v>
      </c>
    </row>
    <row r="55" spans="2:8" x14ac:dyDescent="0.25">
      <c r="B55" t="s">
        <v>317</v>
      </c>
      <c r="C55" t="s">
        <v>136</v>
      </c>
      <c r="D55">
        <v>475</v>
      </c>
      <c r="F55" t="str">
        <v>Dewgong</v>
      </c>
      <c r="G55" t="str">
        <v>Water</v>
      </c>
      <c r="H55" t="str">
        <v>475</v>
      </c>
    </row>
    <row r="56" spans="2:8" x14ac:dyDescent="0.25">
      <c r="B56" t="s">
        <v>387</v>
      </c>
      <c r="C56" t="s">
        <v>388</v>
      </c>
      <c r="D56">
        <v>525</v>
      </c>
      <c r="F56" t="str">
        <v>Cloyster</v>
      </c>
      <c r="G56" t="str">
        <v>Water</v>
      </c>
      <c r="H56" t="str">
        <v>525</v>
      </c>
    </row>
    <row r="57" spans="2:8" x14ac:dyDescent="0.25">
      <c r="B57" t="s">
        <v>389</v>
      </c>
      <c r="C57" t="s">
        <v>157</v>
      </c>
      <c r="D57">
        <v>385</v>
      </c>
      <c r="F57" t="str">
        <v>Onix</v>
      </c>
      <c r="G57" t="str">
        <v>Rock</v>
      </c>
      <c r="H57" t="str">
        <v>385</v>
      </c>
    </row>
    <row r="58" spans="2:8" x14ac:dyDescent="0.25">
      <c r="B58" t="s">
        <v>390</v>
      </c>
      <c r="C58" t="s">
        <v>298</v>
      </c>
      <c r="D58">
        <v>420</v>
      </c>
      <c r="F58" t="str">
        <v>Dragonair</v>
      </c>
      <c r="G58" t="str">
        <v>Dragon</v>
      </c>
      <c r="H58" t="str">
        <v>420</v>
      </c>
    </row>
    <row r="59" spans="2:8" x14ac:dyDescent="0.25">
      <c r="B59" t="s">
        <v>391</v>
      </c>
      <c r="C59" t="s">
        <v>392</v>
      </c>
      <c r="D59">
        <v>349</v>
      </c>
      <c r="F59" t="str">
        <v>Pidgeotto</v>
      </c>
      <c r="G59" t="str">
        <v>Normal</v>
      </c>
      <c r="H59" t="str">
        <v>349</v>
      </c>
    </row>
    <row r="60" spans="2:8" x14ac:dyDescent="0.25">
      <c r="B60" t="s">
        <v>318</v>
      </c>
      <c r="C60" t="s">
        <v>393</v>
      </c>
      <c r="D60">
        <v>253</v>
      </c>
      <c r="F60" t="str">
        <v>Rattata</v>
      </c>
      <c r="G60" t="str">
        <v>Normal</v>
      </c>
      <c r="H60" t="str">
        <v>253</v>
      </c>
    </row>
    <row r="61" spans="2:8" x14ac:dyDescent="0.25">
      <c r="B61" t="s">
        <v>319</v>
      </c>
      <c r="C61" t="s">
        <v>137</v>
      </c>
      <c r="D61">
        <v>395</v>
      </c>
      <c r="F61" t="str">
        <v>Beedrill</v>
      </c>
      <c r="G61" t="str">
        <v>Bug</v>
      </c>
      <c r="H61" t="str">
        <v>395</v>
      </c>
    </row>
    <row r="62" spans="2:8" x14ac:dyDescent="0.25">
      <c r="B62" t="s">
        <v>320</v>
      </c>
      <c r="C62" t="s">
        <v>394</v>
      </c>
      <c r="D62">
        <v>310</v>
      </c>
      <c r="F62" t="str">
        <v>Doduo</v>
      </c>
      <c r="G62" t="str">
        <v>Normal</v>
      </c>
      <c r="H62" t="str">
        <v>310</v>
      </c>
    </row>
    <row r="63" spans="2:8" x14ac:dyDescent="0.25">
      <c r="B63" t="s">
        <v>321</v>
      </c>
      <c r="C63" t="s">
        <v>136</v>
      </c>
      <c r="D63">
        <v>475</v>
      </c>
      <c r="F63" t="str">
        <v>Kingler</v>
      </c>
      <c r="G63" t="str">
        <v>Water</v>
      </c>
      <c r="H63" t="str">
        <v>475</v>
      </c>
    </row>
    <row r="64" spans="2:8" x14ac:dyDescent="0.25">
      <c r="B64" t="s">
        <v>322</v>
      </c>
      <c r="C64" t="s">
        <v>395</v>
      </c>
      <c r="D64">
        <v>505</v>
      </c>
      <c r="F64" t="str">
        <v>Nidoqueen</v>
      </c>
      <c r="G64" t="str">
        <v>Poison</v>
      </c>
      <c r="H64" t="str">
        <v>505</v>
      </c>
    </row>
    <row r="65" spans="2:9" x14ac:dyDescent="0.25">
      <c r="B65" t="s">
        <v>323</v>
      </c>
      <c r="C65" t="s">
        <v>148</v>
      </c>
      <c r="D65">
        <v>455</v>
      </c>
      <c r="F65" t="str">
        <v>Hitmonchan</v>
      </c>
      <c r="G65" t="str">
        <v>Fighting</v>
      </c>
      <c r="H65" t="str">
        <v>455</v>
      </c>
    </row>
    <row r="66" spans="2:9" x14ac:dyDescent="0.25">
      <c r="B66" t="s">
        <v>396</v>
      </c>
      <c r="C66" t="s">
        <v>134</v>
      </c>
      <c r="D66">
        <v>405</v>
      </c>
      <c r="F66" t="str">
        <v>Charmeleon</v>
      </c>
      <c r="G66" t="str">
        <v>Fire</v>
      </c>
      <c r="H66" t="str">
        <v>405</v>
      </c>
    </row>
    <row r="67" spans="2:9" x14ac:dyDescent="0.25">
      <c r="B67" t="s">
        <v>324</v>
      </c>
      <c r="C67" t="s">
        <v>133</v>
      </c>
      <c r="D67">
        <v>438</v>
      </c>
      <c r="F67" t="str">
        <v>Arbok</v>
      </c>
      <c r="G67" t="str">
        <v>Poison</v>
      </c>
      <c r="H67" t="str">
        <v>438</v>
      </c>
    </row>
    <row r="68" spans="2:9" x14ac:dyDescent="0.25">
      <c r="B68" t="s">
        <v>325</v>
      </c>
      <c r="C68" t="s">
        <v>397</v>
      </c>
      <c r="D68">
        <v>310</v>
      </c>
      <c r="F68" t="str">
        <v>Gastly</v>
      </c>
      <c r="G68" t="str">
        <v>Ghost</v>
      </c>
      <c r="H68" t="str">
        <v>310</v>
      </c>
    </row>
    <row r="69" spans="2:9" x14ac:dyDescent="0.25">
      <c r="B69" t="s">
        <v>398</v>
      </c>
      <c r="C69" t="s">
        <v>136</v>
      </c>
      <c r="D69">
        <v>200</v>
      </c>
      <c r="F69" t="str">
        <v>Magikarp</v>
      </c>
      <c r="G69" t="str">
        <v>Water</v>
      </c>
      <c r="H69" t="str">
        <v>200</v>
      </c>
    </row>
    <row r="70" spans="2:9" x14ac:dyDescent="0.25">
      <c r="B70" t="s">
        <v>57</v>
      </c>
    </row>
    <row r="71" spans="2:9" x14ac:dyDescent="0.25">
      <c r="B71" t="s">
        <v>34</v>
      </c>
      <c r="C71" t="s">
        <v>130</v>
      </c>
      <c r="D71" t="s">
        <v>37</v>
      </c>
      <c r="E71" t="s">
        <v>291</v>
      </c>
    </row>
    <row r="72" spans="2:9" x14ac:dyDescent="0.25">
      <c r="B72" t="s">
        <v>60</v>
      </c>
      <c r="C72" t="s">
        <v>132</v>
      </c>
      <c r="D72">
        <v>318</v>
      </c>
      <c r="E72">
        <v>1</v>
      </c>
      <c r="G72" t="s">
        <v>255</v>
      </c>
      <c r="H72" t="s">
        <v>277</v>
      </c>
      <c r="I72" t="s">
        <v>380</v>
      </c>
    </row>
    <row r="73" spans="2:9" x14ac:dyDescent="0.25">
      <c r="B73" t="s">
        <v>122</v>
      </c>
      <c r="C73" t="s">
        <v>132</v>
      </c>
      <c r="D73">
        <v>405</v>
      </c>
      <c r="E73">
        <v>1</v>
      </c>
      <c r="G73" t="s">
        <v>136</v>
      </c>
      <c r="H73">
        <v>1</v>
      </c>
      <c r="I73">
        <f>SUMIFS(D72:D84,C72:C84,G73,E72:E84,H73)</f>
        <v>314</v>
      </c>
    </row>
    <row r="74" spans="2:9" x14ac:dyDescent="0.25">
      <c r="B74" t="s">
        <v>123</v>
      </c>
      <c r="C74" t="s">
        <v>132</v>
      </c>
      <c r="D74">
        <v>525</v>
      </c>
      <c r="E74">
        <v>1</v>
      </c>
      <c r="G74" t="s">
        <v>136</v>
      </c>
      <c r="H74">
        <v>2</v>
      </c>
      <c r="I74">
        <f>SUMIFS($D$72:$D$84,$C$72:$C$84,G74,$E$72:$E$84,H74)</f>
        <v>935</v>
      </c>
    </row>
    <row r="75" spans="2:9" x14ac:dyDescent="0.25">
      <c r="B75" t="s">
        <v>59</v>
      </c>
      <c r="C75" t="s">
        <v>134</v>
      </c>
      <c r="D75">
        <v>309</v>
      </c>
      <c r="E75">
        <v>3</v>
      </c>
      <c r="G75" t="s">
        <v>136</v>
      </c>
      <c r="H75">
        <v>3</v>
      </c>
      <c r="I75">
        <f>SUMIFS($D$72:$D$84,$C$72:$C$84,G75,$E$72:$E$84,H75)</f>
        <v>0</v>
      </c>
    </row>
    <row r="76" spans="2:9" x14ac:dyDescent="0.25">
      <c r="B76" t="s">
        <v>124</v>
      </c>
      <c r="C76" t="s">
        <v>134</v>
      </c>
      <c r="D76">
        <v>405</v>
      </c>
      <c r="E76">
        <v>1</v>
      </c>
      <c r="G76" t="s">
        <v>136</v>
      </c>
      <c r="H76">
        <v>4</v>
      </c>
      <c r="I76">
        <f>SUMIFS($D$72:$D$84,$C$72:$C$84,G76,$E$72:$E$84,H76)</f>
        <v>0</v>
      </c>
    </row>
    <row r="77" spans="2:9" x14ac:dyDescent="0.25">
      <c r="B77" t="s">
        <v>125</v>
      </c>
      <c r="C77" t="s">
        <v>134</v>
      </c>
      <c r="D77">
        <v>534</v>
      </c>
      <c r="E77">
        <v>1</v>
      </c>
    </row>
    <row r="78" spans="2:9" x14ac:dyDescent="0.25">
      <c r="B78" t="s">
        <v>61</v>
      </c>
      <c r="C78" t="s">
        <v>136</v>
      </c>
      <c r="D78">
        <v>314</v>
      </c>
      <c r="E78">
        <v>1</v>
      </c>
    </row>
    <row r="79" spans="2:9" x14ac:dyDescent="0.25">
      <c r="B79" t="s">
        <v>126</v>
      </c>
      <c r="C79" t="s">
        <v>136</v>
      </c>
      <c r="D79">
        <v>405</v>
      </c>
      <c r="E79">
        <v>2</v>
      </c>
    </row>
    <row r="80" spans="2:9" x14ac:dyDescent="0.25">
      <c r="B80" t="s">
        <v>127</v>
      </c>
      <c r="C80" t="s">
        <v>136</v>
      </c>
      <c r="D80">
        <v>530</v>
      </c>
      <c r="E80">
        <v>2</v>
      </c>
    </row>
    <row r="81" spans="2:7" x14ac:dyDescent="0.25">
      <c r="B81" t="s">
        <v>38</v>
      </c>
      <c r="C81" t="s">
        <v>137</v>
      </c>
      <c r="D81">
        <v>195</v>
      </c>
      <c r="E81">
        <v>1</v>
      </c>
    </row>
    <row r="82" spans="2:7" x14ac:dyDescent="0.25">
      <c r="B82" t="s">
        <v>39</v>
      </c>
      <c r="C82" t="s">
        <v>137</v>
      </c>
      <c r="D82">
        <v>205</v>
      </c>
      <c r="E82">
        <v>1</v>
      </c>
    </row>
    <row r="83" spans="2:7" x14ac:dyDescent="0.25">
      <c r="B83" t="s">
        <v>40</v>
      </c>
      <c r="C83" t="s">
        <v>137</v>
      </c>
      <c r="D83">
        <v>395</v>
      </c>
      <c r="E83">
        <v>4</v>
      </c>
    </row>
    <row r="84" spans="2:7" x14ac:dyDescent="0.25">
      <c r="B84" t="s">
        <v>41</v>
      </c>
      <c r="C84" t="s">
        <v>137</v>
      </c>
      <c r="D84">
        <v>195</v>
      </c>
      <c r="E84">
        <v>1</v>
      </c>
    </row>
    <row r="86" spans="2:7" x14ac:dyDescent="0.25">
      <c r="B86" t="s">
        <v>34</v>
      </c>
      <c r="C86" t="s">
        <v>130</v>
      </c>
      <c r="D86" t="s">
        <v>37</v>
      </c>
    </row>
    <row r="87" spans="2:7" x14ac:dyDescent="0.25">
      <c r="B87" t="s">
        <v>60</v>
      </c>
      <c r="C87" t="s">
        <v>132</v>
      </c>
      <c r="D87">
        <v>318</v>
      </c>
      <c r="F87" t="s">
        <v>255</v>
      </c>
      <c r="G87" t="s">
        <v>380</v>
      </c>
    </row>
    <row r="88" spans="2:7" x14ac:dyDescent="0.25">
      <c r="B88" t="s">
        <v>122</v>
      </c>
      <c r="C88" t="s">
        <v>132</v>
      </c>
      <c r="D88">
        <v>405</v>
      </c>
      <c r="F88" t="s">
        <v>132</v>
      </c>
      <c r="G88">
        <f>SUMIF(C87:C95,F88,D87:D95)</f>
        <v>1248</v>
      </c>
    </row>
    <row r="89" spans="2:7" x14ac:dyDescent="0.25">
      <c r="B89" t="s">
        <v>123</v>
      </c>
      <c r="C89" t="s">
        <v>132</v>
      </c>
      <c r="D89">
        <v>525</v>
      </c>
      <c r="F89" t="s">
        <v>134</v>
      </c>
      <c r="G89">
        <f t="shared" ref="G89" si="2">SUMIF(C88:C96,F89,D88:D96)</f>
        <v>1248</v>
      </c>
    </row>
    <row r="90" spans="2:7" x14ac:dyDescent="0.25">
      <c r="B90" t="s">
        <v>59</v>
      </c>
      <c r="C90" t="s">
        <v>134</v>
      </c>
      <c r="D90">
        <v>309</v>
      </c>
      <c r="F90" t="s">
        <v>136</v>
      </c>
      <c r="G90">
        <f>SUMIF(C89:C96,F90,D89:D96)</f>
        <v>1249</v>
      </c>
    </row>
    <row r="91" spans="2:7" x14ac:dyDescent="0.25">
      <c r="B91" t="s">
        <v>124</v>
      </c>
      <c r="C91" t="s">
        <v>134</v>
      </c>
      <c r="D91">
        <v>405</v>
      </c>
    </row>
    <row r="92" spans="2:7" x14ac:dyDescent="0.25">
      <c r="B92" t="s">
        <v>125</v>
      </c>
      <c r="C92" t="s">
        <v>134</v>
      </c>
      <c r="D92">
        <v>534</v>
      </c>
    </row>
    <row r="93" spans="2:7" x14ac:dyDescent="0.25">
      <c r="B93" t="s">
        <v>61</v>
      </c>
      <c r="C93" t="s">
        <v>136</v>
      </c>
      <c r="D93">
        <v>314</v>
      </c>
    </row>
    <row r="94" spans="2:7" x14ac:dyDescent="0.25">
      <c r="B94" t="s">
        <v>126</v>
      </c>
      <c r="C94" t="s">
        <v>136</v>
      </c>
      <c r="D94">
        <v>405</v>
      </c>
    </row>
    <row r="95" spans="2:7" x14ac:dyDescent="0.25">
      <c r="B95" t="s">
        <v>127</v>
      </c>
      <c r="C95" t="s">
        <v>136</v>
      </c>
      <c r="D95">
        <v>530</v>
      </c>
    </row>
    <row r="96" spans="2:7" x14ac:dyDescent="0.25">
      <c r="B96" t="s">
        <v>57</v>
      </c>
    </row>
    <row r="97" spans="2:6" x14ac:dyDescent="0.25">
      <c r="B97" t="s">
        <v>34</v>
      </c>
      <c r="C97" t="s">
        <v>130</v>
      </c>
      <c r="D97" t="s">
        <v>131</v>
      </c>
      <c r="E97" t="s">
        <v>128</v>
      </c>
    </row>
    <row r="98" spans="2:6" x14ac:dyDescent="0.25">
      <c r="B98" t="s">
        <v>300</v>
      </c>
      <c r="C98" t="s">
        <v>148</v>
      </c>
      <c r="E98">
        <v>305</v>
      </c>
    </row>
    <row r="99" spans="2:6" x14ac:dyDescent="0.25">
      <c r="B99" t="s">
        <v>304</v>
      </c>
      <c r="C99" t="s">
        <v>166</v>
      </c>
      <c r="D99" t="s">
        <v>167</v>
      </c>
      <c r="E99">
        <v>465</v>
      </c>
    </row>
    <row r="100" spans="2:6" x14ac:dyDescent="0.25">
      <c r="B100" t="s">
        <v>230</v>
      </c>
      <c r="C100" t="s">
        <v>157</v>
      </c>
      <c r="D100" t="s">
        <v>158</v>
      </c>
      <c r="E100">
        <v>385</v>
      </c>
    </row>
    <row r="101" spans="2:6" x14ac:dyDescent="0.25">
      <c r="B101" t="s">
        <v>307</v>
      </c>
      <c r="C101" t="s">
        <v>298</v>
      </c>
      <c r="E101">
        <v>420</v>
      </c>
    </row>
    <row r="102" spans="2:6" x14ac:dyDescent="0.25">
      <c r="B102" t="s">
        <v>45</v>
      </c>
      <c r="C102" t="s">
        <v>139</v>
      </c>
      <c r="D102" t="s">
        <v>135</v>
      </c>
      <c r="E102">
        <v>349</v>
      </c>
    </row>
    <row r="103" spans="2:6" x14ac:dyDescent="0.25">
      <c r="B103" t="s">
        <v>47</v>
      </c>
      <c r="C103" t="s">
        <v>139</v>
      </c>
      <c r="E103">
        <v>-350</v>
      </c>
    </row>
    <row r="104" spans="2:6" x14ac:dyDescent="0.25">
      <c r="B104" t="s">
        <v>124</v>
      </c>
      <c r="C104" t="s">
        <v>134</v>
      </c>
      <c r="E104">
        <v>405</v>
      </c>
    </row>
    <row r="105" spans="2:6" x14ac:dyDescent="0.25">
      <c r="B105" t="s">
        <v>311</v>
      </c>
      <c r="C105" t="s">
        <v>299</v>
      </c>
      <c r="D105" t="s">
        <v>133</v>
      </c>
      <c r="E105">
        <v>310</v>
      </c>
    </row>
    <row r="106" spans="2:6" x14ac:dyDescent="0.25">
      <c r="B106" t="s">
        <v>186</v>
      </c>
      <c r="C106" t="s">
        <v>136</v>
      </c>
      <c r="E106">
        <v>200</v>
      </c>
    </row>
    <row r="107" spans="2:6" x14ac:dyDescent="0.25">
      <c r="B107" t="s">
        <v>57</v>
      </c>
    </row>
    <row r="108" spans="2:6" x14ac:dyDescent="0.25">
      <c r="E108">
        <f>SUM(E98:E106)</f>
        <v>2489</v>
      </c>
    </row>
    <row r="110" spans="2:6" x14ac:dyDescent="0.25">
      <c r="B110" t="s">
        <v>374</v>
      </c>
      <c r="C110" t="s">
        <v>34</v>
      </c>
      <c r="D110" t="s">
        <v>130</v>
      </c>
      <c r="E110" t="s">
        <v>131</v>
      </c>
      <c r="F110" t="s">
        <v>37</v>
      </c>
    </row>
    <row r="111" spans="2:6" x14ac:dyDescent="0.25">
      <c r="B111">
        <v>1</v>
      </c>
      <c r="C111" t="s">
        <v>60</v>
      </c>
      <c r="D111" t="s">
        <v>132</v>
      </c>
      <c r="E111" t="s">
        <v>133</v>
      </c>
      <c r="F111">
        <v>318</v>
      </c>
    </row>
    <row r="112" spans="2:6" x14ac:dyDescent="0.25">
      <c r="B112">
        <v>2</v>
      </c>
      <c r="C112" t="s">
        <v>122</v>
      </c>
      <c r="D112" t="s">
        <v>132</v>
      </c>
      <c r="E112" t="s">
        <v>133</v>
      </c>
      <c r="F112">
        <v>405</v>
      </c>
    </row>
    <row r="113" spans="2:9" x14ac:dyDescent="0.25">
      <c r="B113">
        <v>3</v>
      </c>
      <c r="C113" t="s">
        <v>123</v>
      </c>
      <c r="D113" t="s">
        <v>132</v>
      </c>
      <c r="E113" t="s">
        <v>133</v>
      </c>
      <c r="F113">
        <v>525</v>
      </c>
    </row>
    <row r="114" spans="2:9" x14ac:dyDescent="0.25">
      <c r="B114">
        <v>4</v>
      </c>
      <c r="C114" t="s">
        <v>59</v>
      </c>
      <c r="D114" t="s">
        <v>134</v>
      </c>
      <c r="F114">
        <v>309</v>
      </c>
      <c r="H114" t="s">
        <v>379</v>
      </c>
      <c r="I114">
        <f>_xlfn.STDEV.S(F111:F130)</f>
        <v>113.23194639416266</v>
      </c>
    </row>
    <row r="115" spans="2:9" x14ac:dyDescent="0.25">
      <c r="B115">
        <v>5</v>
      </c>
      <c r="C115" t="s">
        <v>124</v>
      </c>
      <c r="D115" t="s">
        <v>134</v>
      </c>
      <c r="F115">
        <v>405</v>
      </c>
    </row>
    <row r="116" spans="2:9" x14ac:dyDescent="0.25">
      <c r="B116">
        <v>6</v>
      </c>
      <c r="C116" t="s">
        <v>125</v>
      </c>
      <c r="D116" t="s">
        <v>134</v>
      </c>
      <c r="E116" t="s">
        <v>135</v>
      </c>
      <c r="F116">
        <v>534</v>
      </c>
    </row>
    <row r="117" spans="2:9" x14ac:dyDescent="0.25">
      <c r="B117">
        <v>7</v>
      </c>
      <c r="C117" t="s">
        <v>61</v>
      </c>
      <c r="D117" t="s">
        <v>136</v>
      </c>
      <c r="F117">
        <v>314</v>
      </c>
    </row>
    <row r="118" spans="2:9" x14ac:dyDescent="0.25">
      <c r="B118">
        <v>8</v>
      </c>
      <c r="C118" t="s">
        <v>126</v>
      </c>
      <c r="D118" t="s">
        <v>136</v>
      </c>
      <c r="F118">
        <v>405</v>
      </c>
    </row>
    <row r="119" spans="2:9" x14ac:dyDescent="0.25">
      <c r="B119">
        <v>9</v>
      </c>
      <c r="C119" t="s">
        <v>127</v>
      </c>
      <c r="D119" t="s">
        <v>136</v>
      </c>
      <c r="F119">
        <v>530</v>
      </c>
    </row>
    <row r="120" spans="2:9" x14ac:dyDescent="0.25">
      <c r="B120">
        <v>10</v>
      </c>
      <c r="C120" t="s">
        <v>38</v>
      </c>
      <c r="D120" t="s">
        <v>137</v>
      </c>
      <c r="F120">
        <v>195</v>
      </c>
    </row>
    <row r="121" spans="2:9" x14ac:dyDescent="0.25">
      <c r="B121">
        <v>11</v>
      </c>
      <c r="C121" t="s">
        <v>39</v>
      </c>
      <c r="D121" t="s">
        <v>137</v>
      </c>
      <c r="F121">
        <v>205</v>
      </c>
    </row>
    <row r="122" spans="2:9" x14ac:dyDescent="0.25">
      <c r="B122">
        <v>12</v>
      </c>
      <c r="C122" t="s">
        <v>40</v>
      </c>
      <c r="D122" t="s">
        <v>137</v>
      </c>
      <c r="E122" t="s">
        <v>135</v>
      </c>
      <c r="F122">
        <v>395</v>
      </c>
    </row>
    <row r="123" spans="2:9" x14ac:dyDescent="0.25">
      <c r="B123">
        <v>13</v>
      </c>
      <c r="C123" t="s">
        <v>41</v>
      </c>
      <c r="D123" t="s">
        <v>137</v>
      </c>
      <c r="E123" t="s">
        <v>133</v>
      </c>
      <c r="F123">
        <v>195</v>
      </c>
    </row>
    <row r="124" spans="2:9" x14ac:dyDescent="0.25">
      <c r="B124">
        <v>14</v>
      </c>
      <c r="C124" t="s">
        <v>42</v>
      </c>
      <c r="D124" t="s">
        <v>137</v>
      </c>
      <c r="E124" t="s">
        <v>133</v>
      </c>
      <c r="F124">
        <v>205</v>
      </c>
    </row>
    <row r="125" spans="2:9" x14ac:dyDescent="0.25">
      <c r="B125">
        <v>15</v>
      </c>
      <c r="C125" t="s">
        <v>43</v>
      </c>
      <c r="D125" t="s">
        <v>137</v>
      </c>
      <c r="E125" t="s">
        <v>133</v>
      </c>
      <c r="F125">
        <v>395</v>
      </c>
    </row>
    <row r="126" spans="2:9" x14ac:dyDescent="0.25">
      <c r="B126">
        <v>16</v>
      </c>
      <c r="C126" t="s">
        <v>44</v>
      </c>
      <c r="D126" t="s">
        <v>139</v>
      </c>
      <c r="E126" t="s">
        <v>135</v>
      </c>
      <c r="F126">
        <v>251</v>
      </c>
    </row>
    <row r="127" spans="2:9" x14ac:dyDescent="0.25">
      <c r="B127">
        <v>17</v>
      </c>
      <c r="C127" t="s">
        <v>45</v>
      </c>
      <c r="D127" t="s">
        <v>139</v>
      </c>
      <c r="E127" t="s">
        <v>135</v>
      </c>
      <c r="F127">
        <v>349</v>
      </c>
    </row>
    <row r="128" spans="2:9" x14ac:dyDescent="0.25">
      <c r="B128">
        <v>18</v>
      </c>
      <c r="C128" t="s">
        <v>46</v>
      </c>
      <c r="D128" t="s">
        <v>139</v>
      </c>
      <c r="E128" t="s">
        <v>135</v>
      </c>
      <c r="F128">
        <v>479</v>
      </c>
    </row>
    <row r="129" spans="2:9" x14ac:dyDescent="0.25">
      <c r="B129">
        <v>19</v>
      </c>
      <c r="C129" t="s">
        <v>47</v>
      </c>
      <c r="D129" t="s">
        <v>139</v>
      </c>
      <c r="F129">
        <v>253</v>
      </c>
    </row>
    <row r="130" spans="2:9" x14ac:dyDescent="0.25">
      <c r="B130">
        <v>20</v>
      </c>
      <c r="C130" t="s">
        <v>48</v>
      </c>
      <c r="D130" t="s">
        <v>139</v>
      </c>
      <c r="F130">
        <v>413</v>
      </c>
    </row>
    <row r="131" spans="2:9" x14ac:dyDescent="0.25">
      <c r="B131" t="s">
        <v>57</v>
      </c>
    </row>
    <row r="132" spans="2:9" x14ac:dyDescent="0.25">
      <c r="B132" t="s">
        <v>374</v>
      </c>
      <c r="C132" t="s">
        <v>34</v>
      </c>
      <c r="D132" t="s">
        <v>130</v>
      </c>
      <c r="E132" t="s">
        <v>131</v>
      </c>
      <c r="F132" t="s">
        <v>37</v>
      </c>
    </row>
    <row r="133" spans="2:9" x14ac:dyDescent="0.25">
      <c r="B133">
        <v>1</v>
      </c>
      <c r="C133" t="s">
        <v>60</v>
      </c>
      <c r="D133" t="s">
        <v>132</v>
      </c>
      <c r="E133" t="s">
        <v>133</v>
      </c>
      <c r="F133">
        <v>318</v>
      </c>
    </row>
    <row r="134" spans="2:9" x14ac:dyDescent="0.25">
      <c r="B134">
        <v>2</v>
      </c>
      <c r="C134" t="s">
        <v>122</v>
      </c>
      <c r="D134" t="s">
        <v>132</v>
      </c>
      <c r="E134" t="s">
        <v>133</v>
      </c>
      <c r="F134">
        <v>405</v>
      </c>
    </row>
    <row r="135" spans="2:9" x14ac:dyDescent="0.25">
      <c r="B135">
        <v>3</v>
      </c>
      <c r="C135" t="s">
        <v>123</v>
      </c>
      <c r="D135" t="s">
        <v>132</v>
      </c>
      <c r="E135" t="s">
        <v>133</v>
      </c>
      <c r="F135">
        <v>525</v>
      </c>
    </row>
    <row r="136" spans="2:9" x14ac:dyDescent="0.25">
      <c r="B136">
        <v>4</v>
      </c>
      <c r="C136" t="s">
        <v>59</v>
      </c>
      <c r="D136" t="s">
        <v>134</v>
      </c>
      <c r="F136">
        <v>309</v>
      </c>
      <c r="H136" t="s">
        <v>378</v>
      </c>
      <c r="I136">
        <f>_xlfn.STDEV.P(F133:F154)</f>
        <v>108.67283526239177</v>
      </c>
    </row>
    <row r="137" spans="2:9" x14ac:dyDescent="0.25">
      <c r="B137">
        <v>5</v>
      </c>
      <c r="C137" t="s">
        <v>124</v>
      </c>
      <c r="D137" t="s">
        <v>134</v>
      </c>
      <c r="F137">
        <v>405</v>
      </c>
    </row>
    <row r="138" spans="2:9" x14ac:dyDescent="0.25">
      <c r="B138">
        <v>6</v>
      </c>
      <c r="C138" t="s">
        <v>375</v>
      </c>
      <c r="D138" t="s">
        <v>134</v>
      </c>
      <c r="E138" t="s">
        <v>135</v>
      </c>
      <c r="F138">
        <v>534</v>
      </c>
    </row>
    <row r="139" spans="2:9" x14ac:dyDescent="0.25">
      <c r="B139">
        <v>7</v>
      </c>
      <c r="C139" t="s">
        <v>61</v>
      </c>
      <c r="D139" t="s">
        <v>136</v>
      </c>
      <c r="F139">
        <v>314</v>
      </c>
    </row>
    <row r="140" spans="2:9" x14ac:dyDescent="0.25">
      <c r="B140">
        <v>8</v>
      </c>
      <c r="C140" t="s">
        <v>376</v>
      </c>
      <c r="D140" t="s">
        <v>136</v>
      </c>
      <c r="F140">
        <v>405</v>
      </c>
    </row>
    <row r="141" spans="2:9" x14ac:dyDescent="0.25">
      <c r="B141">
        <v>9</v>
      </c>
      <c r="C141" t="s">
        <v>127</v>
      </c>
      <c r="D141" t="s">
        <v>136</v>
      </c>
      <c r="F141">
        <v>530</v>
      </c>
    </row>
    <row r="142" spans="2:9" x14ac:dyDescent="0.25">
      <c r="B142">
        <v>10</v>
      </c>
      <c r="C142" t="s">
        <v>38</v>
      </c>
      <c r="D142" t="s">
        <v>137</v>
      </c>
      <c r="F142">
        <v>195</v>
      </c>
    </row>
    <row r="143" spans="2:9" x14ac:dyDescent="0.25">
      <c r="B143">
        <v>11</v>
      </c>
      <c r="C143" t="s">
        <v>39</v>
      </c>
      <c r="D143" t="s">
        <v>137</v>
      </c>
      <c r="F143">
        <v>205</v>
      </c>
    </row>
    <row r="144" spans="2:9" x14ac:dyDescent="0.25">
      <c r="B144">
        <v>12</v>
      </c>
      <c r="C144" t="s">
        <v>40</v>
      </c>
      <c r="D144" t="s">
        <v>137</v>
      </c>
      <c r="E144" t="s">
        <v>135</v>
      </c>
      <c r="F144">
        <v>395</v>
      </c>
    </row>
    <row r="145" spans="2:6" x14ac:dyDescent="0.25">
      <c r="B145">
        <v>13</v>
      </c>
      <c r="C145" t="s">
        <v>41</v>
      </c>
      <c r="D145" t="s">
        <v>137</v>
      </c>
      <c r="E145" t="s">
        <v>133</v>
      </c>
      <c r="F145">
        <v>195</v>
      </c>
    </row>
    <row r="146" spans="2:6" x14ac:dyDescent="0.25">
      <c r="B146">
        <v>14</v>
      </c>
      <c r="C146" t="s">
        <v>42</v>
      </c>
      <c r="D146" t="s">
        <v>137</v>
      </c>
      <c r="E146" t="s">
        <v>133</v>
      </c>
      <c r="F146">
        <v>205</v>
      </c>
    </row>
    <row r="147" spans="2:6" x14ac:dyDescent="0.25">
      <c r="B147">
        <v>15</v>
      </c>
      <c r="C147" t="s">
        <v>377</v>
      </c>
      <c r="D147" t="s">
        <v>137</v>
      </c>
      <c r="E147" t="s">
        <v>133</v>
      </c>
      <c r="F147">
        <v>395</v>
      </c>
    </row>
    <row r="148" spans="2:6" x14ac:dyDescent="0.25">
      <c r="B148">
        <v>16</v>
      </c>
      <c r="C148" t="s">
        <v>44</v>
      </c>
      <c r="D148" t="s">
        <v>139</v>
      </c>
      <c r="E148" t="s">
        <v>135</v>
      </c>
      <c r="F148">
        <v>251</v>
      </c>
    </row>
    <row r="149" spans="2:6" x14ac:dyDescent="0.25">
      <c r="B149">
        <v>17</v>
      </c>
      <c r="C149" t="s">
        <v>45</v>
      </c>
      <c r="D149" t="s">
        <v>139</v>
      </c>
      <c r="E149" t="s">
        <v>135</v>
      </c>
      <c r="F149">
        <v>349</v>
      </c>
    </row>
    <row r="150" spans="2:6" x14ac:dyDescent="0.25">
      <c r="B150">
        <v>18</v>
      </c>
      <c r="C150" t="s">
        <v>46</v>
      </c>
      <c r="D150" t="s">
        <v>139</v>
      </c>
      <c r="E150" t="s">
        <v>135</v>
      </c>
      <c r="F150">
        <v>479</v>
      </c>
    </row>
    <row r="151" spans="2:6" x14ac:dyDescent="0.25">
      <c r="B151">
        <v>19</v>
      </c>
      <c r="C151" t="s">
        <v>47</v>
      </c>
      <c r="D151" t="s">
        <v>139</v>
      </c>
      <c r="F151">
        <v>253</v>
      </c>
    </row>
    <row r="152" spans="2:6" x14ac:dyDescent="0.25">
      <c r="B152">
        <v>20</v>
      </c>
      <c r="C152" t="s">
        <v>48</v>
      </c>
      <c r="D152" t="s">
        <v>139</v>
      </c>
      <c r="F152">
        <v>413</v>
      </c>
    </row>
    <row r="153" spans="2:6" x14ac:dyDescent="0.25">
      <c r="B153">
        <v>21</v>
      </c>
      <c r="C153" t="s">
        <v>49</v>
      </c>
      <c r="D153" t="s">
        <v>139</v>
      </c>
      <c r="E153" t="s">
        <v>135</v>
      </c>
      <c r="F153">
        <v>262</v>
      </c>
    </row>
    <row r="154" spans="2:6" x14ac:dyDescent="0.25">
      <c r="B154">
        <v>22</v>
      </c>
      <c r="C154" t="s">
        <v>50</v>
      </c>
      <c r="D154" t="s">
        <v>139</v>
      </c>
      <c r="E154" t="s">
        <v>135</v>
      </c>
      <c r="F154">
        <v>442</v>
      </c>
    </row>
    <row r="156" spans="2:6" x14ac:dyDescent="0.25">
      <c r="B156" t="s">
        <v>34</v>
      </c>
      <c r="C156" t="s">
        <v>130</v>
      </c>
      <c r="D156" t="s">
        <v>128</v>
      </c>
    </row>
    <row r="157" spans="2:6" x14ac:dyDescent="0.25">
      <c r="B157" t="s">
        <v>300</v>
      </c>
      <c r="C157" t="s">
        <v>148</v>
      </c>
      <c r="D157">
        <v>305</v>
      </c>
      <c r="F157" t="str" cm="1">
        <f t="array" ref="F157:F159">RIGHT(B157:B159,3)</f>
        <v>key</v>
      </c>
    </row>
    <row r="158" spans="2:6" x14ac:dyDescent="0.25">
      <c r="B158" t="s">
        <v>301</v>
      </c>
      <c r="C158" t="s">
        <v>136</v>
      </c>
      <c r="D158">
        <v>510</v>
      </c>
      <c r="F158" t="str">
        <v>ath</v>
      </c>
    </row>
    <row r="159" spans="2:6" x14ac:dyDescent="0.25">
      <c r="B159" t="s">
        <v>302</v>
      </c>
      <c r="C159" t="s">
        <v>132</v>
      </c>
      <c r="D159">
        <v>490</v>
      </c>
      <c r="F159" t="str">
        <v>bel</v>
      </c>
    </row>
    <row r="160" spans="2:6" x14ac:dyDescent="0.25">
      <c r="B160" t="s">
        <v>303</v>
      </c>
      <c r="C160" t="s">
        <v>136</v>
      </c>
      <c r="D160">
        <v>335</v>
      </c>
    </row>
    <row r="161" spans="2:4" x14ac:dyDescent="0.25">
      <c r="B161" t="s">
        <v>304</v>
      </c>
      <c r="C161" t="s">
        <v>166</v>
      </c>
      <c r="D161">
        <v>465</v>
      </c>
    </row>
    <row r="162" spans="2:4" x14ac:dyDescent="0.25">
      <c r="B162" t="s">
        <v>305</v>
      </c>
      <c r="C162" t="s">
        <v>136</v>
      </c>
      <c r="D162">
        <v>475</v>
      </c>
    </row>
    <row r="163" spans="2:4" x14ac:dyDescent="0.25">
      <c r="B163" t="s">
        <v>306</v>
      </c>
      <c r="C163" t="s">
        <v>136</v>
      </c>
      <c r="D163">
        <v>525</v>
      </c>
    </row>
    <row r="164" spans="2:4" x14ac:dyDescent="0.25">
      <c r="B164" t="s">
        <v>230</v>
      </c>
      <c r="C164" t="s">
        <v>157</v>
      </c>
      <c r="D164">
        <v>385</v>
      </c>
    </row>
    <row r="165" spans="2:4" x14ac:dyDescent="0.25">
      <c r="B165" t="s">
        <v>307</v>
      </c>
      <c r="C165" t="s">
        <v>298</v>
      </c>
      <c r="D165">
        <v>420</v>
      </c>
    </row>
    <row r="166" spans="2:4" x14ac:dyDescent="0.25">
      <c r="B166" t="s">
        <v>45</v>
      </c>
      <c r="C166" t="s">
        <v>139</v>
      </c>
      <c r="D166">
        <v>349</v>
      </c>
    </row>
    <row r="167" spans="2:4" x14ac:dyDescent="0.25">
      <c r="B167" t="s">
        <v>47</v>
      </c>
      <c r="C167" t="s">
        <v>139</v>
      </c>
      <c r="D167">
        <v>253</v>
      </c>
    </row>
    <row r="168" spans="2:4" x14ac:dyDescent="0.25">
      <c r="B168" t="s">
        <v>43</v>
      </c>
      <c r="C168" t="s">
        <v>137</v>
      </c>
      <c r="D168">
        <v>395</v>
      </c>
    </row>
    <row r="169" spans="2:4" x14ac:dyDescent="0.25">
      <c r="B169" t="s">
        <v>308</v>
      </c>
      <c r="C169" t="s">
        <v>139</v>
      </c>
      <c r="D169">
        <v>310</v>
      </c>
    </row>
    <row r="170" spans="2:4" x14ac:dyDescent="0.25">
      <c r="B170" t="s">
        <v>234</v>
      </c>
      <c r="C170" t="s">
        <v>136</v>
      </c>
      <c r="D170">
        <v>475</v>
      </c>
    </row>
    <row r="171" spans="2:4" x14ac:dyDescent="0.25">
      <c r="B171" t="s">
        <v>309</v>
      </c>
      <c r="C171" t="s">
        <v>133</v>
      </c>
      <c r="D171">
        <v>505</v>
      </c>
    </row>
    <row r="172" spans="2:4" x14ac:dyDescent="0.25">
      <c r="B172" t="s">
        <v>310</v>
      </c>
      <c r="C172" t="s">
        <v>148</v>
      </c>
      <c r="D172">
        <v>455</v>
      </c>
    </row>
    <row r="173" spans="2:4" x14ac:dyDescent="0.25">
      <c r="B173" t="s">
        <v>124</v>
      </c>
      <c r="C173" t="s">
        <v>134</v>
      </c>
      <c r="D173">
        <v>405</v>
      </c>
    </row>
    <row r="174" spans="2:4" x14ac:dyDescent="0.25">
      <c r="B174" t="s">
        <v>52</v>
      </c>
      <c r="C174" t="s">
        <v>133</v>
      </c>
      <c r="D174">
        <v>438</v>
      </c>
    </row>
    <row r="175" spans="2:4" x14ac:dyDescent="0.25">
      <c r="B175" t="s">
        <v>311</v>
      </c>
      <c r="C175" t="s">
        <v>299</v>
      </c>
      <c r="D175">
        <v>310</v>
      </c>
    </row>
    <row r="176" spans="2:4" x14ac:dyDescent="0.25">
      <c r="B176" t="s">
        <v>186</v>
      </c>
      <c r="C176" t="s">
        <v>136</v>
      </c>
      <c r="D176">
        <v>200</v>
      </c>
    </row>
    <row r="177" spans="2:2" x14ac:dyDescent="0.25">
      <c r="B177" t="s">
        <v>57</v>
      </c>
    </row>
    <row r="178" spans="2:2" x14ac:dyDescent="0.25">
      <c r="B178">
        <f t="shared" ref="B178:B187" ca="1" si="3">INT(RAND()*10)</f>
        <v>2</v>
      </c>
    </row>
    <row r="179" spans="2:2" x14ac:dyDescent="0.25">
      <c r="B179">
        <f t="shared" ca="1" si="3"/>
        <v>0</v>
      </c>
    </row>
    <row r="180" spans="2:2" x14ac:dyDescent="0.25">
      <c r="B180">
        <f t="shared" ca="1" si="3"/>
        <v>1</v>
      </c>
    </row>
    <row r="181" spans="2:2" x14ac:dyDescent="0.25">
      <c r="B181">
        <f t="shared" ca="1" si="3"/>
        <v>9</v>
      </c>
    </row>
    <row r="182" spans="2:2" x14ac:dyDescent="0.25">
      <c r="B182">
        <f t="shared" ca="1" si="3"/>
        <v>0</v>
      </c>
    </row>
    <row r="183" spans="2:2" x14ac:dyDescent="0.25">
      <c r="B183">
        <f t="shared" ca="1" si="3"/>
        <v>3</v>
      </c>
    </row>
    <row r="184" spans="2:2" x14ac:dyDescent="0.25">
      <c r="B184">
        <f t="shared" ca="1" si="3"/>
        <v>2</v>
      </c>
    </row>
    <row r="185" spans="2:2" x14ac:dyDescent="0.25">
      <c r="B185">
        <f t="shared" ca="1" si="3"/>
        <v>8</v>
      </c>
    </row>
    <row r="186" spans="2:2" x14ac:dyDescent="0.25">
      <c r="B186">
        <f t="shared" ca="1" si="3"/>
        <v>1</v>
      </c>
    </row>
    <row r="187" spans="2:2" x14ac:dyDescent="0.25">
      <c r="B187">
        <f t="shared" ca="1" si="3"/>
        <v>0</v>
      </c>
    </row>
    <row r="189" spans="2:2" x14ac:dyDescent="0.25">
      <c r="B189">
        <f ca="1">INT(RAND()*10)</f>
        <v>6</v>
      </c>
    </row>
    <row r="190" spans="2:2" x14ac:dyDescent="0.25">
      <c r="B190">
        <f ca="1">RAND()*10</f>
        <v>0.86632636282276909</v>
      </c>
    </row>
    <row r="191" spans="2:2" x14ac:dyDescent="0.25">
      <c r="B191">
        <f ca="1">RAND()</f>
        <v>0.42516466114177198</v>
      </c>
    </row>
    <row r="193" spans="2:5" x14ac:dyDescent="0.25">
      <c r="B193" t="s">
        <v>34</v>
      </c>
      <c r="C193" t="s">
        <v>130</v>
      </c>
      <c r="D193" t="s">
        <v>142</v>
      </c>
      <c r="E193" t="s">
        <v>373</v>
      </c>
    </row>
    <row r="194" spans="2:5" x14ac:dyDescent="0.25">
      <c r="B194" t="s">
        <v>60</v>
      </c>
      <c r="C194" t="s">
        <v>132</v>
      </c>
      <c r="D194">
        <v>49</v>
      </c>
      <c r="E194" t="str">
        <f>IF(OR(C194="Water", D194&gt;60), "Yes", "No")</f>
        <v>No</v>
      </c>
    </row>
    <row r="195" spans="2:5" x14ac:dyDescent="0.25">
      <c r="B195" t="s">
        <v>122</v>
      </c>
      <c r="C195" t="s">
        <v>132</v>
      </c>
      <c r="D195">
        <v>63</v>
      </c>
      <c r="E195" t="str">
        <f t="shared" ref="E195:E202" si="4">IF(OR(C195="Water", D195&gt;60), "Yes", "No")</f>
        <v>Yes</v>
      </c>
    </row>
    <row r="196" spans="2:5" x14ac:dyDescent="0.25">
      <c r="B196" t="s">
        <v>123</v>
      </c>
      <c r="C196" t="s">
        <v>132</v>
      </c>
      <c r="D196">
        <v>83</v>
      </c>
      <c r="E196" t="str">
        <f t="shared" si="4"/>
        <v>Yes</v>
      </c>
    </row>
    <row r="197" spans="2:5" x14ac:dyDescent="0.25">
      <c r="B197" t="s">
        <v>59</v>
      </c>
      <c r="C197" t="s">
        <v>134</v>
      </c>
      <c r="D197">
        <v>43</v>
      </c>
      <c r="E197" t="str">
        <f t="shared" si="4"/>
        <v>No</v>
      </c>
    </row>
    <row r="198" spans="2:5" x14ac:dyDescent="0.25">
      <c r="B198" t="s">
        <v>124</v>
      </c>
      <c r="C198" t="s">
        <v>134</v>
      </c>
      <c r="D198">
        <v>58</v>
      </c>
      <c r="E198" t="str">
        <f t="shared" si="4"/>
        <v>No</v>
      </c>
    </row>
    <row r="199" spans="2:5" x14ac:dyDescent="0.25">
      <c r="B199" t="s">
        <v>125</v>
      </c>
      <c r="C199" t="s">
        <v>134</v>
      </c>
      <c r="D199">
        <v>78</v>
      </c>
      <c r="E199" t="str">
        <f t="shared" si="4"/>
        <v>Yes</v>
      </c>
    </row>
    <row r="200" spans="2:5" x14ac:dyDescent="0.25">
      <c r="B200" t="s">
        <v>61</v>
      </c>
      <c r="C200" t="s">
        <v>136</v>
      </c>
      <c r="D200">
        <v>65</v>
      </c>
      <c r="E200" t="str">
        <f t="shared" si="4"/>
        <v>Yes</v>
      </c>
    </row>
    <row r="201" spans="2:5" x14ac:dyDescent="0.25">
      <c r="B201" t="s">
        <v>126</v>
      </c>
      <c r="C201" t="s">
        <v>136</v>
      </c>
      <c r="D201">
        <v>80</v>
      </c>
      <c r="E201" t="str">
        <f t="shared" si="4"/>
        <v>Yes</v>
      </c>
    </row>
    <row r="202" spans="2:5" x14ac:dyDescent="0.25">
      <c r="B202" t="s">
        <v>127</v>
      </c>
      <c r="C202" t="s">
        <v>136</v>
      </c>
      <c r="D202">
        <v>100</v>
      </c>
      <c r="E202" t="str">
        <f t="shared" si="4"/>
        <v>Yes</v>
      </c>
    </row>
    <row r="204" spans="2:5" x14ac:dyDescent="0.25">
      <c r="B204" t="s">
        <v>34</v>
      </c>
      <c r="C204" t="s">
        <v>130</v>
      </c>
      <c r="D204" t="s">
        <v>142</v>
      </c>
      <c r="E204" t="s">
        <v>373</v>
      </c>
    </row>
    <row r="205" spans="2:5" x14ac:dyDescent="0.25">
      <c r="B205" t="s">
        <v>60</v>
      </c>
      <c r="C205" t="s">
        <v>132</v>
      </c>
      <c r="D205">
        <v>49</v>
      </c>
      <c r="E205" t="b">
        <f t="shared" ref="E205:E213" si="5">OR(C205="Water", D205&gt;60)</f>
        <v>0</v>
      </c>
    </row>
    <row r="206" spans="2:5" x14ac:dyDescent="0.25">
      <c r="B206" t="s">
        <v>122</v>
      </c>
      <c r="C206" t="s">
        <v>132</v>
      </c>
      <c r="D206">
        <v>63</v>
      </c>
      <c r="E206" t="b">
        <f t="shared" si="5"/>
        <v>1</v>
      </c>
    </row>
    <row r="207" spans="2:5" x14ac:dyDescent="0.25">
      <c r="B207" t="s">
        <v>123</v>
      </c>
      <c r="C207" t="s">
        <v>132</v>
      </c>
      <c r="D207">
        <v>83</v>
      </c>
      <c r="E207" t="b">
        <f t="shared" si="5"/>
        <v>1</v>
      </c>
    </row>
    <row r="208" spans="2:5" x14ac:dyDescent="0.25">
      <c r="B208" t="s">
        <v>59</v>
      </c>
      <c r="C208" t="s">
        <v>134</v>
      </c>
      <c r="D208">
        <v>43</v>
      </c>
      <c r="E208" t="b">
        <f t="shared" si="5"/>
        <v>0</v>
      </c>
    </row>
    <row r="209" spans="2:12" x14ac:dyDescent="0.25">
      <c r="B209" t="s">
        <v>124</v>
      </c>
      <c r="C209" t="s">
        <v>134</v>
      </c>
      <c r="D209">
        <v>58</v>
      </c>
      <c r="E209" t="b">
        <f t="shared" si="5"/>
        <v>0</v>
      </c>
    </row>
    <row r="210" spans="2:12" x14ac:dyDescent="0.25">
      <c r="B210" t="s">
        <v>125</v>
      </c>
      <c r="C210" t="s">
        <v>134</v>
      </c>
      <c r="D210">
        <v>78</v>
      </c>
      <c r="E210" t="b">
        <f t="shared" si="5"/>
        <v>1</v>
      </c>
    </row>
    <row r="211" spans="2:12" x14ac:dyDescent="0.25">
      <c r="B211" t="s">
        <v>61</v>
      </c>
      <c r="C211" t="s">
        <v>136</v>
      </c>
      <c r="D211">
        <v>65</v>
      </c>
      <c r="E211" t="b">
        <f t="shared" si="5"/>
        <v>1</v>
      </c>
    </row>
    <row r="212" spans="2:12" x14ac:dyDescent="0.25">
      <c r="B212" t="s">
        <v>126</v>
      </c>
      <c r="C212" t="s">
        <v>136</v>
      </c>
      <c r="D212">
        <v>80</v>
      </c>
      <c r="E212" t="b">
        <f t="shared" si="5"/>
        <v>1</v>
      </c>
    </row>
    <row r="213" spans="2:12" x14ac:dyDescent="0.25">
      <c r="B213" t="s">
        <v>127</v>
      </c>
      <c r="C213" t="s">
        <v>136</v>
      </c>
      <c r="D213">
        <v>100</v>
      </c>
      <c r="E213" t="b">
        <f t="shared" si="5"/>
        <v>1</v>
      </c>
    </row>
    <row r="215" spans="2:12" x14ac:dyDescent="0.25">
      <c r="B215" t="s">
        <v>198</v>
      </c>
      <c r="C215">
        <v>1</v>
      </c>
      <c r="D215">
        <v>2</v>
      </c>
      <c r="E215">
        <v>3</v>
      </c>
      <c r="F215">
        <v>4</v>
      </c>
      <c r="G215">
        <v>5</v>
      </c>
      <c r="H215">
        <v>6</v>
      </c>
      <c r="I215">
        <v>7</v>
      </c>
      <c r="J215">
        <v>8</v>
      </c>
      <c r="K215">
        <v>9</v>
      </c>
      <c r="L215">
        <v>10</v>
      </c>
    </row>
    <row r="216" spans="2:12" x14ac:dyDescent="0.25">
      <c r="B216" t="s">
        <v>370</v>
      </c>
      <c r="C216">
        <v>10</v>
      </c>
      <c r="D216">
        <v>12</v>
      </c>
      <c r="E216">
        <v>16</v>
      </c>
      <c r="F216">
        <v>20</v>
      </c>
      <c r="G216">
        <v>28</v>
      </c>
      <c r="H216">
        <v>50</v>
      </c>
      <c r="I216">
        <v>80</v>
      </c>
      <c r="J216">
        <v>140</v>
      </c>
      <c r="K216">
        <v>200</v>
      </c>
      <c r="L216">
        <v>250</v>
      </c>
    </row>
    <row r="218" spans="2:12" x14ac:dyDescent="0.25">
      <c r="B218" t="s">
        <v>371</v>
      </c>
      <c r="C218" s="69">
        <v>0.1</v>
      </c>
      <c r="F218" t="s">
        <v>372</v>
      </c>
      <c r="G218" s="70">
        <f>NPV(C218,C216:L216)</f>
        <v>377.86809265258063</v>
      </c>
    </row>
    <row r="220" spans="2:12" x14ac:dyDescent="0.25">
      <c r="B220" t="s">
        <v>62</v>
      </c>
      <c r="C220" t="s">
        <v>67</v>
      </c>
      <c r="D220" t="s">
        <v>287</v>
      </c>
      <c r="E220" t="s">
        <v>288</v>
      </c>
      <c r="F220" t="s">
        <v>289</v>
      </c>
    </row>
    <row r="221" spans="2:12" x14ac:dyDescent="0.25">
      <c r="B221" t="s">
        <v>63</v>
      </c>
      <c r="C221">
        <v>10</v>
      </c>
      <c r="D221">
        <v>4</v>
      </c>
      <c r="E221">
        <v>1</v>
      </c>
      <c r="F221">
        <v>1</v>
      </c>
    </row>
    <row r="222" spans="2:12" x14ac:dyDescent="0.25">
      <c r="B222" t="s">
        <v>65</v>
      </c>
      <c r="C222">
        <v>12</v>
      </c>
      <c r="D222">
        <v>3</v>
      </c>
      <c r="E222">
        <v>0</v>
      </c>
      <c r="F222">
        <v>1</v>
      </c>
    </row>
    <row r="223" spans="2:12" x14ac:dyDescent="0.25">
      <c r="B223" t="s">
        <v>74</v>
      </c>
      <c r="C223">
        <v>15</v>
      </c>
      <c r="D223">
        <v>1</v>
      </c>
      <c r="E223">
        <v>3</v>
      </c>
      <c r="F223">
        <v>1</v>
      </c>
    </row>
    <row r="224" spans="2:12" x14ac:dyDescent="0.25">
      <c r="B224" t="s">
        <v>75</v>
      </c>
      <c r="C224">
        <v>4</v>
      </c>
      <c r="D224">
        <v>2</v>
      </c>
      <c r="E224">
        <v>6</v>
      </c>
      <c r="F224">
        <v>0</v>
      </c>
    </row>
    <row r="225" spans="2:8" x14ac:dyDescent="0.25">
      <c r="B225" t="s">
        <v>70</v>
      </c>
      <c r="C225">
        <v>10</v>
      </c>
      <c r="D225">
        <v>4</v>
      </c>
      <c r="E225">
        <v>1</v>
      </c>
      <c r="F225">
        <v>1</v>
      </c>
    </row>
    <row r="226" spans="2:8" x14ac:dyDescent="0.25">
      <c r="B226" t="s">
        <v>76</v>
      </c>
      <c r="C226">
        <v>9</v>
      </c>
      <c r="D226">
        <v>2</v>
      </c>
      <c r="E226">
        <v>1</v>
      </c>
      <c r="F226">
        <v>0</v>
      </c>
    </row>
    <row r="228" spans="2:8" x14ac:dyDescent="0.25">
      <c r="B228" t="s">
        <v>369</v>
      </c>
      <c r="C228">
        <f>_xlfn.MODE.SNGL(C221:F226)</f>
        <v>1</v>
      </c>
    </row>
    <row r="230" spans="2:8" x14ac:dyDescent="0.25">
      <c r="B230" t="s">
        <v>34</v>
      </c>
      <c r="C230" t="s">
        <v>130</v>
      </c>
      <c r="D230" t="s">
        <v>131</v>
      </c>
      <c r="E230" t="s">
        <v>128</v>
      </c>
    </row>
    <row r="231" spans="2:8" x14ac:dyDescent="0.25">
      <c r="B231" t="s">
        <v>300</v>
      </c>
      <c r="C231" t="s">
        <v>148</v>
      </c>
      <c r="E231">
        <v>305</v>
      </c>
    </row>
    <row r="232" spans="2:8" x14ac:dyDescent="0.25">
      <c r="B232" t="s">
        <v>301</v>
      </c>
      <c r="C232" t="s">
        <v>136</v>
      </c>
      <c r="D232" t="s">
        <v>148</v>
      </c>
      <c r="E232">
        <v>510</v>
      </c>
    </row>
    <row r="233" spans="2:8" x14ac:dyDescent="0.25">
      <c r="B233" t="s">
        <v>302</v>
      </c>
      <c r="C233" t="s">
        <v>132</v>
      </c>
      <c r="D233" t="s">
        <v>133</v>
      </c>
      <c r="E233">
        <v>490</v>
      </c>
    </row>
    <row r="234" spans="2:8" x14ac:dyDescent="0.25">
      <c r="B234" t="s">
        <v>303</v>
      </c>
      <c r="C234" t="s">
        <v>136</v>
      </c>
      <c r="D234" t="s">
        <v>133</v>
      </c>
      <c r="E234">
        <v>335</v>
      </c>
    </row>
    <row r="235" spans="2:8" x14ac:dyDescent="0.25">
      <c r="B235" t="s">
        <v>304</v>
      </c>
      <c r="C235" t="s">
        <v>166</v>
      </c>
      <c r="D235" t="s">
        <v>167</v>
      </c>
      <c r="E235">
        <v>465</v>
      </c>
      <c r="G235" t="s">
        <v>367</v>
      </c>
      <c r="H235">
        <f>MIN(E231:E250)</f>
        <v>253</v>
      </c>
    </row>
    <row r="236" spans="2:8" x14ac:dyDescent="0.25">
      <c r="B236" t="s">
        <v>305</v>
      </c>
      <c r="C236" t="s">
        <v>136</v>
      </c>
      <c r="D236" t="s">
        <v>312</v>
      </c>
      <c r="E236">
        <v>475</v>
      </c>
    </row>
    <row r="237" spans="2:8" x14ac:dyDescent="0.25">
      <c r="B237" t="s">
        <v>306</v>
      </c>
      <c r="C237" t="s">
        <v>136</v>
      </c>
      <c r="D237" t="s">
        <v>312</v>
      </c>
      <c r="E237">
        <v>525</v>
      </c>
    </row>
    <row r="238" spans="2:8" x14ac:dyDescent="0.25">
      <c r="B238" t="s">
        <v>230</v>
      </c>
      <c r="C238" t="s">
        <v>157</v>
      </c>
      <c r="D238" t="s">
        <v>158</v>
      </c>
      <c r="E238">
        <v>385</v>
      </c>
    </row>
    <row r="239" spans="2:8" x14ac:dyDescent="0.25">
      <c r="B239" t="s">
        <v>307</v>
      </c>
      <c r="C239" t="s">
        <v>298</v>
      </c>
      <c r="E239">
        <v>420</v>
      </c>
    </row>
    <row r="240" spans="2:8" x14ac:dyDescent="0.25">
      <c r="B240" t="s">
        <v>45</v>
      </c>
      <c r="C240" t="s">
        <v>139</v>
      </c>
      <c r="D240" t="s">
        <v>135</v>
      </c>
      <c r="E240">
        <v>349</v>
      </c>
    </row>
    <row r="241" spans="2:5" x14ac:dyDescent="0.25">
      <c r="B241" t="s">
        <v>47</v>
      </c>
      <c r="C241" t="s">
        <v>139</v>
      </c>
      <c r="E241">
        <v>253</v>
      </c>
    </row>
    <row r="242" spans="2:5" x14ac:dyDescent="0.25">
      <c r="B242" t="s">
        <v>43</v>
      </c>
      <c r="C242" t="s">
        <v>137</v>
      </c>
      <c r="D242" t="s">
        <v>133</v>
      </c>
      <c r="E242">
        <v>395</v>
      </c>
    </row>
    <row r="243" spans="2:5" x14ac:dyDescent="0.25">
      <c r="B243" t="s">
        <v>308</v>
      </c>
      <c r="C243" t="s">
        <v>139</v>
      </c>
      <c r="D243" t="s">
        <v>135</v>
      </c>
      <c r="E243">
        <v>310</v>
      </c>
    </row>
    <row r="244" spans="2:5" x14ac:dyDescent="0.25">
      <c r="B244" t="s">
        <v>234</v>
      </c>
      <c r="C244" t="s">
        <v>136</v>
      </c>
      <c r="E244">
        <v>475</v>
      </c>
    </row>
    <row r="245" spans="2:5" x14ac:dyDescent="0.25">
      <c r="B245" t="s">
        <v>309</v>
      </c>
      <c r="C245" t="s">
        <v>133</v>
      </c>
      <c r="D245" t="s">
        <v>158</v>
      </c>
      <c r="E245">
        <v>505</v>
      </c>
    </row>
    <row r="246" spans="2:5" x14ac:dyDescent="0.25">
      <c r="B246" t="s">
        <v>310</v>
      </c>
      <c r="C246" t="s">
        <v>148</v>
      </c>
      <c r="E246">
        <v>455</v>
      </c>
    </row>
    <row r="247" spans="2:5" x14ac:dyDescent="0.25">
      <c r="B247" t="s">
        <v>124</v>
      </c>
      <c r="C247" t="s">
        <v>134</v>
      </c>
      <c r="E247">
        <v>405</v>
      </c>
    </row>
    <row r="248" spans="2:5" x14ac:dyDescent="0.25">
      <c r="B248" t="s">
        <v>52</v>
      </c>
      <c r="C248" t="s">
        <v>133</v>
      </c>
      <c r="E248">
        <v>438</v>
      </c>
    </row>
    <row r="249" spans="2:5" x14ac:dyDescent="0.25">
      <c r="B249" t="s">
        <v>311</v>
      </c>
      <c r="C249" t="s">
        <v>299</v>
      </c>
      <c r="D249" t="s">
        <v>133</v>
      </c>
      <c r="E249">
        <v>310</v>
      </c>
    </row>
    <row r="250" spans="2:5" x14ac:dyDescent="0.25">
      <c r="B250" t="s">
        <v>186</v>
      </c>
      <c r="C250" t="s">
        <v>136</v>
      </c>
      <c r="E250" t="s">
        <v>368</v>
      </c>
    </row>
    <row r="252" spans="2:5" x14ac:dyDescent="0.25">
      <c r="B252" t="s">
        <v>34</v>
      </c>
      <c r="C252" t="s">
        <v>130</v>
      </c>
      <c r="D252" t="s">
        <v>131</v>
      </c>
      <c r="E252" t="s">
        <v>128</v>
      </c>
    </row>
    <row r="253" spans="2:5" x14ac:dyDescent="0.25">
      <c r="B253" t="s">
        <v>300</v>
      </c>
      <c r="C253" t="s">
        <v>148</v>
      </c>
      <c r="E253">
        <v>305</v>
      </c>
    </row>
    <row r="254" spans="2:5" x14ac:dyDescent="0.25">
      <c r="B254" t="s">
        <v>301</v>
      </c>
      <c r="C254" t="s">
        <v>136</v>
      </c>
      <c r="D254" t="s">
        <v>148</v>
      </c>
      <c r="E254">
        <v>510</v>
      </c>
    </row>
    <row r="255" spans="2:5" x14ac:dyDescent="0.25">
      <c r="B255" t="s">
        <v>302</v>
      </c>
      <c r="C255" t="s">
        <v>132</v>
      </c>
      <c r="D255" t="s">
        <v>133</v>
      </c>
      <c r="E255">
        <v>490</v>
      </c>
    </row>
    <row r="256" spans="2:5" x14ac:dyDescent="0.25">
      <c r="B256" t="s">
        <v>303</v>
      </c>
      <c r="C256" t="s">
        <v>136</v>
      </c>
      <c r="D256" t="s">
        <v>133</v>
      </c>
      <c r="E256">
        <v>335</v>
      </c>
    </row>
    <row r="257" spans="2:8" x14ac:dyDescent="0.25">
      <c r="B257" t="s">
        <v>304</v>
      </c>
      <c r="C257" t="s">
        <v>166</v>
      </c>
      <c r="D257" t="s">
        <v>167</v>
      </c>
      <c r="E257">
        <v>465</v>
      </c>
      <c r="G257" t="s">
        <v>365</v>
      </c>
      <c r="H257">
        <f>MAX(E253:E272)</f>
        <v>510</v>
      </c>
    </row>
    <row r="258" spans="2:8" x14ac:dyDescent="0.25">
      <c r="B258" t="s">
        <v>305</v>
      </c>
      <c r="C258" t="s">
        <v>136</v>
      </c>
      <c r="D258" t="s">
        <v>312</v>
      </c>
      <c r="E258">
        <v>475</v>
      </c>
    </row>
    <row r="259" spans="2:8" x14ac:dyDescent="0.25">
      <c r="B259" t="s">
        <v>306</v>
      </c>
      <c r="C259" t="s">
        <v>136</v>
      </c>
      <c r="D259" t="s">
        <v>312</v>
      </c>
      <c r="E259" t="s">
        <v>366</v>
      </c>
    </row>
    <row r="260" spans="2:8" x14ac:dyDescent="0.25">
      <c r="B260" t="s">
        <v>230</v>
      </c>
      <c r="C260" t="s">
        <v>157</v>
      </c>
      <c r="D260" t="s">
        <v>158</v>
      </c>
      <c r="E260">
        <v>385</v>
      </c>
    </row>
    <row r="261" spans="2:8" x14ac:dyDescent="0.25">
      <c r="B261" t="s">
        <v>307</v>
      </c>
      <c r="C261" t="s">
        <v>298</v>
      </c>
      <c r="E261">
        <v>420</v>
      </c>
    </row>
    <row r="262" spans="2:8" x14ac:dyDescent="0.25">
      <c r="B262" t="s">
        <v>45</v>
      </c>
      <c r="C262" t="s">
        <v>139</v>
      </c>
      <c r="D262" t="s">
        <v>135</v>
      </c>
      <c r="E262">
        <v>349</v>
      </c>
    </row>
    <row r="263" spans="2:8" x14ac:dyDescent="0.25">
      <c r="B263" t="s">
        <v>47</v>
      </c>
      <c r="C263" t="s">
        <v>139</v>
      </c>
      <c r="E263">
        <v>253</v>
      </c>
    </row>
    <row r="264" spans="2:8" x14ac:dyDescent="0.25">
      <c r="B264" t="s">
        <v>43</v>
      </c>
      <c r="C264" t="s">
        <v>137</v>
      </c>
      <c r="D264" t="s">
        <v>133</v>
      </c>
      <c r="E264">
        <v>395</v>
      </c>
    </row>
    <row r="265" spans="2:8" x14ac:dyDescent="0.25">
      <c r="B265" t="s">
        <v>308</v>
      </c>
      <c r="C265" t="s">
        <v>139</v>
      </c>
      <c r="D265" t="s">
        <v>135</v>
      </c>
      <c r="E265">
        <v>310</v>
      </c>
    </row>
    <row r="266" spans="2:8" x14ac:dyDescent="0.25">
      <c r="B266" t="s">
        <v>234</v>
      </c>
      <c r="C266" t="s">
        <v>136</v>
      </c>
      <c r="E266">
        <v>475</v>
      </c>
    </row>
    <row r="267" spans="2:8" x14ac:dyDescent="0.25">
      <c r="B267" t="s">
        <v>309</v>
      </c>
      <c r="C267" t="s">
        <v>133</v>
      </c>
      <c r="D267" t="s">
        <v>158</v>
      </c>
      <c r="E267">
        <v>505</v>
      </c>
    </row>
    <row r="268" spans="2:8" x14ac:dyDescent="0.25">
      <c r="B268" t="s">
        <v>310</v>
      </c>
      <c r="C268" t="s">
        <v>148</v>
      </c>
      <c r="E268">
        <v>455</v>
      </c>
    </row>
    <row r="269" spans="2:8" x14ac:dyDescent="0.25">
      <c r="B269" t="s">
        <v>124</v>
      </c>
      <c r="C269" t="s">
        <v>134</v>
      </c>
      <c r="E269">
        <v>405</v>
      </c>
    </row>
    <row r="270" spans="2:8" x14ac:dyDescent="0.25">
      <c r="B270" t="s">
        <v>52</v>
      </c>
      <c r="C270" t="s">
        <v>133</v>
      </c>
      <c r="E270">
        <v>438</v>
      </c>
    </row>
    <row r="271" spans="2:8" x14ac:dyDescent="0.25">
      <c r="B271" t="s">
        <v>311</v>
      </c>
      <c r="C271" t="s">
        <v>299</v>
      </c>
      <c r="D271" t="s">
        <v>133</v>
      </c>
      <c r="E271">
        <v>310</v>
      </c>
    </row>
    <row r="272" spans="2:8" x14ac:dyDescent="0.25">
      <c r="B272" t="s">
        <v>186</v>
      </c>
      <c r="C272" t="s">
        <v>136</v>
      </c>
      <c r="E272">
        <v>200</v>
      </c>
    </row>
    <row r="273" spans="2:7" x14ac:dyDescent="0.25">
      <c r="B273" t="s">
        <v>57</v>
      </c>
    </row>
    <row r="274" spans="2:7" x14ac:dyDescent="0.25">
      <c r="B274" t="s">
        <v>34</v>
      </c>
      <c r="C274" t="s">
        <v>130</v>
      </c>
      <c r="D274" t="s">
        <v>128</v>
      </c>
    </row>
    <row r="275" spans="2:7" x14ac:dyDescent="0.25">
      <c r="B275" t="s">
        <v>345</v>
      </c>
      <c r="C275" t="s">
        <v>326</v>
      </c>
      <c r="D275">
        <v>305</v>
      </c>
      <c r="F275" t="str" cm="1">
        <f t="array" ref="F275:G294">LOWER(B275:C294)</f>
        <v>mankey</v>
      </c>
      <c r="G275" t="str">
        <v>fighting</v>
      </c>
    </row>
    <row r="276" spans="2:7" x14ac:dyDescent="0.25">
      <c r="B276" t="s">
        <v>346</v>
      </c>
      <c r="C276" t="s">
        <v>327</v>
      </c>
      <c r="D276">
        <v>510</v>
      </c>
      <c r="F276" t="str">
        <v>poliwrath</v>
      </c>
      <c r="G276" t="str">
        <v>water</v>
      </c>
    </row>
    <row r="277" spans="2:7" x14ac:dyDescent="0.25">
      <c r="B277" t="s">
        <v>347</v>
      </c>
      <c r="C277" t="s">
        <v>328</v>
      </c>
      <c r="D277">
        <v>490</v>
      </c>
      <c r="F277" t="str">
        <v>victreebel</v>
      </c>
      <c r="G277" t="str">
        <v>grass</v>
      </c>
    </row>
    <row r="278" spans="2:7" x14ac:dyDescent="0.25">
      <c r="B278" t="s">
        <v>348</v>
      </c>
      <c r="C278" t="s">
        <v>329</v>
      </c>
      <c r="D278">
        <v>335</v>
      </c>
      <c r="F278" t="str">
        <v>tentacool</v>
      </c>
      <c r="G278" t="str">
        <v>water</v>
      </c>
    </row>
    <row r="279" spans="2:7" x14ac:dyDescent="0.25">
      <c r="B279" t="s">
        <v>349</v>
      </c>
      <c r="C279" t="s">
        <v>330</v>
      </c>
      <c r="D279">
        <v>465</v>
      </c>
      <c r="F279" t="str">
        <v>magneton</v>
      </c>
      <c r="G279" t="str">
        <v>electric</v>
      </c>
    </row>
    <row r="280" spans="2:7" x14ac:dyDescent="0.25">
      <c r="B280" t="s">
        <v>350</v>
      </c>
      <c r="C280" t="s">
        <v>331</v>
      </c>
      <c r="D280">
        <v>475</v>
      </c>
      <c r="F280" t="str">
        <v>dewgong</v>
      </c>
      <c r="G280" t="str">
        <v>water</v>
      </c>
    </row>
    <row r="281" spans="2:7" x14ac:dyDescent="0.25">
      <c r="B281" t="s">
        <v>351</v>
      </c>
      <c r="C281" t="s">
        <v>332</v>
      </c>
      <c r="D281">
        <v>525</v>
      </c>
      <c r="F281" t="str">
        <v>cloyster</v>
      </c>
      <c r="G281" t="str">
        <v>water</v>
      </c>
    </row>
    <row r="282" spans="2:7" x14ac:dyDescent="0.25">
      <c r="B282" t="s">
        <v>352</v>
      </c>
      <c r="C282" t="s">
        <v>333</v>
      </c>
      <c r="D282">
        <v>385</v>
      </c>
      <c r="F282" t="str">
        <v>onix</v>
      </c>
      <c r="G282" t="str">
        <v>rock</v>
      </c>
    </row>
    <row r="283" spans="2:7" x14ac:dyDescent="0.25">
      <c r="B283" t="s">
        <v>353</v>
      </c>
      <c r="C283" t="s">
        <v>334</v>
      </c>
      <c r="D283">
        <v>420</v>
      </c>
      <c r="F283" t="str">
        <v>dragonair</v>
      </c>
      <c r="G283" t="str">
        <v>dragon</v>
      </c>
    </row>
    <row r="284" spans="2:7" x14ac:dyDescent="0.25">
      <c r="B284" t="s">
        <v>354</v>
      </c>
      <c r="C284" t="s">
        <v>335</v>
      </c>
      <c r="D284">
        <v>349</v>
      </c>
      <c r="F284" t="str">
        <v>pidgeotto</v>
      </c>
      <c r="G284" t="str">
        <v>normal</v>
      </c>
    </row>
    <row r="285" spans="2:7" x14ac:dyDescent="0.25">
      <c r="B285" t="s">
        <v>355</v>
      </c>
      <c r="C285" t="s">
        <v>336</v>
      </c>
      <c r="D285">
        <v>253</v>
      </c>
      <c r="F285" t="str">
        <v>rattata</v>
      </c>
      <c r="G285" t="str">
        <v>normal</v>
      </c>
    </row>
    <row r="286" spans="2:7" x14ac:dyDescent="0.25">
      <c r="B286" t="s">
        <v>356</v>
      </c>
      <c r="C286" t="s">
        <v>337</v>
      </c>
      <c r="D286">
        <v>395</v>
      </c>
      <c r="F286" t="str">
        <v>beedrill</v>
      </c>
      <c r="G286" t="str">
        <v>bug</v>
      </c>
    </row>
    <row r="287" spans="2:7" x14ac:dyDescent="0.25">
      <c r="B287" t="s">
        <v>357</v>
      </c>
      <c r="C287" t="s">
        <v>338</v>
      </c>
      <c r="D287">
        <v>310</v>
      </c>
      <c r="F287" t="str">
        <v>doduo</v>
      </c>
      <c r="G287" t="str">
        <v>normal</v>
      </c>
    </row>
    <row r="288" spans="2:7" x14ac:dyDescent="0.25">
      <c r="B288" t="s">
        <v>358</v>
      </c>
      <c r="C288" t="s">
        <v>329</v>
      </c>
      <c r="D288">
        <v>475</v>
      </c>
      <c r="F288" t="str">
        <v>kingler</v>
      </c>
      <c r="G288" t="str">
        <v>water</v>
      </c>
    </row>
    <row r="289" spans="2:7" x14ac:dyDescent="0.25">
      <c r="B289" t="s">
        <v>359</v>
      </c>
      <c r="C289" t="s">
        <v>339</v>
      </c>
      <c r="D289">
        <v>505</v>
      </c>
      <c r="F289" t="str">
        <v>nidoqueen</v>
      </c>
      <c r="G289" t="str">
        <v>poison</v>
      </c>
    </row>
    <row r="290" spans="2:7" x14ac:dyDescent="0.25">
      <c r="B290" t="s">
        <v>360</v>
      </c>
      <c r="C290" t="s">
        <v>340</v>
      </c>
      <c r="D290">
        <v>455</v>
      </c>
      <c r="F290" t="str">
        <v>hitmonchan</v>
      </c>
      <c r="G290" t="str">
        <v>fighting</v>
      </c>
    </row>
    <row r="291" spans="2:7" x14ac:dyDescent="0.25">
      <c r="B291" t="s">
        <v>361</v>
      </c>
      <c r="C291" t="s">
        <v>341</v>
      </c>
      <c r="D291">
        <v>405</v>
      </c>
      <c r="F291" t="str">
        <v>charmeleon</v>
      </c>
      <c r="G291" t="str">
        <v>fire</v>
      </c>
    </row>
    <row r="292" spans="2:7" x14ac:dyDescent="0.25">
      <c r="B292" t="s">
        <v>362</v>
      </c>
      <c r="C292" t="s">
        <v>342</v>
      </c>
      <c r="D292">
        <v>438</v>
      </c>
      <c r="F292" t="str">
        <v>arbok</v>
      </c>
      <c r="G292" t="str">
        <v>poison</v>
      </c>
    </row>
    <row r="293" spans="2:7" x14ac:dyDescent="0.25">
      <c r="B293" t="s">
        <v>363</v>
      </c>
      <c r="C293" t="s">
        <v>343</v>
      </c>
      <c r="D293">
        <v>310</v>
      </c>
      <c r="F293" t="str">
        <v>gastly</v>
      </c>
      <c r="G293" t="str">
        <v>ghost</v>
      </c>
    </row>
    <row r="294" spans="2:7" x14ac:dyDescent="0.25">
      <c r="B294" t="s">
        <v>364</v>
      </c>
      <c r="C294" t="s">
        <v>344</v>
      </c>
      <c r="D294">
        <v>200</v>
      </c>
      <c r="F294" t="str">
        <v>magikarp</v>
      </c>
      <c r="G294" t="str">
        <v>water</v>
      </c>
    </row>
    <row r="295" spans="2:7" x14ac:dyDescent="0.25">
      <c r="B295" t="s">
        <v>57</v>
      </c>
    </row>
    <row r="296" spans="2:7" x14ac:dyDescent="0.25">
      <c r="B296" t="s">
        <v>34</v>
      </c>
      <c r="C296" t="s">
        <v>130</v>
      </c>
      <c r="D296" t="s">
        <v>128</v>
      </c>
    </row>
    <row r="297" spans="2:7" x14ac:dyDescent="0.25">
      <c r="B297" t="s">
        <v>300</v>
      </c>
      <c r="C297" t="s">
        <v>148</v>
      </c>
      <c r="D297">
        <v>305</v>
      </c>
      <c r="F297" t="str" cm="1">
        <f t="array" ref="F297:F299">LEFT(B297:B299,3)</f>
        <v>Man</v>
      </c>
    </row>
    <row r="298" spans="2:7" x14ac:dyDescent="0.25">
      <c r="B298" t="s">
        <v>301</v>
      </c>
      <c r="C298" t="s">
        <v>136</v>
      </c>
      <c r="D298">
        <v>510</v>
      </c>
      <c r="F298" t="str">
        <v>Pol</v>
      </c>
    </row>
    <row r="299" spans="2:7" x14ac:dyDescent="0.25">
      <c r="B299" t="s">
        <v>302</v>
      </c>
      <c r="C299" t="s">
        <v>132</v>
      </c>
      <c r="D299">
        <v>490</v>
      </c>
      <c r="F299" t="str">
        <v>Vic</v>
      </c>
    </row>
    <row r="300" spans="2:7" x14ac:dyDescent="0.25">
      <c r="B300" t="s">
        <v>303</v>
      </c>
      <c r="C300" t="s">
        <v>136</v>
      </c>
      <c r="D300">
        <v>335</v>
      </c>
    </row>
    <row r="301" spans="2:7" x14ac:dyDescent="0.25">
      <c r="B301" t="s">
        <v>304</v>
      </c>
      <c r="C301" t="s">
        <v>166</v>
      </c>
      <c r="D301">
        <v>465</v>
      </c>
    </row>
    <row r="302" spans="2:7" x14ac:dyDescent="0.25">
      <c r="B302" t="s">
        <v>305</v>
      </c>
      <c r="C302" t="s">
        <v>136</v>
      </c>
      <c r="D302">
        <v>475</v>
      </c>
    </row>
    <row r="303" spans="2:7" x14ac:dyDescent="0.25">
      <c r="B303" t="s">
        <v>306</v>
      </c>
      <c r="C303" t="s">
        <v>136</v>
      </c>
      <c r="D303">
        <v>525</v>
      </c>
    </row>
    <row r="304" spans="2:7" x14ac:dyDescent="0.25">
      <c r="B304" t="s">
        <v>230</v>
      </c>
      <c r="C304" t="s">
        <v>157</v>
      </c>
      <c r="D304">
        <v>385</v>
      </c>
    </row>
    <row r="305" spans="2:5" x14ac:dyDescent="0.25">
      <c r="B305" t="s">
        <v>307</v>
      </c>
      <c r="C305" t="s">
        <v>298</v>
      </c>
      <c r="D305">
        <v>420</v>
      </c>
    </row>
    <row r="306" spans="2:5" x14ac:dyDescent="0.25">
      <c r="B306" t="s">
        <v>45</v>
      </c>
      <c r="C306" t="s">
        <v>139</v>
      </c>
      <c r="D306">
        <v>349</v>
      </c>
    </row>
    <row r="307" spans="2:5" x14ac:dyDescent="0.25">
      <c r="B307" t="s">
        <v>47</v>
      </c>
      <c r="C307" t="s">
        <v>139</v>
      </c>
      <c r="D307">
        <v>253</v>
      </c>
    </row>
    <row r="308" spans="2:5" x14ac:dyDescent="0.25">
      <c r="B308" t="s">
        <v>43</v>
      </c>
      <c r="C308" t="s">
        <v>137</v>
      </c>
      <c r="D308">
        <v>395</v>
      </c>
    </row>
    <row r="309" spans="2:5" x14ac:dyDescent="0.25">
      <c r="B309" t="s">
        <v>308</v>
      </c>
      <c r="C309" t="s">
        <v>139</v>
      </c>
      <c r="D309">
        <v>310</v>
      </c>
    </row>
    <row r="310" spans="2:5" x14ac:dyDescent="0.25">
      <c r="B310" t="s">
        <v>234</v>
      </c>
      <c r="C310" t="s">
        <v>136</v>
      </c>
      <c r="D310">
        <v>475</v>
      </c>
    </row>
    <row r="311" spans="2:5" x14ac:dyDescent="0.25">
      <c r="B311" t="s">
        <v>309</v>
      </c>
      <c r="C311" t="s">
        <v>133</v>
      </c>
      <c r="D311">
        <v>505</v>
      </c>
    </row>
    <row r="312" spans="2:5" x14ac:dyDescent="0.25">
      <c r="B312" t="s">
        <v>310</v>
      </c>
      <c r="C312" t="s">
        <v>148</v>
      </c>
      <c r="D312">
        <v>455</v>
      </c>
    </row>
    <row r="313" spans="2:5" x14ac:dyDescent="0.25">
      <c r="B313" t="s">
        <v>124</v>
      </c>
      <c r="C313" t="s">
        <v>134</v>
      </c>
      <c r="D313">
        <v>405</v>
      </c>
    </row>
    <row r="314" spans="2:5" x14ac:dyDescent="0.25">
      <c r="B314" t="s">
        <v>52</v>
      </c>
      <c r="C314" t="s">
        <v>133</v>
      </c>
      <c r="D314">
        <v>438</v>
      </c>
    </row>
    <row r="315" spans="2:5" x14ac:dyDescent="0.25">
      <c r="B315" t="s">
        <v>311</v>
      </c>
      <c r="C315" t="s">
        <v>299</v>
      </c>
      <c r="D315">
        <v>310</v>
      </c>
    </row>
    <row r="316" spans="2:5" x14ac:dyDescent="0.25">
      <c r="B316" t="s">
        <v>186</v>
      </c>
      <c r="C316" t="s">
        <v>136</v>
      </c>
      <c r="D316">
        <v>200</v>
      </c>
    </row>
    <row r="318" spans="2:5" x14ac:dyDescent="0.25">
      <c r="B318" t="s">
        <v>34</v>
      </c>
      <c r="C318" t="s">
        <v>130</v>
      </c>
      <c r="D318" t="s">
        <v>175</v>
      </c>
      <c r="E318" t="s">
        <v>315</v>
      </c>
    </row>
    <row r="319" spans="2:5" x14ac:dyDescent="0.25">
      <c r="B319" t="s">
        <v>60</v>
      </c>
      <c r="C319" t="s">
        <v>132</v>
      </c>
      <c r="D319">
        <v>45</v>
      </c>
      <c r="E319" t="str" cm="1">
        <f t="array" ref="E319">_xlfn.IFS(D319&gt;90, "Fast", D319&gt;50,"Normal", D319&lt;=50,"Slow")</f>
        <v>Slow</v>
      </c>
    </row>
    <row r="320" spans="2:5" x14ac:dyDescent="0.25">
      <c r="B320" t="s">
        <v>122</v>
      </c>
      <c r="C320" t="s">
        <v>132</v>
      </c>
      <c r="D320">
        <v>60</v>
      </c>
      <c r="E320" t="str" cm="1">
        <f t="array" ref="E320">_xlfn.IFS(D320&gt;90, "Fast", D320&gt;50,"Normal", D320&lt;=50,"Slow")</f>
        <v>Normal</v>
      </c>
    </row>
    <row r="321" spans="2:5" x14ac:dyDescent="0.25">
      <c r="B321" t="s">
        <v>123</v>
      </c>
      <c r="C321" t="s">
        <v>132</v>
      </c>
      <c r="D321">
        <v>80</v>
      </c>
      <c r="E321" t="str" cm="1">
        <f t="array" ref="E321">_xlfn.IFS(D321&gt;90, "Fast", D321&gt;50,"Normal", D321&lt;=50,"Slow")</f>
        <v>Normal</v>
      </c>
    </row>
    <row r="322" spans="2:5" x14ac:dyDescent="0.25">
      <c r="B322" t="s">
        <v>59</v>
      </c>
      <c r="C322" t="s">
        <v>134</v>
      </c>
      <c r="D322">
        <v>65</v>
      </c>
      <c r="E322" t="str" cm="1">
        <f t="array" ref="E322">_xlfn.IFS(D322&gt;90, "Fast", D322&gt;50,"Normal", D322&lt;=50,"Slow")</f>
        <v>Normal</v>
      </c>
    </row>
    <row r="323" spans="2:5" x14ac:dyDescent="0.25">
      <c r="B323" t="s">
        <v>124</v>
      </c>
      <c r="C323" t="s">
        <v>134</v>
      </c>
      <c r="D323">
        <v>80</v>
      </c>
      <c r="E323" t="str" cm="1">
        <f t="array" ref="E323">_xlfn.IFS(D323&gt;90, "Fast", D323&gt;50,"Normal", D323&lt;=50,"Slow")</f>
        <v>Normal</v>
      </c>
    </row>
    <row r="324" spans="2:5" x14ac:dyDescent="0.25">
      <c r="B324" t="s">
        <v>125</v>
      </c>
      <c r="C324" t="s">
        <v>134</v>
      </c>
      <c r="D324">
        <v>100</v>
      </c>
      <c r="E324" t="str" cm="1">
        <f t="array" ref="E324">_xlfn.IFS(D324&gt;90, "Fast", D324&gt;50,"Normal", D324&lt;=50,"Slow")</f>
        <v>Fast</v>
      </c>
    </row>
    <row r="325" spans="2:5" x14ac:dyDescent="0.25">
      <c r="B325" t="s">
        <v>61</v>
      </c>
      <c r="C325" t="s">
        <v>136</v>
      </c>
      <c r="D325">
        <v>43</v>
      </c>
      <c r="E325" t="str" cm="1">
        <f t="array" ref="E325">_xlfn.IFS(D325&gt;90, "Fast", D325&gt;50,"Normal", D325&lt;=50,"Slow")</f>
        <v>Slow</v>
      </c>
    </row>
    <row r="326" spans="2:5" x14ac:dyDescent="0.25">
      <c r="B326" t="s">
        <v>126</v>
      </c>
      <c r="C326" t="s">
        <v>136</v>
      </c>
      <c r="D326">
        <v>58</v>
      </c>
      <c r="E326" t="str" cm="1">
        <f t="array" ref="E326">_xlfn.IFS(D326&gt;90, "Fast", D326&gt;50,"Normal", D326&lt;=50,"Slow")</f>
        <v>Normal</v>
      </c>
    </row>
    <row r="327" spans="2:5" x14ac:dyDescent="0.25">
      <c r="B327" t="s">
        <v>127</v>
      </c>
      <c r="C327" t="s">
        <v>136</v>
      </c>
      <c r="D327">
        <v>78</v>
      </c>
      <c r="E327" t="str" cm="1">
        <f t="array" ref="E327">_xlfn.IFS(D327&gt;90, "Fast", D327&gt;50,"Normal", D327&lt;=50,"Slow")</f>
        <v>Normal</v>
      </c>
    </row>
    <row r="329" spans="2:5" x14ac:dyDescent="0.25">
      <c r="B329" t="s">
        <v>34</v>
      </c>
      <c r="C329" t="s">
        <v>130</v>
      </c>
      <c r="D329" t="s">
        <v>37</v>
      </c>
      <c r="E329" t="s">
        <v>314</v>
      </c>
    </row>
    <row r="330" spans="2:5" x14ac:dyDescent="0.25">
      <c r="B330" t="s">
        <v>60</v>
      </c>
      <c r="C330" t="s">
        <v>132</v>
      </c>
      <c r="D330">
        <v>318</v>
      </c>
      <c r="E330" t="str">
        <f>IF(D330&gt;500, "Yes", "No")</f>
        <v>No</v>
      </c>
    </row>
    <row r="331" spans="2:5" x14ac:dyDescent="0.25">
      <c r="B331" t="s">
        <v>122</v>
      </c>
      <c r="C331" t="s">
        <v>132</v>
      </c>
      <c r="D331">
        <v>405</v>
      </c>
      <c r="E331" t="str">
        <f t="shared" ref="E331:E338" si="6">IF(D331&gt;500, "Yes", "No")</f>
        <v>No</v>
      </c>
    </row>
    <row r="332" spans="2:5" x14ac:dyDescent="0.25">
      <c r="B332" t="s">
        <v>123</v>
      </c>
      <c r="C332" t="s">
        <v>132</v>
      </c>
      <c r="D332">
        <v>525</v>
      </c>
      <c r="E332" t="str">
        <f t="shared" si="6"/>
        <v>Yes</v>
      </c>
    </row>
    <row r="333" spans="2:5" x14ac:dyDescent="0.25">
      <c r="B333" t="s">
        <v>59</v>
      </c>
      <c r="C333" t="s">
        <v>134</v>
      </c>
      <c r="D333">
        <v>309</v>
      </c>
      <c r="E333" t="str">
        <f t="shared" si="6"/>
        <v>No</v>
      </c>
    </row>
    <row r="334" spans="2:5" x14ac:dyDescent="0.25">
      <c r="B334" t="s">
        <v>124</v>
      </c>
      <c r="C334" t="s">
        <v>134</v>
      </c>
      <c r="D334">
        <v>405</v>
      </c>
      <c r="E334" t="str">
        <f t="shared" si="6"/>
        <v>No</v>
      </c>
    </row>
    <row r="335" spans="2:5" x14ac:dyDescent="0.25">
      <c r="B335" t="s">
        <v>125</v>
      </c>
      <c r="C335" t="s">
        <v>134</v>
      </c>
      <c r="D335">
        <v>534</v>
      </c>
      <c r="E335" t="str">
        <f t="shared" si="6"/>
        <v>Yes</v>
      </c>
    </row>
    <row r="336" spans="2:5" x14ac:dyDescent="0.25">
      <c r="B336" t="s">
        <v>61</v>
      </c>
      <c r="C336" t="s">
        <v>136</v>
      </c>
      <c r="D336">
        <v>314</v>
      </c>
      <c r="E336" t="str">
        <f t="shared" si="6"/>
        <v>No</v>
      </c>
    </row>
    <row r="337" spans="2:5" x14ac:dyDescent="0.25">
      <c r="B337" t="s">
        <v>126</v>
      </c>
      <c r="C337" t="s">
        <v>136</v>
      </c>
      <c r="D337">
        <v>405</v>
      </c>
      <c r="E337" t="str">
        <f t="shared" si="6"/>
        <v>No</v>
      </c>
    </row>
    <row r="338" spans="2:5" x14ac:dyDescent="0.25">
      <c r="B338" t="s">
        <v>127</v>
      </c>
      <c r="C338" t="s">
        <v>136</v>
      </c>
      <c r="D338">
        <v>530</v>
      </c>
      <c r="E338" t="str">
        <f t="shared" si="6"/>
        <v>Yes</v>
      </c>
    </row>
    <row r="340" spans="2:5" x14ac:dyDescent="0.25">
      <c r="B340" t="s">
        <v>34</v>
      </c>
      <c r="C340" t="s">
        <v>130</v>
      </c>
      <c r="D340" t="s">
        <v>37</v>
      </c>
      <c r="E340" t="s">
        <v>313</v>
      </c>
    </row>
    <row r="341" spans="2:5" x14ac:dyDescent="0.25">
      <c r="B341" t="s">
        <v>60</v>
      </c>
      <c r="C341" t="s">
        <v>132</v>
      </c>
      <c r="D341">
        <v>318</v>
      </c>
      <c r="E341" t="str">
        <f>IF(C341="Grass", "Yes", "No")</f>
        <v>Yes</v>
      </c>
    </row>
    <row r="342" spans="2:5" x14ac:dyDescent="0.25">
      <c r="B342" t="s">
        <v>122</v>
      </c>
      <c r="C342" t="s">
        <v>132</v>
      </c>
      <c r="D342">
        <v>405</v>
      </c>
      <c r="E342" t="str">
        <f t="shared" ref="E342:E349" si="7">IF(C342="Grass", "Yes", "No")</f>
        <v>Yes</v>
      </c>
    </row>
    <row r="343" spans="2:5" x14ac:dyDescent="0.25">
      <c r="B343" t="s">
        <v>123</v>
      </c>
      <c r="C343" t="s">
        <v>132</v>
      </c>
      <c r="D343">
        <v>525</v>
      </c>
      <c r="E343" t="str">
        <f t="shared" si="7"/>
        <v>Yes</v>
      </c>
    </row>
    <row r="344" spans="2:5" x14ac:dyDescent="0.25">
      <c r="B344" t="s">
        <v>59</v>
      </c>
      <c r="C344" t="s">
        <v>134</v>
      </c>
      <c r="D344">
        <v>309</v>
      </c>
      <c r="E344" t="str">
        <f t="shared" si="7"/>
        <v>No</v>
      </c>
    </row>
    <row r="345" spans="2:5" x14ac:dyDescent="0.25">
      <c r="B345" t="s">
        <v>124</v>
      </c>
      <c r="C345" t="s">
        <v>134</v>
      </c>
      <c r="D345">
        <v>405</v>
      </c>
      <c r="E345" t="str">
        <f t="shared" si="7"/>
        <v>No</v>
      </c>
    </row>
    <row r="346" spans="2:5" x14ac:dyDescent="0.25">
      <c r="B346" t="s">
        <v>125</v>
      </c>
      <c r="C346" t="s">
        <v>134</v>
      </c>
      <c r="D346">
        <v>534</v>
      </c>
      <c r="E346" t="str">
        <f t="shared" si="7"/>
        <v>No</v>
      </c>
    </row>
    <row r="347" spans="2:5" x14ac:dyDescent="0.25">
      <c r="B347" t="s">
        <v>61</v>
      </c>
      <c r="C347" t="s">
        <v>136</v>
      </c>
      <c r="D347">
        <v>314</v>
      </c>
      <c r="E347" t="str">
        <f t="shared" si="7"/>
        <v>No</v>
      </c>
    </row>
    <row r="348" spans="2:5" x14ac:dyDescent="0.25">
      <c r="B348" t="s">
        <v>126</v>
      </c>
      <c r="C348" t="s">
        <v>136</v>
      </c>
      <c r="D348">
        <v>405</v>
      </c>
      <c r="E348" t="str">
        <f t="shared" si="7"/>
        <v>No</v>
      </c>
    </row>
    <row r="349" spans="2:5" x14ac:dyDescent="0.25">
      <c r="B349" t="s">
        <v>127</v>
      </c>
      <c r="C349" t="s">
        <v>136</v>
      </c>
      <c r="D349">
        <v>530</v>
      </c>
      <c r="E349" t="str">
        <f t="shared" si="7"/>
        <v>No</v>
      </c>
    </row>
    <row r="351" spans="2:5" x14ac:dyDescent="0.25">
      <c r="B351" t="s">
        <v>34</v>
      </c>
      <c r="C351" t="s">
        <v>130</v>
      </c>
      <c r="D351" t="s">
        <v>131</v>
      </c>
      <c r="E351" t="s">
        <v>128</v>
      </c>
    </row>
    <row r="352" spans="2:5" x14ac:dyDescent="0.25">
      <c r="B352" t="s">
        <v>300</v>
      </c>
      <c r="C352" t="s">
        <v>148</v>
      </c>
      <c r="E352">
        <v>305</v>
      </c>
    </row>
    <row r="353" spans="2:8" x14ac:dyDescent="0.25">
      <c r="B353" t="s">
        <v>301</v>
      </c>
      <c r="C353" t="s">
        <v>136</v>
      </c>
      <c r="D353" t="s">
        <v>148</v>
      </c>
      <c r="E353">
        <v>510</v>
      </c>
    </row>
    <row r="354" spans="2:8" x14ac:dyDescent="0.25">
      <c r="B354" t="s">
        <v>302</v>
      </c>
      <c r="C354" t="s">
        <v>132</v>
      </c>
      <c r="D354" t="s">
        <v>133</v>
      </c>
      <c r="E354">
        <v>490</v>
      </c>
    </row>
    <row r="355" spans="2:8" x14ac:dyDescent="0.25">
      <c r="B355" t="s">
        <v>303</v>
      </c>
      <c r="C355" t="s">
        <v>136</v>
      </c>
      <c r="D355" t="s">
        <v>133</v>
      </c>
      <c r="E355">
        <v>335</v>
      </c>
      <c r="G355" s="66" t="s">
        <v>132</v>
      </c>
      <c r="H355" s="58">
        <f>COUNTIF(C352:C371, G355)</f>
        <v>1</v>
      </c>
    </row>
    <row r="356" spans="2:8" x14ac:dyDescent="0.25">
      <c r="B356" t="s">
        <v>304</v>
      </c>
      <c r="C356" t="s">
        <v>166</v>
      </c>
      <c r="D356" t="s">
        <v>167</v>
      </c>
      <c r="E356">
        <v>465</v>
      </c>
      <c r="G356" s="67" t="s">
        <v>136</v>
      </c>
      <c r="H356" s="60">
        <f t="shared" ref="H356:H365" si="8">COUNTIF($C$352:$C$371, G356)</f>
        <v>6</v>
      </c>
    </row>
    <row r="357" spans="2:8" x14ac:dyDescent="0.25">
      <c r="B357" t="s">
        <v>305</v>
      </c>
      <c r="C357" t="s">
        <v>136</v>
      </c>
      <c r="D357" t="s">
        <v>312</v>
      </c>
      <c r="E357">
        <v>475</v>
      </c>
      <c r="G357" s="67" t="s">
        <v>166</v>
      </c>
      <c r="H357" s="60">
        <f t="shared" si="8"/>
        <v>1</v>
      </c>
    </row>
    <row r="358" spans="2:8" x14ac:dyDescent="0.25">
      <c r="B358" t="s">
        <v>306</v>
      </c>
      <c r="C358" t="s">
        <v>136</v>
      </c>
      <c r="D358" t="s">
        <v>312</v>
      </c>
      <c r="E358">
        <v>525</v>
      </c>
      <c r="G358" s="67" t="s">
        <v>148</v>
      </c>
      <c r="H358" s="60">
        <f t="shared" si="8"/>
        <v>2</v>
      </c>
    </row>
    <row r="359" spans="2:8" x14ac:dyDescent="0.25">
      <c r="B359" t="s">
        <v>230</v>
      </c>
      <c r="C359" t="s">
        <v>157</v>
      </c>
      <c r="D359" t="s">
        <v>158</v>
      </c>
      <c r="E359">
        <v>385</v>
      </c>
      <c r="G359" s="67" t="s">
        <v>157</v>
      </c>
      <c r="H359" s="60">
        <f t="shared" si="8"/>
        <v>1</v>
      </c>
    </row>
    <row r="360" spans="2:8" x14ac:dyDescent="0.25">
      <c r="B360" t="s">
        <v>307</v>
      </c>
      <c r="C360" t="s">
        <v>298</v>
      </c>
      <c r="E360">
        <v>420</v>
      </c>
      <c r="G360" s="67" t="s">
        <v>298</v>
      </c>
      <c r="H360" s="60">
        <f t="shared" si="8"/>
        <v>1</v>
      </c>
    </row>
    <row r="361" spans="2:8" x14ac:dyDescent="0.25">
      <c r="B361" t="s">
        <v>45</v>
      </c>
      <c r="C361" t="s">
        <v>139</v>
      </c>
      <c r="D361" t="s">
        <v>135</v>
      </c>
      <c r="E361">
        <v>349</v>
      </c>
      <c r="G361" s="67" t="s">
        <v>139</v>
      </c>
      <c r="H361" s="60">
        <f t="shared" si="8"/>
        <v>3</v>
      </c>
    </row>
    <row r="362" spans="2:8" x14ac:dyDescent="0.25">
      <c r="B362" t="s">
        <v>47</v>
      </c>
      <c r="C362" t="s">
        <v>139</v>
      </c>
      <c r="E362">
        <v>253</v>
      </c>
      <c r="G362" s="67" t="s">
        <v>137</v>
      </c>
      <c r="H362" s="60">
        <f t="shared" si="8"/>
        <v>1</v>
      </c>
    </row>
    <row r="363" spans="2:8" x14ac:dyDescent="0.25">
      <c r="B363" t="s">
        <v>43</v>
      </c>
      <c r="C363" t="s">
        <v>137</v>
      </c>
      <c r="D363" t="s">
        <v>133</v>
      </c>
      <c r="E363">
        <v>395</v>
      </c>
      <c r="G363" s="67" t="s">
        <v>133</v>
      </c>
      <c r="H363" s="60">
        <f t="shared" si="8"/>
        <v>2</v>
      </c>
    </row>
    <row r="364" spans="2:8" x14ac:dyDescent="0.25">
      <c r="B364" t="s">
        <v>308</v>
      </c>
      <c r="C364" t="s">
        <v>139</v>
      </c>
      <c r="D364" t="s">
        <v>135</v>
      </c>
      <c r="E364">
        <v>310</v>
      </c>
      <c r="G364" s="67" t="s">
        <v>134</v>
      </c>
      <c r="H364" s="60">
        <f t="shared" si="8"/>
        <v>1</v>
      </c>
    </row>
    <row r="365" spans="2:8" x14ac:dyDescent="0.25">
      <c r="B365" t="s">
        <v>234</v>
      </c>
      <c r="C365" t="s">
        <v>136</v>
      </c>
      <c r="E365">
        <v>475</v>
      </c>
      <c r="G365" s="68" t="s">
        <v>299</v>
      </c>
      <c r="H365" s="63">
        <f t="shared" si="8"/>
        <v>1</v>
      </c>
    </row>
    <row r="366" spans="2:8" x14ac:dyDescent="0.25">
      <c r="B366" t="s">
        <v>309</v>
      </c>
      <c r="C366" t="s">
        <v>133</v>
      </c>
      <c r="D366" t="s">
        <v>158</v>
      </c>
      <c r="E366">
        <v>505</v>
      </c>
    </row>
    <row r="367" spans="2:8" x14ac:dyDescent="0.25">
      <c r="B367" t="s">
        <v>310</v>
      </c>
      <c r="C367" t="s">
        <v>148</v>
      </c>
      <c r="E367">
        <v>455</v>
      </c>
    </row>
    <row r="368" spans="2:8" x14ac:dyDescent="0.25">
      <c r="B368" t="s">
        <v>124</v>
      </c>
      <c r="C368" t="s">
        <v>134</v>
      </c>
      <c r="E368">
        <v>405</v>
      </c>
    </row>
    <row r="369" spans="2:5" x14ac:dyDescent="0.25">
      <c r="B369" t="s">
        <v>52</v>
      </c>
      <c r="C369" t="s">
        <v>133</v>
      </c>
      <c r="E369">
        <v>438</v>
      </c>
    </row>
    <row r="370" spans="2:5" x14ac:dyDescent="0.25">
      <c r="B370" t="s">
        <v>311</v>
      </c>
      <c r="C370" t="s">
        <v>299</v>
      </c>
      <c r="D370" t="s">
        <v>133</v>
      </c>
      <c r="E370">
        <v>310</v>
      </c>
    </row>
    <row r="371" spans="2:5" x14ac:dyDescent="0.25">
      <c r="B371" t="s">
        <v>186</v>
      </c>
      <c r="C371" t="s">
        <v>136</v>
      </c>
      <c r="E371">
        <v>200</v>
      </c>
    </row>
    <row r="373" spans="2:5" x14ac:dyDescent="0.25">
      <c r="B373" t="s">
        <v>34</v>
      </c>
      <c r="C373" t="s">
        <v>130</v>
      </c>
      <c r="D373" t="s">
        <v>131</v>
      </c>
      <c r="E373" t="s">
        <v>128</v>
      </c>
    </row>
    <row r="374" spans="2:5" x14ac:dyDescent="0.25">
      <c r="B374" t="s">
        <v>300</v>
      </c>
      <c r="C374" t="s">
        <v>148</v>
      </c>
      <c r="E374">
        <v>305</v>
      </c>
    </row>
    <row r="375" spans="2:5" x14ac:dyDescent="0.25">
      <c r="B375" t="s">
        <v>301</v>
      </c>
      <c r="C375" t="s">
        <v>136</v>
      </c>
      <c r="D375" t="s">
        <v>148</v>
      </c>
      <c r="E375">
        <v>510</v>
      </c>
    </row>
    <row r="376" spans="2:5" x14ac:dyDescent="0.25">
      <c r="B376" t="s">
        <v>302</v>
      </c>
      <c r="C376" t="s">
        <v>132</v>
      </c>
      <c r="D376" t="s">
        <v>133</v>
      </c>
      <c r="E376">
        <v>490</v>
      </c>
    </row>
    <row r="377" spans="2:5" x14ac:dyDescent="0.25">
      <c r="B377" t="s">
        <v>303</v>
      </c>
      <c r="C377" t="s">
        <v>136</v>
      </c>
      <c r="D377" t="s">
        <v>133</v>
      </c>
      <c r="E377">
        <v>335</v>
      </c>
    </row>
    <row r="378" spans="2:5" x14ac:dyDescent="0.25">
      <c r="B378" t="s">
        <v>304</v>
      </c>
      <c r="C378" t="s">
        <v>166</v>
      </c>
      <c r="D378" t="s">
        <v>167</v>
      </c>
      <c r="E378">
        <v>465</v>
      </c>
    </row>
    <row r="379" spans="2:5" x14ac:dyDescent="0.25">
      <c r="B379" t="s">
        <v>305</v>
      </c>
      <c r="C379" t="s">
        <v>136</v>
      </c>
      <c r="D379" t="s">
        <v>312</v>
      </c>
      <c r="E379">
        <v>475</v>
      </c>
    </row>
    <row r="380" spans="2:5" x14ac:dyDescent="0.25">
      <c r="B380" t="s">
        <v>306</v>
      </c>
      <c r="C380" t="s">
        <v>136</v>
      </c>
      <c r="D380" t="s">
        <v>312</v>
      </c>
      <c r="E380">
        <v>525</v>
      </c>
    </row>
    <row r="381" spans="2:5" x14ac:dyDescent="0.25">
      <c r="B381" t="s">
        <v>230</v>
      </c>
      <c r="C381" t="s">
        <v>157</v>
      </c>
      <c r="D381" t="s">
        <v>158</v>
      </c>
      <c r="E381">
        <v>385</v>
      </c>
    </row>
    <row r="382" spans="2:5" x14ac:dyDescent="0.25">
      <c r="B382" t="s">
        <v>307</v>
      </c>
      <c r="C382" t="s">
        <v>298</v>
      </c>
      <c r="E382">
        <v>420</v>
      </c>
    </row>
    <row r="383" spans="2:5" x14ac:dyDescent="0.25">
      <c r="B383" t="s">
        <v>45</v>
      </c>
      <c r="C383" t="s">
        <v>139</v>
      </c>
      <c r="D383" t="s">
        <v>135</v>
      </c>
      <c r="E383">
        <v>349</v>
      </c>
    </row>
    <row r="384" spans="2:5" x14ac:dyDescent="0.25">
      <c r="B384" t="s">
        <v>47</v>
      </c>
      <c r="C384" t="s">
        <v>139</v>
      </c>
      <c r="E384">
        <v>253</v>
      </c>
    </row>
    <row r="385" spans="2:5" x14ac:dyDescent="0.25">
      <c r="B385" t="s">
        <v>43</v>
      </c>
      <c r="C385" t="s">
        <v>137</v>
      </c>
      <c r="D385" t="s">
        <v>133</v>
      </c>
      <c r="E385">
        <v>395</v>
      </c>
    </row>
    <row r="386" spans="2:5" x14ac:dyDescent="0.25">
      <c r="B386" t="s">
        <v>308</v>
      </c>
      <c r="C386" t="s">
        <v>139</v>
      </c>
      <c r="D386" t="s">
        <v>135</v>
      </c>
      <c r="E386">
        <v>310</v>
      </c>
    </row>
    <row r="387" spans="2:5" x14ac:dyDescent="0.25">
      <c r="B387" t="s">
        <v>234</v>
      </c>
      <c r="C387" t="s">
        <v>136</v>
      </c>
      <c r="E387">
        <v>475</v>
      </c>
    </row>
    <row r="388" spans="2:5" x14ac:dyDescent="0.25">
      <c r="B388" t="s">
        <v>309</v>
      </c>
      <c r="C388" t="s">
        <v>133</v>
      </c>
      <c r="D388" t="s">
        <v>158</v>
      </c>
      <c r="E388">
        <v>505</v>
      </c>
    </row>
    <row r="389" spans="2:5" x14ac:dyDescent="0.25">
      <c r="B389" t="s">
        <v>310</v>
      </c>
      <c r="C389" t="s">
        <v>148</v>
      </c>
      <c r="E389">
        <v>455</v>
      </c>
    </row>
    <row r="390" spans="2:5" x14ac:dyDescent="0.25">
      <c r="B390" t="s">
        <v>124</v>
      </c>
      <c r="C390" t="s">
        <v>134</v>
      </c>
      <c r="E390">
        <v>405</v>
      </c>
    </row>
    <row r="391" spans="2:5" x14ac:dyDescent="0.25">
      <c r="B391" t="s">
        <v>52</v>
      </c>
      <c r="C391" t="s">
        <v>133</v>
      </c>
      <c r="E391">
        <v>438</v>
      </c>
    </row>
    <row r="392" spans="2:5" x14ac:dyDescent="0.25">
      <c r="B392" t="s">
        <v>311</v>
      </c>
      <c r="C392" t="s">
        <v>299</v>
      </c>
      <c r="D392" t="s">
        <v>133</v>
      </c>
      <c r="E392">
        <v>310</v>
      </c>
    </row>
    <row r="393" spans="2:5" x14ac:dyDescent="0.25">
      <c r="B393" t="s">
        <v>186</v>
      </c>
      <c r="C393" t="s">
        <v>136</v>
      </c>
      <c r="E393">
        <v>200</v>
      </c>
    </row>
    <row r="395" spans="2:5" x14ac:dyDescent="0.25">
      <c r="D395">
        <f>COUNTBLANK(D374:D393)</f>
        <v>8</v>
      </c>
    </row>
    <row r="397" spans="2:5" x14ac:dyDescent="0.25">
      <c r="B397" t="s">
        <v>34</v>
      </c>
      <c r="C397" t="s">
        <v>130</v>
      </c>
      <c r="D397" t="s">
        <v>131</v>
      </c>
      <c r="E397" t="s">
        <v>128</v>
      </c>
    </row>
    <row r="398" spans="2:5" x14ac:dyDescent="0.25">
      <c r="B398" t="s">
        <v>300</v>
      </c>
      <c r="C398" t="s">
        <v>148</v>
      </c>
      <c r="E398">
        <v>305</v>
      </c>
    </row>
    <row r="399" spans="2:5" x14ac:dyDescent="0.25">
      <c r="B399" t="s">
        <v>301</v>
      </c>
      <c r="C399" t="s">
        <v>136</v>
      </c>
      <c r="D399" t="s">
        <v>148</v>
      </c>
      <c r="E399">
        <v>510</v>
      </c>
    </row>
    <row r="400" spans="2:5" x14ac:dyDescent="0.25">
      <c r="B400" t="s">
        <v>302</v>
      </c>
      <c r="C400" t="s">
        <v>132</v>
      </c>
      <c r="D400" t="s">
        <v>133</v>
      </c>
      <c r="E400">
        <v>490</v>
      </c>
    </row>
    <row r="401" spans="2:5" x14ac:dyDescent="0.25">
      <c r="B401" t="s">
        <v>303</v>
      </c>
      <c r="C401" t="s">
        <v>136</v>
      </c>
      <c r="D401" t="s">
        <v>133</v>
      </c>
      <c r="E401">
        <v>335</v>
      </c>
    </row>
    <row r="402" spans="2:5" x14ac:dyDescent="0.25">
      <c r="B402" t="s">
        <v>304</v>
      </c>
      <c r="C402" t="s">
        <v>166</v>
      </c>
      <c r="D402" t="s">
        <v>167</v>
      </c>
      <c r="E402">
        <v>465</v>
      </c>
    </row>
    <row r="403" spans="2:5" x14ac:dyDescent="0.25">
      <c r="B403" t="s">
        <v>305</v>
      </c>
      <c r="C403" t="s">
        <v>136</v>
      </c>
      <c r="D403" t="s">
        <v>312</v>
      </c>
      <c r="E403">
        <v>475</v>
      </c>
    </row>
    <row r="404" spans="2:5" x14ac:dyDescent="0.25">
      <c r="B404" t="s">
        <v>306</v>
      </c>
      <c r="C404" t="s">
        <v>136</v>
      </c>
      <c r="D404" t="s">
        <v>312</v>
      </c>
      <c r="E404">
        <v>525</v>
      </c>
    </row>
    <row r="405" spans="2:5" x14ac:dyDescent="0.25">
      <c r="B405" t="s">
        <v>230</v>
      </c>
      <c r="C405" t="s">
        <v>157</v>
      </c>
      <c r="D405" t="s">
        <v>158</v>
      </c>
      <c r="E405">
        <v>385</v>
      </c>
    </row>
    <row r="406" spans="2:5" x14ac:dyDescent="0.25">
      <c r="B406" t="s">
        <v>307</v>
      </c>
      <c r="C406" t="s">
        <v>298</v>
      </c>
      <c r="E406">
        <v>420</v>
      </c>
    </row>
    <row r="407" spans="2:5" x14ac:dyDescent="0.25">
      <c r="B407" t="s">
        <v>45</v>
      </c>
      <c r="C407" t="s">
        <v>139</v>
      </c>
      <c r="D407" t="s">
        <v>135</v>
      </c>
      <c r="E407">
        <v>349</v>
      </c>
    </row>
    <row r="408" spans="2:5" x14ac:dyDescent="0.25">
      <c r="B408" t="s">
        <v>47</v>
      </c>
      <c r="C408" t="s">
        <v>139</v>
      </c>
      <c r="E408">
        <v>253</v>
      </c>
    </row>
    <row r="409" spans="2:5" x14ac:dyDescent="0.25">
      <c r="B409" t="s">
        <v>43</v>
      </c>
      <c r="C409" t="s">
        <v>137</v>
      </c>
      <c r="D409" t="s">
        <v>133</v>
      </c>
      <c r="E409">
        <v>395</v>
      </c>
    </row>
    <row r="410" spans="2:5" x14ac:dyDescent="0.25">
      <c r="B410" t="s">
        <v>308</v>
      </c>
      <c r="C410" t="s">
        <v>139</v>
      </c>
      <c r="D410" t="s">
        <v>135</v>
      </c>
      <c r="E410">
        <v>310</v>
      </c>
    </row>
    <row r="411" spans="2:5" x14ac:dyDescent="0.25">
      <c r="B411" t="s">
        <v>234</v>
      </c>
      <c r="C411" t="s">
        <v>136</v>
      </c>
      <c r="E411">
        <v>475</v>
      </c>
    </row>
    <row r="412" spans="2:5" x14ac:dyDescent="0.25">
      <c r="B412" t="s">
        <v>309</v>
      </c>
      <c r="C412" t="s">
        <v>133</v>
      </c>
      <c r="D412" t="s">
        <v>158</v>
      </c>
      <c r="E412">
        <v>505</v>
      </c>
    </row>
    <row r="413" spans="2:5" x14ac:dyDescent="0.25">
      <c r="B413" t="s">
        <v>310</v>
      </c>
      <c r="C413" t="s">
        <v>148</v>
      </c>
      <c r="E413">
        <v>455</v>
      </c>
    </row>
    <row r="414" spans="2:5" x14ac:dyDescent="0.25">
      <c r="B414" t="s">
        <v>124</v>
      </c>
      <c r="C414" t="s">
        <v>134</v>
      </c>
      <c r="E414">
        <v>405</v>
      </c>
    </row>
    <row r="415" spans="2:5" x14ac:dyDescent="0.25">
      <c r="B415" t="s">
        <v>52</v>
      </c>
      <c r="C415" t="s">
        <v>133</v>
      </c>
      <c r="E415">
        <v>438</v>
      </c>
    </row>
    <row r="416" spans="2:5" x14ac:dyDescent="0.25">
      <c r="B416" t="s">
        <v>311</v>
      </c>
      <c r="C416" t="s">
        <v>299</v>
      </c>
      <c r="D416" t="s">
        <v>133</v>
      </c>
      <c r="E416">
        <v>310</v>
      </c>
    </row>
    <row r="417" spans="2:5" x14ac:dyDescent="0.25">
      <c r="B417" t="s">
        <v>186</v>
      </c>
      <c r="C417" t="s">
        <v>136</v>
      </c>
      <c r="E417">
        <v>200</v>
      </c>
    </row>
    <row r="418" spans="2:5" x14ac:dyDescent="0.25">
      <c r="B418" t="s">
        <v>57</v>
      </c>
    </row>
    <row r="419" spans="2:5" x14ac:dyDescent="0.25">
      <c r="B419">
        <f>COUNTA(B398:B417)</f>
        <v>20</v>
      </c>
      <c r="E419">
        <f>COUNTA(E398:E417)</f>
        <v>20</v>
      </c>
    </row>
    <row r="421" spans="2:5" x14ac:dyDescent="0.25">
      <c r="B421" t="s">
        <v>34</v>
      </c>
      <c r="C421" t="s">
        <v>130</v>
      </c>
      <c r="D421" t="s">
        <v>131</v>
      </c>
      <c r="E421" t="s">
        <v>128</v>
      </c>
    </row>
    <row r="422" spans="2:5" x14ac:dyDescent="0.25">
      <c r="B422" t="s">
        <v>300</v>
      </c>
      <c r="C422" t="s">
        <v>148</v>
      </c>
      <c r="E422">
        <v>305</v>
      </c>
    </row>
    <row r="423" spans="2:5" x14ac:dyDescent="0.25">
      <c r="B423" t="s">
        <v>301</v>
      </c>
      <c r="C423" t="s">
        <v>136</v>
      </c>
      <c r="D423" t="s">
        <v>148</v>
      </c>
      <c r="E423">
        <v>510</v>
      </c>
    </row>
    <row r="424" spans="2:5" x14ac:dyDescent="0.25">
      <c r="B424" t="s">
        <v>302</v>
      </c>
      <c r="C424" t="s">
        <v>132</v>
      </c>
      <c r="D424" t="s">
        <v>133</v>
      </c>
      <c r="E424">
        <v>490</v>
      </c>
    </row>
    <row r="425" spans="2:5" x14ac:dyDescent="0.25">
      <c r="B425" t="s">
        <v>303</v>
      </c>
      <c r="C425" t="s">
        <v>136</v>
      </c>
      <c r="D425" t="s">
        <v>133</v>
      </c>
      <c r="E425">
        <v>335</v>
      </c>
    </row>
    <row r="426" spans="2:5" x14ac:dyDescent="0.25">
      <c r="B426" t="s">
        <v>304</v>
      </c>
      <c r="C426" t="s">
        <v>166</v>
      </c>
      <c r="D426" t="s">
        <v>167</v>
      </c>
      <c r="E426">
        <v>465</v>
      </c>
    </row>
    <row r="427" spans="2:5" x14ac:dyDescent="0.25">
      <c r="B427" t="s">
        <v>305</v>
      </c>
      <c r="C427" t="s">
        <v>136</v>
      </c>
      <c r="D427" t="s">
        <v>312</v>
      </c>
      <c r="E427">
        <v>475</v>
      </c>
    </row>
    <row r="428" spans="2:5" x14ac:dyDescent="0.25">
      <c r="B428" t="s">
        <v>306</v>
      </c>
      <c r="C428" t="s">
        <v>136</v>
      </c>
      <c r="D428" t="s">
        <v>312</v>
      </c>
      <c r="E428">
        <v>525</v>
      </c>
    </row>
    <row r="429" spans="2:5" x14ac:dyDescent="0.25">
      <c r="B429" t="s">
        <v>230</v>
      </c>
      <c r="C429" t="s">
        <v>157</v>
      </c>
      <c r="D429" t="s">
        <v>158</v>
      </c>
      <c r="E429">
        <v>385</v>
      </c>
    </row>
    <row r="430" spans="2:5" x14ac:dyDescent="0.25">
      <c r="B430" t="s">
        <v>307</v>
      </c>
      <c r="C430" t="s">
        <v>298</v>
      </c>
      <c r="E430">
        <v>420</v>
      </c>
    </row>
    <row r="431" spans="2:5" x14ac:dyDescent="0.25">
      <c r="B431" t="s">
        <v>45</v>
      </c>
      <c r="C431" t="s">
        <v>139</v>
      </c>
      <c r="D431" t="s">
        <v>135</v>
      </c>
      <c r="E431">
        <v>349</v>
      </c>
    </row>
    <row r="432" spans="2:5" x14ac:dyDescent="0.25">
      <c r="B432" t="s">
        <v>47</v>
      </c>
      <c r="C432" t="s">
        <v>139</v>
      </c>
      <c r="E432">
        <v>253</v>
      </c>
    </row>
    <row r="433" spans="2:6" x14ac:dyDescent="0.25">
      <c r="B433" t="s">
        <v>43</v>
      </c>
      <c r="C433" t="s">
        <v>137</v>
      </c>
      <c r="D433" t="s">
        <v>133</v>
      </c>
      <c r="E433">
        <v>395</v>
      </c>
    </row>
    <row r="434" spans="2:6" x14ac:dyDescent="0.25">
      <c r="B434" t="s">
        <v>308</v>
      </c>
      <c r="C434" t="s">
        <v>139</v>
      </c>
      <c r="D434" t="s">
        <v>135</v>
      </c>
      <c r="E434">
        <v>310</v>
      </c>
    </row>
    <row r="435" spans="2:6" x14ac:dyDescent="0.25">
      <c r="B435" t="s">
        <v>234</v>
      </c>
      <c r="C435" t="s">
        <v>136</v>
      </c>
      <c r="E435">
        <v>475</v>
      </c>
    </row>
    <row r="436" spans="2:6" x14ac:dyDescent="0.25">
      <c r="B436" t="s">
        <v>309</v>
      </c>
      <c r="C436" t="s">
        <v>133</v>
      </c>
      <c r="D436" t="s">
        <v>158</v>
      </c>
      <c r="E436">
        <v>505</v>
      </c>
    </row>
    <row r="437" spans="2:6" x14ac:dyDescent="0.25">
      <c r="B437" t="s">
        <v>310</v>
      </c>
      <c r="C437" t="s">
        <v>148</v>
      </c>
      <c r="E437">
        <v>455</v>
      </c>
    </row>
    <row r="438" spans="2:6" x14ac:dyDescent="0.25">
      <c r="B438" t="s">
        <v>124</v>
      </c>
      <c r="C438" t="s">
        <v>134</v>
      </c>
      <c r="E438">
        <v>405</v>
      </c>
    </row>
    <row r="439" spans="2:6" x14ac:dyDescent="0.25">
      <c r="B439" t="s">
        <v>52</v>
      </c>
      <c r="C439" t="s">
        <v>133</v>
      </c>
      <c r="E439">
        <v>438</v>
      </c>
    </row>
    <row r="440" spans="2:6" x14ac:dyDescent="0.25">
      <c r="B440" t="s">
        <v>311</v>
      </c>
      <c r="C440" t="s">
        <v>299</v>
      </c>
      <c r="D440" t="s">
        <v>133</v>
      </c>
      <c r="E440">
        <v>310</v>
      </c>
    </row>
    <row r="441" spans="2:6" x14ac:dyDescent="0.25">
      <c r="B441" t="s">
        <v>186</v>
      </c>
      <c r="C441" t="s">
        <v>136</v>
      </c>
      <c r="E441">
        <v>200</v>
      </c>
    </row>
    <row r="442" spans="2:6" x14ac:dyDescent="0.25">
      <c r="B442" t="s">
        <v>57</v>
      </c>
    </row>
    <row r="443" spans="2:6" x14ac:dyDescent="0.25">
      <c r="B443">
        <f>COUNT(B421:B441)</f>
        <v>0</v>
      </c>
      <c r="E443">
        <f>COUNT(E422:E441)</f>
        <v>20</v>
      </c>
    </row>
    <row r="445" spans="2:6" x14ac:dyDescent="0.25">
      <c r="B445" t="s">
        <v>34</v>
      </c>
      <c r="C445" t="s">
        <v>130</v>
      </c>
      <c r="D445" t="s">
        <v>128</v>
      </c>
    </row>
    <row r="446" spans="2:6" x14ac:dyDescent="0.25">
      <c r="B446" t="s">
        <v>300</v>
      </c>
      <c r="C446" t="s">
        <v>148</v>
      </c>
      <c r="D446">
        <v>305</v>
      </c>
      <c r="F446" t="str">
        <f>CONCATENATE("The total stats of ", B446, " are ", D446, ".")</f>
        <v>The total stats of Mankey are 305.</v>
      </c>
    </row>
    <row r="447" spans="2:6" x14ac:dyDescent="0.25">
      <c r="B447" t="s">
        <v>301</v>
      </c>
      <c r="C447" t="s">
        <v>136</v>
      </c>
      <c r="D447">
        <v>510</v>
      </c>
      <c r="F447" t="str">
        <f t="shared" ref="F447:F465" si="9">CONCATENATE("The total stats of ", B447, " are ", D447, ".")</f>
        <v>The total stats of Poliwrath are 510.</v>
      </c>
    </row>
    <row r="448" spans="2:6" x14ac:dyDescent="0.25">
      <c r="B448" t="s">
        <v>302</v>
      </c>
      <c r="C448" t="s">
        <v>132</v>
      </c>
      <c r="D448">
        <v>490</v>
      </c>
      <c r="F448" t="str">
        <f t="shared" si="9"/>
        <v>The total stats of Victreebel are 490.</v>
      </c>
    </row>
    <row r="449" spans="2:6" x14ac:dyDescent="0.25">
      <c r="B449" t="s">
        <v>303</v>
      </c>
      <c r="C449" t="s">
        <v>136</v>
      </c>
      <c r="D449">
        <v>335</v>
      </c>
      <c r="F449" t="str">
        <f t="shared" si="9"/>
        <v>The total stats of Tentacool are 335.</v>
      </c>
    </row>
    <row r="450" spans="2:6" x14ac:dyDescent="0.25">
      <c r="B450" t="s">
        <v>304</v>
      </c>
      <c r="C450" t="s">
        <v>166</v>
      </c>
      <c r="D450">
        <v>465</v>
      </c>
      <c r="F450" t="str">
        <f t="shared" si="9"/>
        <v>The total stats of Magneton are 465.</v>
      </c>
    </row>
    <row r="451" spans="2:6" x14ac:dyDescent="0.25">
      <c r="B451" t="s">
        <v>305</v>
      </c>
      <c r="C451" t="s">
        <v>136</v>
      </c>
      <c r="D451">
        <v>475</v>
      </c>
      <c r="F451" t="str">
        <f t="shared" si="9"/>
        <v>The total stats of Dewgong are 475.</v>
      </c>
    </row>
    <row r="452" spans="2:6" x14ac:dyDescent="0.25">
      <c r="B452" t="s">
        <v>306</v>
      </c>
      <c r="C452" t="s">
        <v>136</v>
      </c>
      <c r="D452">
        <v>525</v>
      </c>
      <c r="F452" t="str">
        <f t="shared" si="9"/>
        <v>The total stats of Cloyster are 525.</v>
      </c>
    </row>
    <row r="453" spans="2:6" x14ac:dyDescent="0.25">
      <c r="B453" t="s">
        <v>230</v>
      </c>
      <c r="C453" t="s">
        <v>157</v>
      </c>
      <c r="D453">
        <v>385</v>
      </c>
      <c r="F453" t="str">
        <f t="shared" si="9"/>
        <v>The total stats of Onix are 385.</v>
      </c>
    </row>
    <row r="454" spans="2:6" x14ac:dyDescent="0.25">
      <c r="B454" t="s">
        <v>307</v>
      </c>
      <c r="C454" t="s">
        <v>298</v>
      </c>
      <c r="D454">
        <v>420</v>
      </c>
      <c r="F454" t="str">
        <f t="shared" si="9"/>
        <v>The total stats of Dragonair are 420.</v>
      </c>
    </row>
    <row r="455" spans="2:6" x14ac:dyDescent="0.25">
      <c r="B455" t="s">
        <v>45</v>
      </c>
      <c r="C455" t="s">
        <v>139</v>
      </c>
      <c r="D455">
        <v>349</v>
      </c>
      <c r="F455" t="str">
        <f t="shared" si="9"/>
        <v>The total stats of Pidgeotto are 349.</v>
      </c>
    </row>
    <row r="456" spans="2:6" x14ac:dyDescent="0.25">
      <c r="B456" t="s">
        <v>47</v>
      </c>
      <c r="C456" t="s">
        <v>139</v>
      </c>
      <c r="D456">
        <v>253</v>
      </c>
      <c r="F456" t="str">
        <f t="shared" si="9"/>
        <v>The total stats of Rattata are 253.</v>
      </c>
    </row>
    <row r="457" spans="2:6" x14ac:dyDescent="0.25">
      <c r="B457" t="s">
        <v>43</v>
      </c>
      <c r="C457" t="s">
        <v>137</v>
      </c>
      <c r="D457">
        <v>395</v>
      </c>
      <c r="F457" t="str">
        <f t="shared" si="9"/>
        <v>The total stats of Beedrill are 395.</v>
      </c>
    </row>
    <row r="458" spans="2:6" x14ac:dyDescent="0.25">
      <c r="B458" t="s">
        <v>308</v>
      </c>
      <c r="C458" t="s">
        <v>139</v>
      </c>
      <c r="D458">
        <v>310</v>
      </c>
      <c r="F458" t="str">
        <f t="shared" si="9"/>
        <v>The total stats of Doduo are 310.</v>
      </c>
    </row>
    <row r="459" spans="2:6" x14ac:dyDescent="0.25">
      <c r="B459" t="s">
        <v>234</v>
      </c>
      <c r="C459" t="s">
        <v>136</v>
      </c>
      <c r="D459">
        <v>475</v>
      </c>
      <c r="F459" t="str">
        <f t="shared" si="9"/>
        <v>The total stats of Kingler are 475.</v>
      </c>
    </row>
    <row r="460" spans="2:6" x14ac:dyDescent="0.25">
      <c r="B460" t="s">
        <v>309</v>
      </c>
      <c r="C460" t="s">
        <v>133</v>
      </c>
      <c r="D460">
        <v>505</v>
      </c>
      <c r="F460" t="str">
        <f t="shared" si="9"/>
        <v>The total stats of Nidoqueen are 505.</v>
      </c>
    </row>
    <row r="461" spans="2:6" x14ac:dyDescent="0.25">
      <c r="B461" t="s">
        <v>310</v>
      </c>
      <c r="C461" t="s">
        <v>148</v>
      </c>
      <c r="D461">
        <v>455</v>
      </c>
      <c r="F461" t="str">
        <f t="shared" si="9"/>
        <v>The total stats of Hitmonchan are 455.</v>
      </c>
    </row>
    <row r="462" spans="2:6" x14ac:dyDescent="0.25">
      <c r="B462" t="s">
        <v>124</v>
      </c>
      <c r="C462" t="s">
        <v>134</v>
      </c>
      <c r="D462">
        <v>405</v>
      </c>
      <c r="F462" t="str">
        <f t="shared" si="9"/>
        <v>The total stats of Charmeleon are 405.</v>
      </c>
    </row>
    <row r="463" spans="2:6" x14ac:dyDescent="0.25">
      <c r="B463" t="s">
        <v>52</v>
      </c>
      <c r="C463" t="s">
        <v>133</v>
      </c>
      <c r="D463">
        <v>438</v>
      </c>
      <c r="F463" t="str">
        <f t="shared" si="9"/>
        <v>The total stats of Arbok are 438.</v>
      </c>
    </row>
    <row r="464" spans="2:6" x14ac:dyDescent="0.25">
      <c r="B464" t="s">
        <v>311</v>
      </c>
      <c r="C464" t="s">
        <v>299</v>
      </c>
      <c r="D464">
        <v>310</v>
      </c>
      <c r="F464" t="str">
        <f t="shared" si="9"/>
        <v>The total stats of Gastly are 310.</v>
      </c>
    </row>
    <row r="465" spans="2:10" x14ac:dyDescent="0.25">
      <c r="B465" t="s">
        <v>186</v>
      </c>
      <c r="C465" t="s">
        <v>136</v>
      </c>
      <c r="D465">
        <v>200</v>
      </c>
      <c r="F465" t="str">
        <f t="shared" si="9"/>
        <v>The total stats of Magikarp are 200.</v>
      </c>
    </row>
    <row r="466" spans="2:10" x14ac:dyDescent="0.25">
      <c r="B466" t="s">
        <v>57</v>
      </c>
    </row>
    <row r="467" spans="2:10" x14ac:dyDescent="0.25">
      <c r="B467" t="s">
        <v>34</v>
      </c>
      <c r="C467" t="s">
        <v>130</v>
      </c>
      <c r="D467" t="s">
        <v>142</v>
      </c>
      <c r="E467" t="s">
        <v>291</v>
      </c>
    </row>
    <row r="468" spans="2:10" x14ac:dyDescent="0.25">
      <c r="B468" t="s">
        <v>60</v>
      </c>
      <c r="C468" t="s">
        <v>132</v>
      </c>
      <c r="D468">
        <v>49</v>
      </c>
      <c r="E468">
        <v>1</v>
      </c>
      <c r="G468" s="57" t="s">
        <v>255</v>
      </c>
      <c r="H468" s="45" t="s">
        <v>292</v>
      </c>
      <c r="I468" s="45" t="s">
        <v>293</v>
      </c>
      <c r="J468" s="58"/>
    </row>
    <row r="469" spans="2:10" x14ac:dyDescent="0.25">
      <c r="B469" t="s">
        <v>122</v>
      </c>
      <c r="C469" t="s">
        <v>132</v>
      </c>
      <c r="D469">
        <v>63</v>
      </c>
      <c r="E469">
        <v>1</v>
      </c>
      <c r="G469" s="59" t="s">
        <v>132</v>
      </c>
      <c r="H469" s="20">
        <v>1</v>
      </c>
      <c r="I469" s="64">
        <f>AVERAGEIFS(D468:D479, C468:C479, G469, E468:E479, H469)</f>
        <v>65</v>
      </c>
      <c r="J469" s="60"/>
    </row>
    <row r="470" spans="2:10" x14ac:dyDescent="0.25">
      <c r="B470" t="s">
        <v>123</v>
      </c>
      <c r="C470" t="s">
        <v>132</v>
      </c>
      <c r="D470">
        <v>83</v>
      </c>
      <c r="E470">
        <v>1</v>
      </c>
      <c r="G470" s="59" t="s">
        <v>134</v>
      </c>
      <c r="H470" s="20">
        <v>1</v>
      </c>
      <c r="I470" s="64">
        <f t="shared" ref="I470" si="10">AVERAGEIFS(D469:D480, C469:C480, G470, E469:E480, H470)</f>
        <v>59.666666666666664</v>
      </c>
      <c r="J470" s="60"/>
    </row>
    <row r="471" spans="2:10" x14ac:dyDescent="0.25">
      <c r="B471" t="s">
        <v>59</v>
      </c>
      <c r="C471" t="s">
        <v>134</v>
      </c>
      <c r="D471">
        <v>43</v>
      </c>
      <c r="E471">
        <v>1</v>
      </c>
      <c r="G471" s="59" t="s">
        <v>132</v>
      </c>
      <c r="H471" s="20">
        <v>2</v>
      </c>
      <c r="I471" s="64">
        <f>AVERAGEIFS(D470:D480, C470:C480, G471, E470:E480, H471)</f>
        <v>81.666666666666671</v>
      </c>
      <c r="J471" s="60"/>
    </row>
    <row r="472" spans="2:10" x14ac:dyDescent="0.25">
      <c r="B472" t="s">
        <v>124</v>
      </c>
      <c r="C472" t="s">
        <v>134</v>
      </c>
      <c r="D472">
        <v>58</v>
      </c>
      <c r="E472">
        <v>1</v>
      </c>
      <c r="G472" s="61" t="s">
        <v>134</v>
      </c>
      <c r="H472" s="62">
        <v>2</v>
      </c>
      <c r="I472" s="65">
        <f>AVERAGEIFS(D471:D480, C471:C480, G472, E471:E480, H472)</f>
        <v>59.666666666666664</v>
      </c>
      <c r="J472" s="63"/>
    </row>
    <row r="473" spans="2:10" x14ac:dyDescent="0.25">
      <c r="B473" t="s">
        <v>125</v>
      </c>
      <c r="C473" t="s">
        <v>134</v>
      </c>
      <c r="D473">
        <v>78</v>
      </c>
      <c r="E473">
        <v>1</v>
      </c>
    </row>
    <row r="474" spans="2:10" x14ac:dyDescent="0.25">
      <c r="B474" t="s">
        <v>199</v>
      </c>
      <c r="C474" t="s">
        <v>132</v>
      </c>
      <c r="D474">
        <v>65</v>
      </c>
      <c r="E474">
        <v>2</v>
      </c>
    </row>
    <row r="475" spans="2:10" x14ac:dyDescent="0.25">
      <c r="B475" t="s">
        <v>294</v>
      </c>
      <c r="C475" t="s">
        <v>132</v>
      </c>
      <c r="D475">
        <v>80</v>
      </c>
      <c r="E475">
        <v>2</v>
      </c>
    </row>
    <row r="476" spans="2:10" x14ac:dyDescent="0.25">
      <c r="B476" t="s">
        <v>295</v>
      </c>
      <c r="C476" t="s">
        <v>132</v>
      </c>
      <c r="D476">
        <v>100</v>
      </c>
      <c r="E476">
        <v>2</v>
      </c>
    </row>
    <row r="477" spans="2:10" x14ac:dyDescent="0.25">
      <c r="B477" t="s">
        <v>200</v>
      </c>
      <c r="C477" t="s">
        <v>134</v>
      </c>
      <c r="D477">
        <v>43</v>
      </c>
      <c r="E477">
        <v>2</v>
      </c>
    </row>
    <row r="478" spans="2:10" x14ac:dyDescent="0.25">
      <c r="B478" t="s">
        <v>296</v>
      </c>
      <c r="C478" t="s">
        <v>134</v>
      </c>
      <c r="D478">
        <v>58</v>
      </c>
      <c r="E478">
        <v>2</v>
      </c>
    </row>
    <row r="479" spans="2:10" x14ac:dyDescent="0.25">
      <c r="B479" t="s">
        <v>297</v>
      </c>
      <c r="C479" t="s">
        <v>134</v>
      </c>
      <c r="D479">
        <v>78</v>
      </c>
      <c r="E479">
        <v>2</v>
      </c>
    </row>
    <row r="480" spans="2:10" x14ac:dyDescent="0.25">
      <c r="B480" t="s">
        <v>57</v>
      </c>
    </row>
    <row r="481" spans="2:8" x14ac:dyDescent="0.25">
      <c r="B481" t="s">
        <v>34</v>
      </c>
      <c r="C481" t="s">
        <v>130</v>
      </c>
      <c r="D481" t="s">
        <v>175</v>
      </c>
    </row>
    <row r="482" spans="2:8" x14ac:dyDescent="0.25">
      <c r="B482" t="s">
        <v>60</v>
      </c>
      <c r="C482" t="s">
        <v>132</v>
      </c>
      <c r="D482">
        <v>45</v>
      </c>
      <c r="F482" s="57" t="s">
        <v>255</v>
      </c>
      <c r="G482" s="45" t="s">
        <v>290</v>
      </c>
      <c r="H482" s="58"/>
    </row>
    <row r="483" spans="2:8" x14ac:dyDescent="0.25">
      <c r="B483" t="s">
        <v>122</v>
      </c>
      <c r="C483" t="s">
        <v>132</v>
      </c>
      <c r="D483">
        <v>60</v>
      </c>
      <c r="F483" s="59" t="s">
        <v>132</v>
      </c>
      <c r="G483" s="64">
        <f>AVERAGEIF(C482:C490, F483, D482:D490)</f>
        <v>61.666666666666664</v>
      </c>
      <c r="H483" s="60"/>
    </row>
    <row r="484" spans="2:8" x14ac:dyDescent="0.25">
      <c r="B484" t="s">
        <v>123</v>
      </c>
      <c r="C484" t="s">
        <v>132</v>
      </c>
      <c r="D484">
        <v>80</v>
      </c>
      <c r="F484" s="59" t="s">
        <v>134</v>
      </c>
      <c r="G484" s="64">
        <f>AVERAGEIF(C483:C490, F484, D483:D490)</f>
        <v>81.666666666666671</v>
      </c>
      <c r="H484" s="60"/>
    </row>
    <row r="485" spans="2:8" x14ac:dyDescent="0.25">
      <c r="B485" t="s">
        <v>59</v>
      </c>
      <c r="C485" t="s">
        <v>134</v>
      </c>
      <c r="D485">
        <v>65</v>
      </c>
      <c r="F485" s="61" t="s">
        <v>136</v>
      </c>
      <c r="G485" s="65">
        <f>AVERAGEIF(C484:C490, F485, D484:D490)</f>
        <v>59.666666666666664</v>
      </c>
      <c r="H485" s="63"/>
    </row>
    <row r="486" spans="2:8" x14ac:dyDescent="0.25">
      <c r="B486" t="s">
        <v>124</v>
      </c>
      <c r="C486" t="s">
        <v>134</v>
      </c>
      <c r="D486">
        <v>80</v>
      </c>
    </row>
    <row r="487" spans="2:8" x14ac:dyDescent="0.25">
      <c r="B487" t="s">
        <v>125</v>
      </c>
      <c r="C487" t="s">
        <v>134</v>
      </c>
      <c r="D487">
        <v>100</v>
      </c>
    </row>
    <row r="488" spans="2:8" x14ac:dyDescent="0.25">
      <c r="B488" t="s">
        <v>61</v>
      </c>
      <c r="C488" t="s">
        <v>136</v>
      </c>
      <c r="D488">
        <v>43</v>
      </c>
    </row>
    <row r="489" spans="2:8" x14ac:dyDescent="0.25">
      <c r="B489" t="s">
        <v>126</v>
      </c>
      <c r="C489" t="s">
        <v>136</v>
      </c>
      <c r="D489">
        <v>58</v>
      </c>
    </row>
    <row r="490" spans="2:8" x14ac:dyDescent="0.25">
      <c r="B490" t="s">
        <v>127</v>
      </c>
      <c r="C490" t="s">
        <v>136</v>
      </c>
      <c r="D490">
        <v>78</v>
      </c>
    </row>
    <row r="492" spans="2:8" x14ac:dyDescent="0.25">
      <c r="B492" t="s">
        <v>62</v>
      </c>
      <c r="C492" t="s">
        <v>67</v>
      </c>
      <c r="D492" t="s">
        <v>287</v>
      </c>
      <c r="E492" t="s">
        <v>288</v>
      </c>
      <c r="F492" t="s">
        <v>289</v>
      </c>
      <c r="G492" t="s">
        <v>227</v>
      </c>
    </row>
    <row r="493" spans="2:8" x14ac:dyDescent="0.25">
      <c r="B493" t="s">
        <v>63</v>
      </c>
      <c r="C493">
        <v>10</v>
      </c>
      <c r="D493">
        <v>4</v>
      </c>
      <c r="E493" t="s">
        <v>93</v>
      </c>
      <c r="F493">
        <v>1</v>
      </c>
      <c r="G493">
        <f>AVERAGE(C493:F493)</f>
        <v>5</v>
      </c>
    </row>
    <row r="494" spans="2:8" x14ac:dyDescent="0.25">
      <c r="B494" t="s">
        <v>65</v>
      </c>
      <c r="C494">
        <v>12</v>
      </c>
      <c r="D494">
        <v>3</v>
      </c>
      <c r="E494">
        <v>0</v>
      </c>
      <c r="F494" t="s">
        <v>93</v>
      </c>
      <c r="G494">
        <f t="shared" ref="G494:G498" si="11">AVERAGE(C494:F494)</f>
        <v>5</v>
      </c>
    </row>
    <row r="495" spans="2:8" x14ac:dyDescent="0.25">
      <c r="B495" t="s">
        <v>74</v>
      </c>
      <c r="C495">
        <v>15</v>
      </c>
      <c r="D495">
        <v>1</v>
      </c>
      <c r="E495">
        <v>3</v>
      </c>
      <c r="F495">
        <v>1</v>
      </c>
      <c r="G495">
        <f t="shared" si="11"/>
        <v>5</v>
      </c>
    </row>
    <row r="496" spans="2:8" x14ac:dyDescent="0.25">
      <c r="B496" t="s">
        <v>75</v>
      </c>
      <c r="C496">
        <v>4</v>
      </c>
      <c r="D496">
        <v>2</v>
      </c>
      <c r="E496" t="s">
        <v>93</v>
      </c>
      <c r="F496">
        <v>0</v>
      </c>
      <c r="G496">
        <f t="shared" si="11"/>
        <v>2</v>
      </c>
    </row>
    <row r="497" spans="2:7" x14ac:dyDescent="0.25">
      <c r="B497" t="s">
        <v>70</v>
      </c>
      <c r="C497" t="s">
        <v>93</v>
      </c>
      <c r="D497">
        <v>4</v>
      </c>
      <c r="E497">
        <v>1</v>
      </c>
      <c r="F497">
        <v>1</v>
      </c>
      <c r="G497">
        <f t="shared" si="11"/>
        <v>2</v>
      </c>
    </row>
    <row r="498" spans="2:7" x14ac:dyDescent="0.25">
      <c r="B498" t="s">
        <v>76</v>
      </c>
      <c r="C498">
        <v>9</v>
      </c>
      <c r="D498">
        <v>2</v>
      </c>
      <c r="E498">
        <v>1</v>
      </c>
      <c r="F498">
        <v>0</v>
      </c>
      <c r="G498">
        <f t="shared" si="11"/>
        <v>3</v>
      </c>
    </row>
    <row r="499" spans="2:7" x14ac:dyDescent="0.25">
      <c r="B499" t="s">
        <v>57</v>
      </c>
    </row>
    <row r="500" spans="2:7" x14ac:dyDescent="0.25">
      <c r="B500" t="s">
        <v>62</v>
      </c>
      <c r="C500" t="s">
        <v>67</v>
      </c>
      <c r="D500" t="s">
        <v>287</v>
      </c>
      <c r="E500" t="s">
        <v>288</v>
      </c>
      <c r="F500" t="s">
        <v>289</v>
      </c>
      <c r="G500" t="s">
        <v>227</v>
      </c>
    </row>
    <row r="501" spans="2:7" x14ac:dyDescent="0.25">
      <c r="B501" t="s">
        <v>63</v>
      </c>
      <c r="C501">
        <v>10</v>
      </c>
      <c r="D501">
        <v>4</v>
      </c>
      <c r="E501">
        <v>1</v>
      </c>
      <c r="F501">
        <v>1</v>
      </c>
      <c r="G501">
        <f>AVERAGE(C501:F501)</f>
        <v>4</v>
      </c>
    </row>
    <row r="502" spans="2:7" x14ac:dyDescent="0.25">
      <c r="B502" t="s">
        <v>65</v>
      </c>
      <c r="C502">
        <v>12</v>
      </c>
      <c r="D502">
        <v>3</v>
      </c>
      <c r="E502">
        <v>0</v>
      </c>
      <c r="F502">
        <v>1</v>
      </c>
      <c r="G502">
        <f t="shared" ref="G502:G506" si="12">AVERAGE(C502:F502)</f>
        <v>4</v>
      </c>
    </row>
    <row r="503" spans="2:7" x14ac:dyDescent="0.25">
      <c r="B503" t="s">
        <v>74</v>
      </c>
      <c r="C503">
        <v>15</v>
      </c>
      <c r="D503">
        <v>1</v>
      </c>
      <c r="E503">
        <v>3</v>
      </c>
      <c r="F503">
        <v>1</v>
      </c>
      <c r="G503">
        <f t="shared" si="12"/>
        <v>5</v>
      </c>
    </row>
    <row r="504" spans="2:7" x14ac:dyDescent="0.25">
      <c r="B504" t="s">
        <v>75</v>
      </c>
      <c r="C504">
        <v>4</v>
      </c>
      <c r="D504">
        <v>2</v>
      </c>
      <c r="E504">
        <v>6</v>
      </c>
      <c r="F504">
        <v>0</v>
      </c>
      <c r="G504">
        <f t="shared" si="12"/>
        <v>3</v>
      </c>
    </row>
    <row r="505" spans="2:7" x14ac:dyDescent="0.25">
      <c r="B505" t="s">
        <v>70</v>
      </c>
      <c r="C505">
        <v>10</v>
      </c>
      <c r="D505">
        <v>4</v>
      </c>
      <c r="E505">
        <v>1</v>
      </c>
      <c r="F505">
        <v>1</v>
      </c>
      <c r="G505">
        <f t="shared" si="12"/>
        <v>4</v>
      </c>
    </row>
    <row r="506" spans="2:7" x14ac:dyDescent="0.25">
      <c r="B506" t="s">
        <v>76</v>
      </c>
      <c r="C506">
        <v>9</v>
      </c>
      <c r="D506">
        <v>2</v>
      </c>
      <c r="E506">
        <v>1</v>
      </c>
      <c r="F506">
        <v>0</v>
      </c>
      <c r="G506">
        <f t="shared" si="12"/>
        <v>3</v>
      </c>
    </row>
    <row r="508" spans="2:7" x14ac:dyDescent="0.25">
      <c r="B508" t="s">
        <v>34</v>
      </c>
      <c r="C508" t="s">
        <v>130</v>
      </c>
      <c r="D508" t="s">
        <v>175</v>
      </c>
      <c r="E508" t="s">
        <v>286</v>
      </c>
    </row>
    <row r="509" spans="2:7" x14ac:dyDescent="0.25">
      <c r="B509" t="s">
        <v>60</v>
      </c>
      <c r="C509" t="s">
        <v>132</v>
      </c>
      <c r="D509">
        <v>45</v>
      </c>
      <c r="E509" t="str">
        <f>IF(AND(C509="Fire", D509&gt;70), "Yes", "No")</f>
        <v>No</v>
      </c>
    </row>
    <row r="510" spans="2:7" x14ac:dyDescent="0.25">
      <c r="B510" t="s">
        <v>122</v>
      </c>
      <c r="C510" t="s">
        <v>132</v>
      </c>
      <c r="D510">
        <v>60</v>
      </c>
      <c r="E510" t="str">
        <f t="shared" ref="E510:E517" si="13">IF(AND(C510="Fire", D510&gt;70), "Yes", "No")</f>
        <v>No</v>
      </c>
    </row>
    <row r="511" spans="2:7" x14ac:dyDescent="0.25">
      <c r="B511" t="s">
        <v>123</v>
      </c>
      <c r="C511" t="s">
        <v>132</v>
      </c>
      <c r="D511">
        <v>80</v>
      </c>
      <c r="E511" t="str">
        <f t="shared" si="13"/>
        <v>No</v>
      </c>
    </row>
    <row r="512" spans="2:7" x14ac:dyDescent="0.25">
      <c r="B512" t="s">
        <v>59</v>
      </c>
      <c r="C512" t="s">
        <v>134</v>
      </c>
      <c r="D512">
        <v>65</v>
      </c>
      <c r="E512" t="str">
        <f t="shared" si="13"/>
        <v>No</v>
      </c>
    </row>
    <row r="513" spans="2:5" x14ac:dyDescent="0.25">
      <c r="B513" t="s">
        <v>124</v>
      </c>
      <c r="C513" t="s">
        <v>134</v>
      </c>
      <c r="D513">
        <v>80</v>
      </c>
      <c r="E513" t="str">
        <f t="shared" si="13"/>
        <v>Yes</v>
      </c>
    </row>
    <row r="514" spans="2:5" x14ac:dyDescent="0.25">
      <c r="B514" t="s">
        <v>125</v>
      </c>
      <c r="C514" t="s">
        <v>134</v>
      </c>
      <c r="D514">
        <v>100</v>
      </c>
      <c r="E514" t="str">
        <f t="shared" si="13"/>
        <v>Yes</v>
      </c>
    </row>
    <row r="515" spans="2:5" x14ac:dyDescent="0.25">
      <c r="B515" t="s">
        <v>61</v>
      </c>
      <c r="C515" t="s">
        <v>136</v>
      </c>
      <c r="D515">
        <v>43</v>
      </c>
      <c r="E515" t="str">
        <f t="shared" si="13"/>
        <v>No</v>
      </c>
    </row>
    <row r="516" spans="2:5" x14ac:dyDescent="0.25">
      <c r="B516" t="s">
        <v>126</v>
      </c>
      <c r="C516" t="s">
        <v>136</v>
      </c>
      <c r="D516">
        <v>58</v>
      </c>
      <c r="E516" t="str">
        <f t="shared" si="13"/>
        <v>No</v>
      </c>
    </row>
    <row r="517" spans="2:5" x14ac:dyDescent="0.25">
      <c r="B517" t="s">
        <v>127</v>
      </c>
      <c r="C517" t="s">
        <v>136</v>
      </c>
      <c r="D517">
        <v>78</v>
      </c>
      <c r="E517" t="str">
        <f t="shared" si="13"/>
        <v>No</v>
      </c>
    </row>
    <row r="519" spans="2:5" x14ac:dyDescent="0.25">
      <c r="B519" t="s">
        <v>34</v>
      </c>
      <c r="C519" t="s">
        <v>130</v>
      </c>
      <c r="D519" t="s">
        <v>175</v>
      </c>
      <c r="E519" t="s">
        <v>286</v>
      </c>
    </row>
    <row r="520" spans="2:5" x14ac:dyDescent="0.25">
      <c r="B520" t="s">
        <v>60</v>
      </c>
      <c r="C520" t="s">
        <v>132</v>
      </c>
      <c r="D520">
        <v>45</v>
      </c>
      <c r="E520" t="b">
        <f>AND(C520="Fire", D520&gt;70)</f>
        <v>0</v>
      </c>
    </row>
    <row r="521" spans="2:5" x14ac:dyDescent="0.25">
      <c r="B521" t="s">
        <v>122</v>
      </c>
      <c r="C521" t="s">
        <v>132</v>
      </c>
      <c r="D521">
        <v>60</v>
      </c>
      <c r="E521" t="b">
        <f t="shared" ref="E521:E528" si="14">AND(C521="Fire", D521&gt;70)</f>
        <v>0</v>
      </c>
    </row>
    <row r="522" spans="2:5" x14ac:dyDescent="0.25">
      <c r="B522" t="s">
        <v>123</v>
      </c>
      <c r="C522" t="s">
        <v>132</v>
      </c>
      <c r="D522">
        <v>80</v>
      </c>
      <c r="E522" t="b">
        <f t="shared" si="14"/>
        <v>0</v>
      </c>
    </row>
    <row r="523" spans="2:5" x14ac:dyDescent="0.25">
      <c r="B523" t="s">
        <v>59</v>
      </c>
      <c r="C523" t="s">
        <v>134</v>
      </c>
      <c r="D523">
        <v>65</v>
      </c>
      <c r="E523" t="b">
        <f t="shared" si="14"/>
        <v>0</v>
      </c>
    </row>
    <row r="524" spans="2:5" x14ac:dyDescent="0.25">
      <c r="B524" t="s">
        <v>124</v>
      </c>
      <c r="C524" t="s">
        <v>134</v>
      </c>
      <c r="D524">
        <v>80</v>
      </c>
      <c r="E524" t="b">
        <f t="shared" si="14"/>
        <v>1</v>
      </c>
    </row>
    <row r="525" spans="2:5" x14ac:dyDescent="0.25">
      <c r="B525" t="s">
        <v>125</v>
      </c>
      <c r="C525" t="s">
        <v>134</v>
      </c>
      <c r="D525">
        <v>100</v>
      </c>
      <c r="E525" t="b">
        <f t="shared" si="14"/>
        <v>1</v>
      </c>
    </row>
    <row r="526" spans="2:5" x14ac:dyDescent="0.25">
      <c r="B526" t="s">
        <v>61</v>
      </c>
      <c r="C526" t="s">
        <v>136</v>
      </c>
      <c r="D526">
        <v>43</v>
      </c>
      <c r="E526" t="b">
        <f t="shared" si="14"/>
        <v>0</v>
      </c>
    </row>
    <row r="527" spans="2:5" x14ac:dyDescent="0.25">
      <c r="B527" t="s">
        <v>126</v>
      </c>
      <c r="C527" t="s">
        <v>136</v>
      </c>
      <c r="D527">
        <v>58</v>
      </c>
      <c r="E527" t="b">
        <f t="shared" si="14"/>
        <v>0</v>
      </c>
    </row>
    <row r="528" spans="2:5" x14ac:dyDescent="0.25">
      <c r="B528" t="s">
        <v>127</v>
      </c>
      <c r="C528" t="s">
        <v>136</v>
      </c>
      <c r="D528">
        <v>78</v>
      </c>
      <c r="E528" t="b">
        <f t="shared" si="14"/>
        <v>0</v>
      </c>
    </row>
    <row r="529" spans="2:2" x14ac:dyDescent="0.25">
      <c r="B529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B56F4-FFCA-4678-A92B-6FDA43F1F503}">
  <dimension ref="A1:N16"/>
  <sheetViews>
    <sheetView zoomScaleNormal="100" workbookViewId="0"/>
  </sheetViews>
  <sheetFormatPr defaultRowHeight="15" x14ac:dyDescent="0.25"/>
  <cols>
    <col min="9" max="9" width="12.85546875" bestFit="1" customWidth="1"/>
    <col min="10" max="10" width="12.42578125" bestFit="1" customWidth="1"/>
    <col min="11" max="11" width="12.28515625" bestFit="1" customWidth="1"/>
  </cols>
  <sheetData>
    <row r="1" spans="1:14" s="1" customFormat="1" x14ac:dyDescent="0.25">
      <c r="A1" s="4" t="s">
        <v>3</v>
      </c>
    </row>
    <row r="2" spans="1:14" ht="30" customHeight="1" x14ac:dyDescent="0.25">
      <c r="B2" t="s">
        <v>100</v>
      </c>
      <c r="C2" t="s">
        <v>109</v>
      </c>
      <c r="D2" t="s">
        <v>284</v>
      </c>
      <c r="E2" t="s">
        <v>110</v>
      </c>
      <c r="I2" s="74" t="s">
        <v>285</v>
      </c>
      <c r="J2" s="74"/>
      <c r="K2" s="74"/>
      <c r="L2" s="74"/>
      <c r="M2" s="74"/>
      <c r="N2" s="74"/>
    </row>
    <row r="3" spans="1:14" x14ac:dyDescent="0.25">
      <c r="B3" t="s">
        <v>67</v>
      </c>
      <c r="C3">
        <v>200</v>
      </c>
      <c r="D3">
        <f>C3*E3</f>
        <v>4000</v>
      </c>
      <c r="E3">
        <v>20</v>
      </c>
      <c r="I3" s="49" t="s">
        <v>100</v>
      </c>
      <c r="J3" s="49" t="s">
        <v>109</v>
      </c>
      <c r="K3" s="49" t="s">
        <v>284</v>
      </c>
      <c r="L3" s="49" t="s">
        <v>110</v>
      </c>
      <c r="M3" s="49"/>
      <c r="N3" s="49"/>
    </row>
    <row r="4" spans="1:14" x14ac:dyDescent="0.25">
      <c r="B4" t="s">
        <v>101</v>
      </c>
      <c r="C4">
        <v>600</v>
      </c>
      <c r="D4">
        <f t="shared" ref="D4:D9" si="0">C4*E4</f>
        <v>1800</v>
      </c>
      <c r="E4">
        <v>3</v>
      </c>
      <c r="I4" s="47" t="s">
        <v>67</v>
      </c>
      <c r="J4" s="50">
        <v>200</v>
      </c>
      <c r="K4" s="50">
        <f>J4*L4</f>
        <v>1000</v>
      </c>
      <c r="L4" s="48">
        <v>5</v>
      </c>
      <c r="M4" s="47"/>
      <c r="N4" s="47"/>
    </row>
    <row r="5" spans="1:14" x14ac:dyDescent="0.25">
      <c r="B5" t="s">
        <v>102</v>
      </c>
      <c r="C5">
        <v>1200</v>
      </c>
      <c r="D5">
        <f t="shared" si="0"/>
        <v>3600</v>
      </c>
      <c r="E5">
        <v>3</v>
      </c>
      <c r="I5" s="47" t="s">
        <v>101</v>
      </c>
      <c r="J5" s="50">
        <v>600</v>
      </c>
      <c r="K5" s="50">
        <f t="shared" ref="K5:K10" si="1">J5*L5</f>
        <v>1200</v>
      </c>
      <c r="L5" s="48">
        <v>2</v>
      </c>
      <c r="M5" s="47"/>
      <c r="N5" s="47"/>
    </row>
    <row r="6" spans="1:14" x14ac:dyDescent="0.25">
      <c r="B6" t="s">
        <v>103</v>
      </c>
      <c r="C6">
        <v>300</v>
      </c>
      <c r="D6">
        <f t="shared" si="0"/>
        <v>300</v>
      </c>
      <c r="E6">
        <v>1</v>
      </c>
      <c r="I6" s="47" t="s">
        <v>102</v>
      </c>
      <c r="J6" s="50">
        <v>1200</v>
      </c>
      <c r="K6" s="50">
        <f t="shared" si="1"/>
        <v>0</v>
      </c>
      <c r="L6" s="48">
        <v>0</v>
      </c>
      <c r="M6" s="47"/>
      <c r="N6" s="47"/>
    </row>
    <row r="7" spans="1:14" x14ac:dyDescent="0.25">
      <c r="B7" t="s">
        <v>104</v>
      </c>
      <c r="C7">
        <v>700</v>
      </c>
      <c r="D7">
        <f t="shared" si="0"/>
        <v>700</v>
      </c>
      <c r="E7">
        <v>1</v>
      </c>
      <c r="I7" s="47" t="s">
        <v>103</v>
      </c>
      <c r="J7" s="50">
        <v>300</v>
      </c>
      <c r="K7" s="50">
        <f t="shared" si="1"/>
        <v>1500</v>
      </c>
      <c r="L7" s="48">
        <v>5</v>
      </c>
      <c r="M7" s="47"/>
      <c r="N7" s="47"/>
    </row>
    <row r="8" spans="1:14" x14ac:dyDescent="0.25">
      <c r="B8" t="s">
        <v>105</v>
      </c>
      <c r="C8">
        <v>1200</v>
      </c>
      <c r="D8">
        <f t="shared" si="0"/>
        <v>6000</v>
      </c>
      <c r="E8">
        <v>5</v>
      </c>
      <c r="I8" s="47" t="s">
        <v>104</v>
      </c>
      <c r="J8" s="50">
        <v>700</v>
      </c>
      <c r="K8" s="50">
        <f t="shared" si="1"/>
        <v>0</v>
      </c>
      <c r="L8" s="48">
        <v>0</v>
      </c>
      <c r="M8" s="47"/>
      <c r="N8" s="47"/>
    </row>
    <row r="9" spans="1:14" x14ac:dyDescent="0.25">
      <c r="B9" t="s">
        <v>106</v>
      </c>
      <c r="C9">
        <v>100</v>
      </c>
      <c r="D9">
        <f t="shared" si="0"/>
        <v>300</v>
      </c>
      <c r="E9">
        <v>3</v>
      </c>
      <c r="I9" s="47" t="s">
        <v>105</v>
      </c>
      <c r="J9" s="50">
        <v>1200</v>
      </c>
      <c r="K9" s="50">
        <f t="shared" si="1"/>
        <v>0</v>
      </c>
      <c r="L9" s="48">
        <v>0</v>
      </c>
      <c r="M9" s="47"/>
      <c r="N9" s="47"/>
    </row>
    <row r="10" spans="1:14" x14ac:dyDescent="0.25">
      <c r="I10" s="47" t="s">
        <v>106</v>
      </c>
      <c r="J10" s="50">
        <v>100</v>
      </c>
      <c r="K10" s="50">
        <f t="shared" si="1"/>
        <v>1000</v>
      </c>
      <c r="L10" s="48">
        <v>10</v>
      </c>
      <c r="M10" s="47"/>
      <c r="N10" s="47"/>
    </row>
    <row r="11" spans="1:14" x14ac:dyDescent="0.25">
      <c r="B11" t="s">
        <v>107</v>
      </c>
      <c r="C11">
        <f>SUM(D3:D9)</f>
        <v>16700</v>
      </c>
      <c r="I11" s="47"/>
      <c r="J11" s="47"/>
      <c r="K11" s="47"/>
      <c r="L11" s="47"/>
      <c r="M11" s="47"/>
      <c r="N11" s="47"/>
    </row>
    <row r="12" spans="1:14" ht="15.75" thickBot="1" x14ac:dyDescent="0.3">
      <c r="B12" t="s">
        <v>108</v>
      </c>
      <c r="C12">
        <f>(G12/100)*C11</f>
        <v>1670</v>
      </c>
      <c r="F12" t="s">
        <v>108</v>
      </c>
      <c r="G12">
        <v>10</v>
      </c>
      <c r="I12" s="47" t="s">
        <v>107</v>
      </c>
      <c r="J12" s="52">
        <f>SUM(K4:K10)</f>
        <v>4700</v>
      </c>
      <c r="K12" s="47"/>
      <c r="L12" s="47"/>
      <c r="M12" s="47"/>
      <c r="N12" s="47"/>
    </row>
    <row r="13" spans="1:14" ht="15.75" thickBot="1" x14ac:dyDescent="0.3">
      <c r="I13" s="47" t="s">
        <v>108</v>
      </c>
      <c r="J13" s="50">
        <f>(N13/100)*J12</f>
        <v>470</v>
      </c>
      <c r="K13" s="47"/>
      <c r="L13" s="47"/>
      <c r="M13" s="51" t="s">
        <v>108</v>
      </c>
      <c r="N13" s="55">
        <v>10</v>
      </c>
    </row>
    <row r="14" spans="1:14" x14ac:dyDescent="0.25">
      <c r="B14" t="s">
        <v>37</v>
      </c>
      <c r="C14">
        <f>C11-C12</f>
        <v>15030</v>
      </c>
      <c r="I14" s="47"/>
      <c r="J14" s="47"/>
      <c r="K14" s="47"/>
      <c r="L14" s="47"/>
      <c r="M14" s="47"/>
      <c r="N14" s="47"/>
    </row>
    <row r="15" spans="1:14" ht="15.75" thickBot="1" x14ac:dyDescent="0.3">
      <c r="I15" s="53" t="s">
        <v>37</v>
      </c>
      <c r="J15" s="54">
        <f>J12-J13</f>
        <v>4230</v>
      </c>
      <c r="K15" s="47"/>
      <c r="L15" s="47"/>
      <c r="M15" s="47"/>
      <c r="N15" s="47" t="s">
        <v>57</v>
      </c>
    </row>
    <row r="16" spans="1:14" ht="15.75" thickTop="1" x14ac:dyDescent="0.25"/>
  </sheetData>
  <mergeCells count="1">
    <mergeCell ref="I2:N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ACF36-E11F-4A90-A416-E27EB8320F50}">
  <dimension ref="A1:FL184"/>
  <sheetViews>
    <sheetView zoomScaleNormal="100" workbookViewId="0"/>
  </sheetViews>
  <sheetFormatPr defaultRowHeight="15" x14ac:dyDescent="0.25"/>
  <cols>
    <col min="2" max="2" width="10.140625" customWidth="1"/>
    <col min="7" max="7" width="10.5703125" customWidth="1"/>
    <col min="9" max="9" width="10.140625" customWidth="1"/>
    <col min="14" max="14" width="10.5703125" customWidth="1"/>
    <col min="33" max="33" width="10.140625" customWidth="1"/>
    <col min="38" max="38" width="10.5703125" customWidth="1"/>
    <col min="40" max="40" width="10.140625" customWidth="1"/>
    <col min="45" max="45" width="10.5703125" customWidth="1"/>
    <col min="47" max="47" width="10.140625" customWidth="1"/>
    <col min="52" max="52" width="10.5703125" customWidth="1"/>
    <col min="71" max="71" width="10.85546875" bestFit="1" customWidth="1"/>
  </cols>
  <sheetData>
    <row r="1" spans="1:9" s="1" customFormat="1" x14ac:dyDescent="0.25">
      <c r="A1" s="4" t="s">
        <v>2</v>
      </c>
    </row>
    <row r="2" spans="1:9" s="1" customFormat="1" x14ac:dyDescent="0.25">
      <c r="A2" s="1" t="s">
        <v>111</v>
      </c>
    </row>
    <row r="3" spans="1:9" x14ac:dyDescent="0.25">
      <c r="B3" t="s">
        <v>34</v>
      </c>
      <c r="C3" t="s">
        <v>34</v>
      </c>
      <c r="E3" t="s">
        <v>128</v>
      </c>
      <c r="F3" t="s">
        <v>128</v>
      </c>
      <c r="H3" t="s">
        <v>34</v>
      </c>
      <c r="I3" t="s">
        <v>128</v>
      </c>
    </row>
    <row r="4" spans="1:9" x14ac:dyDescent="0.25">
      <c r="B4" t="s">
        <v>60</v>
      </c>
      <c r="C4" t="s">
        <v>43</v>
      </c>
      <c r="E4">
        <v>318</v>
      </c>
      <c r="F4">
        <v>195</v>
      </c>
      <c r="H4" t="s">
        <v>43</v>
      </c>
      <c r="I4">
        <v>395</v>
      </c>
    </row>
    <row r="5" spans="1:9" x14ac:dyDescent="0.25">
      <c r="B5" t="s">
        <v>122</v>
      </c>
      <c r="C5" t="s">
        <v>127</v>
      </c>
      <c r="E5">
        <v>405</v>
      </c>
      <c r="F5">
        <v>195</v>
      </c>
      <c r="H5" t="s">
        <v>127</v>
      </c>
      <c r="I5">
        <v>530</v>
      </c>
    </row>
    <row r="6" spans="1:9" x14ac:dyDescent="0.25">
      <c r="B6" t="s">
        <v>123</v>
      </c>
      <c r="C6" t="s">
        <v>60</v>
      </c>
      <c r="E6">
        <v>525</v>
      </c>
      <c r="F6">
        <v>205</v>
      </c>
      <c r="H6" t="s">
        <v>60</v>
      </c>
      <c r="I6">
        <v>318</v>
      </c>
    </row>
    <row r="7" spans="1:9" x14ac:dyDescent="0.25">
      <c r="B7" t="s">
        <v>59</v>
      </c>
      <c r="C7" t="s">
        <v>40</v>
      </c>
      <c r="E7">
        <v>309</v>
      </c>
      <c r="F7">
        <v>205</v>
      </c>
      <c r="H7" t="s">
        <v>40</v>
      </c>
      <c r="I7">
        <v>395</v>
      </c>
    </row>
    <row r="8" spans="1:9" x14ac:dyDescent="0.25">
      <c r="B8" t="s">
        <v>124</v>
      </c>
      <c r="C8" t="s">
        <v>38</v>
      </c>
      <c r="E8">
        <v>405</v>
      </c>
      <c r="F8">
        <v>251</v>
      </c>
      <c r="H8" t="s">
        <v>38</v>
      </c>
      <c r="I8">
        <v>195</v>
      </c>
    </row>
    <row r="9" spans="1:9" x14ac:dyDescent="0.25">
      <c r="B9" t="s">
        <v>125</v>
      </c>
      <c r="C9" t="s">
        <v>125</v>
      </c>
      <c r="E9">
        <v>534</v>
      </c>
      <c r="F9">
        <v>253</v>
      </c>
      <c r="H9" t="s">
        <v>125</v>
      </c>
      <c r="I9">
        <v>534</v>
      </c>
    </row>
    <row r="10" spans="1:9" x14ac:dyDescent="0.25">
      <c r="B10" t="s">
        <v>61</v>
      </c>
      <c r="C10" t="s">
        <v>59</v>
      </c>
      <c r="E10">
        <v>314</v>
      </c>
      <c r="F10">
        <v>309</v>
      </c>
      <c r="H10" t="s">
        <v>59</v>
      </c>
      <c r="I10">
        <v>309</v>
      </c>
    </row>
    <row r="11" spans="1:9" x14ac:dyDescent="0.25">
      <c r="B11" t="s">
        <v>126</v>
      </c>
      <c r="C11" t="s">
        <v>124</v>
      </c>
      <c r="E11">
        <v>405</v>
      </c>
      <c r="F11">
        <v>314</v>
      </c>
      <c r="H11" t="s">
        <v>124</v>
      </c>
      <c r="I11">
        <v>405</v>
      </c>
    </row>
    <row r="12" spans="1:9" x14ac:dyDescent="0.25">
      <c r="B12" t="s">
        <v>127</v>
      </c>
      <c r="C12" t="s">
        <v>122</v>
      </c>
      <c r="E12">
        <v>530</v>
      </c>
      <c r="F12">
        <v>318</v>
      </c>
      <c r="H12" t="s">
        <v>122</v>
      </c>
      <c r="I12">
        <v>405</v>
      </c>
    </row>
    <row r="13" spans="1:9" x14ac:dyDescent="0.25">
      <c r="B13" t="s">
        <v>38</v>
      </c>
      <c r="C13" t="s">
        <v>42</v>
      </c>
      <c r="E13">
        <v>195</v>
      </c>
      <c r="F13">
        <v>349</v>
      </c>
      <c r="H13" t="s">
        <v>42</v>
      </c>
      <c r="I13">
        <v>205</v>
      </c>
    </row>
    <row r="14" spans="1:9" x14ac:dyDescent="0.25">
      <c r="B14" t="s">
        <v>39</v>
      </c>
      <c r="C14" t="s">
        <v>39</v>
      </c>
      <c r="E14">
        <v>205</v>
      </c>
      <c r="F14">
        <v>395</v>
      </c>
      <c r="H14" t="s">
        <v>39</v>
      </c>
      <c r="I14">
        <v>205</v>
      </c>
    </row>
    <row r="15" spans="1:9" x14ac:dyDescent="0.25">
      <c r="B15" t="s">
        <v>40</v>
      </c>
      <c r="C15" t="s">
        <v>45</v>
      </c>
      <c r="E15">
        <v>395</v>
      </c>
      <c r="F15">
        <v>395</v>
      </c>
      <c r="H15" t="s">
        <v>45</v>
      </c>
      <c r="I15">
        <v>349</v>
      </c>
    </row>
    <row r="16" spans="1:9" x14ac:dyDescent="0.25">
      <c r="B16" t="s">
        <v>41</v>
      </c>
      <c r="C16" t="s">
        <v>45</v>
      </c>
      <c r="E16">
        <v>195</v>
      </c>
      <c r="F16">
        <v>405</v>
      </c>
      <c r="H16" t="s">
        <v>45</v>
      </c>
      <c r="I16">
        <v>479</v>
      </c>
    </row>
    <row r="17" spans="1:9" x14ac:dyDescent="0.25">
      <c r="B17" t="s">
        <v>42</v>
      </c>
      <c r="C17" t="s">
        <v>44</v>
      </c>
      <c r="E17">
        <v>205</v>
      </c>
      <c r="F17">
        <v>405</v>
      </c>
      <c r="H17" t="s">
        <v>44</v>
      </c>
      <c r="I17">
        <v>251</v>
      </c>
    </row>
    <row r="18" spans="1:9" x14ac:dyDescent="0.25">
      <c r="B18" t="s">
        <v>43</v>
      </c>
      <c r="C18" t="s">
        <v>48</v>
      </c>
      <c r="E18">
        <v>395</v>
      </c>
      <c r="F18">
        <v>405</v>
      </c>
      <c r="H18" t="s">
        <v>48</v>
      </c>
      <c r="I18">
        <v>413</v>
      </c>
    </row>
    <row r="19" spans="1:9" x14ac:dyDescent="0.25">
      <c r="B19" t="s">
        <v>44</v>
      </c>
      <c r="C19" t="s">
        <v>47</v>
      </c>
      <c r="E19">
        <v>251</v>
      </c>
      <c r="F19">
        <v>413</v>
      </c>
      <c r="H19" t="s">
        <v>47</v>
      </c>
      <c r="I19">
        <v>253</v>
      </c>
    </row>
    <row r="20" spans="1:9" x14ac:dyDescent="0.25">
      <c r="B20" t="s">
        <v>45</v>
      </c>
      <c r="C20" t="s">
        <v>61</v>
      </c>
      <c r="E20">
        <v>349</v>
      </c>
      <c r="F20">
        <v>479</v>
      </c>
      <c r="H20" t="s">
        <v>61</v>
      </c>
      <c r="I20">
        <v>314</v>
      </c>
    </row>
    <row r="21" spans="1:9" x14ac:dyDescent="0.25">
      <c r="B21" t="s">
        <v>45</v>
      </c>
      <c r="C21" t="s">
        <v>123</v>
      </c>
      <c r="E21">
        <v>479</v>
      </c>
      <c r="F21">
        <v>525</v>
      </c>
      <c r="H21" t="s">
        <v>123</v>
      </c>
      <c r="I21">
        <v>525</v>
      </c>
    </row>
    <row r="22" spans="1:9" x14ac:dyDescent="0.25">
      <c r="B22" t="s">
        <v>47</v>
      </c>
      <c r="C22" t="s">
        <v>126</v>
      </c>
      <c r="E22">
        <v>253</v>
      </c>
      <c r="F22">
        <v>530</v>
      </c>
      <c r="H22" t="s">
        <v>126</v>
      </c>
      <c r="I22">
        <v>405</v>
      </c>
    </row>
    <row r="23" spans="1:9" x14ac:dyDescent="0.25">
      <c r="B23" t="s">
        <v>48</v>
      </c>
      <c r="C23" t="s">
        <v>41</v>
      </c>
      <c r="E23">
        <v>413</v>
      </c>
      <c r="F23">
        <v>534</v>
      </c>
      <c r="H23" t="s">
        <v>41</v>
      </c>
      <c r="I23">
        <v>195</v>
      </c>
    </row>
    <row r="24" spans="1:9" s="1" customFormat="1" x14ac:dyDescent="0.25">
      <c r="A24" s="1" t="s">
        <v>112</v>
      </c>
    </row>
    <row r="25" spans="1:9" x14ac:dyDescent="0.25">
      <c r="B25" t="s">
        <v>129</v>
      </c>
      <c r="C25" t="s">
        <v>34</v>
      </c>
      <c r="D25" t="s">
        <v>130</v>
      </c>
      <c r="E25" t="s">
        <v>131</v>
      </c>
      <c r="F25" t="s">
        <v>37</v>
      </c>
    </row>
    <row r="26" spans="1:9" x14ac:dyDescent="0.25">
      <c r="B26">
        <v>1</v>
      </c>
      <c r="C26" t="s">
        <v>60</v>
      </c>
      <c r="D26" t="s">
        <v>132</v>
      </c>
      <c r="E26" t="s">
        <v>133</v>
      </c>
      <c r="F26">
        <v>318</v>
      </c>
    </row>
    <row r="27" spans="1:9" x14ac:dyDescent="0.25">
      <c r="B27">
        <v>2</v>
      </c>
      <c r="C27" t="s">
        <v>122</v>
      </c>
      <c r="D27" t="s">
        <v>132</v>
      </c>
      <c r="E27" t="s">
        <v>133</v>
      </c>
      <c r="F27">
        <v>405</v>
      </c>
    </row>
    <row r="28" spans="1:9" x14ac:dyDescent="0.25">
      <c r="B28">
        <v>3</v>
      </c>
      <c r="C28" t="s">
        <v>123</v>
      </c>
      <c r="D28" t="s">
        <v>132</v>
      </c>
      <c r="E28" t="s">
        <v>133</v>
      </c>
      <c r="F28">
        <v>525</v>
      </c>
    </row>
    <row r="29" spans="1:9" x14ac:dyDescent="0.25">
      <c r="B29">
        <v>4</v>
      </c>
      <c r="C29" t="s">
        <v>59</v>
      </c>
      <c r="D29" t="s">
        <v>134</v>
      </c>
      <c r="F29">
        <v>309</v>
      </c>
    </row>
    <row r="30" spans="1:9" x14ac:dyDescent="0.25">
      <c r="B30">
        <v>5</v>
      </c>
      <c r="C30" t="s">
        <v>124</v>
      </c>
      <c r="D30" t="s">
        <v>134</v>
      </c>
      <c r="F30">
        <v>405</v>
      </c>
    </row>
    <row r="31" spans="1:9" x14ac:dyDescent="0.25">
      <c r="B31">
        <v>6</v>
      </c>
      <c r="C31" t="s">
        <v>125</v>
      </c>
      <c r="D31" t="s">
        <v>134</v>
      </c>
      <c r="E31" t="s">
        <v>135</v>
      </c>
      <c r="F31">
        <v>534</v>
      </c>
    </row>
    <row r="32" spans="1:9" x14ac:dyDescent="0.25">
      <c r="B32">
        <v>7</v>
      </c>
      <c r="C32" t="s">
        <v>61</v>
      </c>
      <c r="D32" t="s">
        <v>136</v>
      </c>
      <c r="F32">
        <v>314</v>
      </c>
    </row>
    <row r="33" spans="1:59" x14ac:dyDescent="0.25">
      <c r="B33">
        <v>8</v>
      </c>
      <c r="C33" t="s">
        <v>126</v>
      </c>
      <c r="D33" t="s">
        <v>136</v>
      </c>
      <c r="F33">
        <v>405</v>
      </c>
    </row>
    <row r="34" spans="1:59" x14ac:dyDescent="0.25">
      <c r="B34">
        <v>9</v>
      </c>
      <c r="C34" t="s">
        <v>127</v>
      </c>
      <c r="D34" t="s">
        <v>136</v>
      </c>
      <c r="F34">
        <v>530</v>
      </c>
    </row>
    <row r="35" spans="1:59" x14ac:dyDescent="0.25">
      <c r="B35">
        <v>10</v>
      </c>
      <c r="C35" t="s">
        <v>38</v>
      </c>
      <c r="D35" t="s">
        <v>137</v>
      </c>
      <c r="F35">
        <v>195</v>
      </c>
    </row>
    <row r="36" spans="1:59" x14ac:dyDescent="0.25">
      <c r="B36">
        <v>11</v>
      </c>
      <c r="C36" t="s">
        <v>39</v>
      </c>
      <c r="D36" t="s">
        <v>137</v>
      </c>
      <c r="F36">
        <v>205</v>
      </c>
    </row>
    <row r="37" spans="1:59" x14ac:dyDescent="0.25">
      <c r="B37">
        <v>12</v>
      </c>
      <c r="C37" t="s">
        <v>40</v>
      </c>
      <c r="D37" t="s">
        <v>137</v>
      </c>
      <c r="E37" t="s">
        <v>135</v>
      </c>
      <c r="F37">
        <v>395</v>
      </c>
    </row>
    <row r="38" spans="1:59" x14ac:dyDescent="0.25">
      <c r="B38">
        <v>13</v>
      </c>
      <c r="C38" t="s">
        <v>41</v>
      </c>
      <c r="D38" t="s">
        <v>137</v>
      </c>
      <c r="E38" t="s">
        <v>138</v>
      </c>
      <c r="F38">
        <v>195</v>
      </c>
    </row>
    <row r="39" spans="1:59" x14ac:dyDescent="0.25">
      <c r="B39">
        <v>14</v>
      </c>
      <c r="C39" t="s">
        <v>42</v>
      </c>
      <c r="D39" t="s">
        <v>137</v>
      </c>
      <c r="E39" t="s">
        <v>133</v>
      </c>
      <c r="F39">
        <v>205</v>
      </c>
    </row>
    <row r="40" spans="1:59" x14ac:dyDescent="0.25">
      <c r="B40">
        <v>15</v>
      </c>
      <c r="C40" t="s">
        <v>43</v>
      </c>
      <c r="D40" t="s">
        <v>137</v>
      </c>
      <c r="E40" t="s">
        <v>133</v>
      </c>
      <c r="F40">
        <v>395</v>
      </c>
    </row>
    <row r="41" spans="1:59" x14ac:dyDescent="0.25">
      <c r="B41">
        <v>16</v>
      </c>
      <c r="C41" t="s">
        <v>44</v>
      </c>
      <c r="D41" t="s">
        <v>139</v>
      </c>
      <c r="E41" t="s">
        <v>135</v>
      </c>
      <c r="F41">
        <v>251</v>
      </c>
    </row>
    <row r="42" spans="1:59" x14ac:dyDescent="0.25">
      <c r="B42">
        <v>17</v>
      </c>
      <c r="C42" t="s">
        <v>45</v>
      </c>
      <c r="D42" t="s">
        <v>139</v>
      </c>
      <c r="E42" t="s">
        <v>135</v>
      </c>
      <c r="F42">
        <v>349</v>
      </c>
    </row>
    <row r="43" spans="1:59" x14ac:dyDescent="0.25">
      <c r="B43">
        <v>18</v>
      </c>
      <c r="C43" t="s">
        <v>46</v>
      </c>
      <c r="D43" t="s">
        <v>139</v>
      </c>
      <c r="E43" t="s">
        <v>135</v>
      </c>
      <c r="F43">
        <v>479</v>
      </c>
    </row>
    <row r="44" spans="1:59" x14ac:dyDescent="0.25">
      <c r="B44">
        <v>19</v>
      </c>
      <c r="C44" t="s">
        <v>47</v>
      </c>
      <c r="D44" t="s">
        <v>139</v>
      </c>
      <c r="F44">
        <v>253</v>
      </c>
    </row>
    <row r="45" spans="1:59" x14ac:dyDescent="0.25">
      <c r="B45">
        <v>20</v>
      </c>
      <c r="C45" t="s">
        <v>48</v>
      </c>
      <c r="D45" t="s">
        <v>139</v>
      </c>
      <c r="F45">
        <v>413</v>
      </c>
    </row>
    <row r="46" spans="1:59" s="1" customFormat="1" x14ac:dyDescent="0.25">
      <c r="A46" s="1" t="s">
        <v>113</v>
      </c>
    </row>
    <row r="47" spans="1:59" x14ac:dyDescent="0.25">
      <c r="B47" t="s">
        <v>140</v>
      </c>
      <c r="C47" t="s">
        <v>130</v>
      </c>
      <c r="D47" t="s">
        <v>131</v>
      </c>
      <c r="E47" t="s">
        <v>141</v>
      </c>
      <c r="F47" t="s">
        <v>35</v>
      </c>
      <c r="G47" t="s">
        <v>142</v>
      </c>
      <c r="I47" t="s">
        <v>140</v>
      </c>
      <c r="J47" t="s">
        <v>130</v>
      </c>
      <c r="K47" t="s">
        <v>131</v>
      </c>
      <c r="L47" t="s">
        <v>141</v>
      </c>
      <c r="M47" t="s">
        <v>35</v>
      </c>
      <c r="N47" t="s">
        <v>142</v>
      </c>
      <c r="P47" t="s">
        <v>140</v>
      </c>
      <c r="Q47" t="s">
        <v>130</v>
      </c>
      <c r="R47" t="s">
        <v>131</v>
      </c>
      <c r="S47" t="s">
        <v>141</v>
      </c>
      <c r="T47" t="s">
        <v>35</v>
      </c>
      <c r="U47" t="s">
        <v>142</v>
      </c>
      <c r="W47" t="s">
        <v>140</v>
      </c>
      <c r="X47" t="s">
        <v>130</v>
      </c>
      <c r="Y47" t="s">
        <v>131</v>
      </c>
      <c r="Z47" t="s">
        <v>141</v>
      </c>
      <c r="AA47" t="s">
        <v>35</v>
      </c>
      <c r="AB47" t="s">
        <v>142</v>
      </c>
      <c r="AC47" t="s">
        <v>171</v>
      </c>
      <c r="AD47" t="s">
        <v>172</v>
      </c>
      <c r="AE47" t="s">
        <v>173</v>
      </c>
      <c r="AG47" t="s">
        <v>140</v>
      </c>
      <c r="AH47" t="s">
        <v>130</v>
      </c>
      <c r="AI47" t="s">
        <v>131</v>
      </c>
      <c r="AJ47" t="s">
        <v>141</v>
      </c>
      <c r="AK47" t="s">
        <v>35</v>
      </c>
      <c r="AL47" t="s">
        <v>142</v>
      </c>
      <c r="AN47" s="35" t="s">
        <v>140</v>
      </c>
      <c r="AO47" s="36" t="s">
        <v>130</v>
      </c>
      <c r="AP47" s="36" t="s">
        <v>131</v>
      </c>
      <c r="AQ47" s="36" t="s">
        <v>141</v>
      </c>
      <c r="AR47" s="36" t="s">
        <v>35</v>
      </c>
      <c r="AS47" s="37" t="s">
        <v>142</v>
      </c>
      <c r="AU47" t="s">
        <v>140</v>
      </c>
      <c r="AV47" t="s">
        <v>130</v>
      </c>
      <c r="AW47" t="s">
        <v>131</v>
      </c>
      <c r="AX47" t="s">
        <v>141</v>
      </c>
      <c r="AY47" t="s">
        <v>35</v>
      </c>
      <c r="AZ47" t="s">
        <v>142</v>
      </c>
      <c r="BB47" t="s">
        <v>140</v>
      </c>
      <c r="BC47" t="s">
        <v>130</v>
      </c>
      <c r="BD47" t="s">
        <v>131</v>
      </c>
      <c r="BE47" t="s">
        <v>141</v>
      </c>
      <c r="BF47" t="s">
        <v>35</v>
      </c>
      <c r="BG47" t="s">
        <v>142</v>
      </c>
    </row>
    <row r="48" spans="1:59" x14ac:dyDescent="0.25">
      <c r="B48" t="s">
        <v>143</v>
      </c>
      <c r="C48" t="s">
        <v>144</v>
      </c>
      <c r="E48">
        <v>25</v>
      </c>
      <c r="F48">
        <v>20</v>
      </c>
      <c r="G48">
        <v>15</v>
      </c>
      <c r="I48" t="s">
        <v>143</v>
      </c>
      <c r="J48" t="s">
        <v>144</v>
      </c>
      <c r="L48">
        <v>25</v>
      </c>
      <c r="M48">
        <v>20</v>
      </c>
      <c r="N48">
        <v>15</v>
      </c>
      <c r="P48" t="s">
        <v>143</v>
      </c>
      <c r="Q48" t="s">
        <v>144</v>
      </c>
      <c r="S48">
        <v>25</v>
      </c>
      <c r="T48">
        <v>20</v>
      </c>
      <c r="U48">
        <v>15</v>
      </c>
      <c r="W48" t="s">
        <v>143</v>
      </c>
      <c r="X48" t="s">
        <v>144</v>
      </c>
      <c r="Z48">
        <v>25</v>
      </c>
      <c r="AA48">
        <v>20</v>
      </c>
      <c r="AB48">
        <v>15</v>
      </c>
      <c r="AG48" t="s">
        <v>143</v>
      </c>
      <c r="AH48" t="s">
        <v>144</v>
      </c>
      <c r="AJ48">
        <v>25</v>
      </c>
      <c r="AK48">
        <v>20</v>
      </c>
      <c r="AL48">
        <v>15</v>
      </c>
      <c r="AN48" s="38" t="s">
        <v>143</v>
      </c>
      <c r="AO48" s="39" t="s">
        <v>144</v>
      </c>
      <c r="AP48" s="39"/>
      <c r="AQ48" s="39">
        <v>25</v>
      </c>
      <c r="AR48" s="39">
        <v>20</v>
      </c>
      <c r="AS48" s="40">
        <v>15</v>
      </c>
      <c r="AU48" t="s">
        <v>143</v>
      </c>
      <c r="AV48" t="s">
        <v>144</v>
      </c>
      <c r="AX48">
        <v>25</v>
      </c>
      <c r="AY48">
        <v>20</v>
      </c>
      <c r="AZ48">
        <v>15</v>
      </c>
      <c r="BB48" t="s">
        <v>143</v>
      </c>
      <c r="BC48" t="s">
        <v>144</v>
      </c>
      <c r="BE48">
        <v>25</v>
      </c>
      <c r="BF48">
        <v>20</v>
      </c>
      <c r="BG48">
        <v>15</v>
      </c>
    </row>
    <row r="49" spans="2:59" x14ac:dyDescent="0.25">
      <c r="B49" t="s">
        <v>145</v>
      </c>
      <c r="C49" t="s">
        <v>144</v>
      </c>
      <c r="E49">
        <v>40</v>
      </c>
      <c r="F49">
        <v>35</v>
      </c>
      <c r="G49">
        <v>30</v>
      </c>
      <c r="I49" t="s">
        <v>145</v>
      </c>
      <c r="J49" t="s">
        <v>144</v>
      </c>
      <c r="L49">
        <v>40</v>
      </c>
      <c r="M49">
        <v>35</v>
      </c>
      <c r="N49">
        <v>30</v>
      </c>
      <c r="P49" t="s">
        <v>146</v>
      </c>
      <c r="Q49" t="s">
        <v>144</v>
      </c>
      <c r="S49">
        <v>55</v>
      </c>
      <c r="T49">
        <v>35</v>
      </c>
      <c r="U49">
        <v>30</v>
      </c>
      <c r="W49" t="s">
        <v>146</v>
      </c>
      <c r="X49" t="s">
        <v>144</v>
      </c>
      <c r="Z49">
        <v>55</v>
      </c>
      <c r="AA49">
        <v>35</v>
      </c>
      <c r="AB49">
        <v>30</v>
      </c>
      <c r="AG49" t="s">
        <v>145</v>
      </c>
      <c r="AH49" t="s">
        <v>144</v>
      </c>
      <c r="AJ49">
        <v>40</v>
      </c>
      <c r="AK49">
        <v>35</v>
      </c>
      <c r="AL49">
        <v>30</v>
      </c>
      <c r="AN49" s="41" t="s">
        <v>145</v>
      </c>
      <c r="AO49" s="42" t="s">
        <v>144</v>
      </c>
      <c r="AP49" s="42"/>
      <c r="AQ49" s="42">
        <v>40</v>
      </c>
      <c r="AR49" s="42">
        <v>35</v>
      </c>
      <c r="AS49" s="43">
        <v>30</v>
      </c>
      <c r="AU49" t="s">
        <v>145</v>
      </c>
      <c r="AV49" t="s">
        <v>144</v>
      </c>
      <c r="AX49">
        <v>40</v>
      </c>
      <c r="AY49">
        <v>35</v>
      </c>
      <c r="AZ49">
        <v>30</v>
      </c>
      <c r="BB49" t="s">
        <v>145</v>
      </c>
      <c r="BC49" t="s">
        <v>144</v>
      </c>
      <c r="BE49">
        <v>40</v>
      </c>
      <c r="BF49">
        <v>35</v>
      </c>
      <c r="BG49">
        <v>30</v>
      </c>
    </row>
    <row r="50" spans="2:59" x14ac:dyDescent="0.25">
      <c r="B50" t="s">
        <v>146</v>
      </c>
      <c r="C50" t="s">
        <v>144</v>
      </c>
      <c r="E50">
        <v>55</v>
      </c>
      <c r="F50">
        <v>50</v>
      </c>
      <c r="G50">
        <v>45</v>
      </c>
      <c r="I50" t="s">
        <v>146</v>
      </c>
      <c r="J50" t="s">
        <v>144</v>
      </c>
      <c r="L50">
        <v>55</v>
      </c>
      <c r="M50">
        <v>50</v>
      </c>
      <c r="N50">
        <v>45</v>
      </c>
      <c r="P50" t="s">
        <v>145</v>
      </c>
      <c r="Q50" t="s">
        <v>144</v>
      </c>
      <c r="S50">
        <v>40</v>
      </c>
      <c r="T50">
        <v>50</v>
      </c>
      <c r="U50">
        <v>45</v>
      </c>
      <c r="W50" t="s">
        <v>145</v>
      </c>
      <c r="X50" t="s">
        <v>144</v>
      </c>
      <c r="Z50">
        <v>40</v>
      </c>
      <c r="AA50">
        <v>50</v>
      </c>
      <c r="AB50">
        <v>45</v>
      </c>
      <c r="AG50" t="s">
        <v>146</v>
      </c>
      <c r="AH50" t="s">
        <v>144</v>
      </c>
      <c r="AJ50">
        <v>55</v>
      </c>
      <c r="AK50">
        <v>50</v>
      </c>
      <c r="AL50">
        <v>45</v>
      </c>
      <c r="AN50" s="38" t="s">
        <v>146</v>
      </c>
      <c r="AO50" s="39" t="s">
        <v>144</v>
      </c>
      <c r="AP50" s="39"/>
      <c r="AQ50" s="39">
        <v>55</v>
      </c>
      <c r="AR50" s="39">
        <v>50</v>
      </c>
      <c r="AS50" s="40">
        <v>45</v>
      </c>
      <c r="AU50" t="s">
        <v>146</v>
      </c>
      <c r="AV50" t="s">
        <v>144</v>
      </c>
      <c r="AX50">
        <v>55</v>
      </c>
      <c r="AY50">
        <v>50</v>
      </c>
      <c r="AZ50">
        <v>45</v>
      </c>
      <c r="BB50" t="s">
        <v>146</v>
      </c>
      <c r="BC50" t="s">
        <v>144</v>
      </c>
      <c r="BE50">
        <v>55</v>
      </c>
      <c r="BF50">
        <v>50</v>
      </c>
      <c r="BG50">
        <v>45</v>
      </c>
    </row>
    <row r="51" spans="2:59" x14ac:dyDescent="0.25">
      <c r="B51" t="s">
        <v>147</v>
      </c>
      <c r="C51" t="s">
        <v>148</v>
      </c>
      <c r="E51">
        <v>70</v>
      </c>
      <c r="F51">
        <v>80</v>
      </c>
      <c r="G51">
        <v>50</v>
      </c>
      <c r="I51" t="s">
        <v>147</v>
      </c>
      <c r="J51" t="s">
        <v>148</v>
      </c>
      <c r="L51">
        <v>70</v>
      </c>
      <c r="M51">
        <v>80</v>
      </c>
      <c r="N51">
        <v>50</v>
      </c>
      <c r="P51" t="s">
        <v>147</v>
      </c>
      <c r="Q51" t="s">
        <v>148</v>
      </c>
      <c r="S51">
        <v>70</v>
      </c>
      <c r="T51">
        <v>80</v>
      </c>
      <c r="U51">
        <v>50</v>
      </c>
      <c r="W51" t="s">
        <v>147</v>
      </c>
      <c r="X51" t="s">
        <v>148</v>
      </c>
      <c r="Z51">
        <v>70</v>
      </c>
      <c r="AA51">
        <v>80</v>
      </c>
      <c r="AB51">
        <v>50</v>
      </c>
      <c r="AN51" s="41" t="s">
        <v>147</v>
      </c>
      <c r="AO51" s="42" t="s">
        <v>148</v>
      </c>
      <c r="AP51" s="42"/>
      <c r="AQ51" s="42">
        <v>70</v>
      </c>
      <c r="AR51" s="42">
        <v>80</v>
      </c>
      <c r="AS51" s="43">
        <v>50</v>
      </c>
      <c r="AU51" t="s">
        <v>147</v>
      </c>
      <c r="AV51" t="s">
        <v>148</v>
      </c>
      <c r="AX51">
        <v>70</v>
      </c>
      <c r="AY51">
        <v>80</v>
      </c>
      <c r="AZ51">
        <v>50</v>
      </c>
      <c r="BB51" t="s">
        <v>147</v>
      </c>
      <c r="BC51" t="s">
        <v>148</v>
      </c>
      <c r="BE51">
        <v>70</v>
      </c>
      <c r="BF51">
        <v>80</v>
      </c>
      <c r="BG51">
        <v>50</v>
      </c>
    </row>
    <row r="52" spans="2:59" x14ac:dyDescent="0.25">
      <c r="B52" t="s">
        <v>149</v>
      </c>
      <c r="C52" t="s">
        <v>148</v>
      </c>
      <c r="E52">
        <v>80</v>
      </c>
      <c r="F52">
        <v>100</v>
      </c>
      <c r="G52">
        <v>70</v>
      </c>
      <c r="I52" t="s">
        <v>149</v>
      </c>
      <c r="J52" t="s">
        <v>148</v>
      </c>
      <c r="L52">
        <v>80</v>
      </c>
      <c r="M52">
        <v>100</v>
      </c>
      <c r="N52">
        <v>70</v>
      </c>
      <c r="P52" t="s">
        <v>149</v>
      </c>
      <c r="Q52" t="s">
        <v>148</v>
      </c>
      <c r="S52">
        <v>80</v>
      </c>
      <c r="T52">
        <v>100</v>
      </c>
      <c r="U52">
        <v>70</v>
      </c>
      <c r="W52" t="s">
        <v>149</v>
      </c>
      <c r="X52" t="s">
        <v>148</v>
      </c>
      <c r="Z52">
        <v>80</v>
      </c>
      <c r="AA52">
        <v>100</v>
      </c>
      <c r="AB52">
        <v>70</v>
      </c>
      <c r="AN52" s="38" t="s">
        <v>149</v>
      </c>
      <c r="AO52" s="39" t="s">
        <v>148</v>
      </c>
      <c r="AP52" s="39"/>
      <c r="AQ52" s="39">
        <v>80</v>
      </c>
      <c r="AR52" s="39">
        <v>100</v>
      </c>
      <c r="AS52" s="40">
        <v>70</v>
      </c>
      <c r="AU52" t="s">
        <v>149</v>
      </c>
      <c r="AV52" t="s">
        <v>148</v>
      </c>
      <c r="AX52">
        <v>80</v>
      </c>
      <c r="AY52">
        <v>100</v>
      </c>
      <c r="AZ52">
        <v>70</v>
      </c>
      <c r="BB52" t="s">
        <v>149</v>
      </c>
      <c r="BC52" t="s">
        <v>148</v>
      </c>
      <c r="BE52">
        <v>80</v>
      </c>
      <c r="BF52">
        <v>100</v>
      </c>
      <c r="BG52">
        <v>70</v>
      </c>
    </row>
    <row r="53" spans="2:59" x14ac:dyDescent="0.25">
      <c r="B53" t="s">
        <v>150</v>
      </c>
      <c r="C53" t="s">
        <v>148</v>
      </c>
      <c r="E53">
        <v>90</v>
      </c>
      <c r="F53">
        <v>130</v>
      </c>
      <c r="G53">
        <v>80</v>
      </c>
      <c r="I53" t="s">
        <v>150</v>
      </c>
      <c r="J53" t="s">
        <v>148</v>
      </c>
      <c r="L53">
        <v>90</v>
      </c>
      <c r="M53">
        <v>130</v>
      </c>
      <c r="N53">
        <v>80</v>
      </c>
      <c r="P53" t="s">
        <v>150</v>
      </c>
      <c r="Q53" t="s">
        <v>148</v>
      </c>
      <c r="S53">
        <v>90</v>
      </c>
      <c r="T53">
        <v>130</v>
      </c>
      <c r="U53">
        <v>80</v>
      </c>
      <c r="W53" t="s">
        <v>150</v>
      </c>
      <c r="X53" t="s">
        <v>148</v>
      </c>
      <c r="Z53">
        <v>90</v>
      </c>
      <c r="AA53">
        <v>130</v>
      </c>
      <c r="AB53">
        <v>80</v>
      </c>
      <c r="AN53" s="41" t="s">
        <v>150</v>
      </c>
      <c r="AO53" s="42" t="s">
        <v>148</v>
      </c>
      <c r="AP53" s="42"/>
      <c r="AQ53" s="42">
        <v>90</v>
      </c>
      <c r="AR53" s="42">
        <v>130</v>
      </c>
      <c r="AS53" s="43">
        <v>80</v>
      </c>
      <c r="AU53" t="s">
        <v>150</v>
      </c>
      <c r="AV53" t="s">
        <v>148</v>
      </c>
      <c r="AX53">
        <v>90</v>
      </c>
      <c r="AY53">
        <v>130</v>
      </c>
      <c r="AZ53">
        <v>80</v>
      </c>
      <c r="BB53" t="s">
        <v>150</v>
      </c>
      <c r="BC53" t="s">
        <v>148</v>
      </c>
      <c r="BE53">
        <v>90</v>
      </c>
      <c r="BF53">
        <v>130</v>
      </c>
      <c r="BG53">
        <v>80</v>
      </c>
    </row>
    <row r="54" spans="2:59" x14ac:dyDescent="0.25">
      <c r="B54" t="s">
        <v>151</v>
      </c>
      <c r="C54" t="s">
        <v>132</v>
      </c>
      <c r="D54" t="s">
        <v>133</v>
      </c>
      <c r="E54">
        <v>50</v>
      </c>
      <c r="F54">
        <v>75</v>
      </c>
      <c r="G54">
        <v>35</v>
      </c>
      <c r="I54" t="s">
        <v>151</v>
      </c>
      <c r="J54" t="s">
        <v>132</v>
      </c>
      <c r="K54" t="s">
        <v>133</v>
      </c>
      <c r="L54">
        <v>50</v>
      </c>
      <c r="M54">
        <v>75</v>
      </c>
      <c r="N54">
        <v>35</v>
      </c>
      <c r="P54" t="s">
        <v>151</v>
      </c>
      <c r="Q54" t="s">
        <v>132</v>
      </c>
      <c r="R54" t="s">
        <v>133</v>
      </c>
      <c r="S54">
        <v>50</v>
      </c>
      <c r="T54">
        <v>75</v>
      </c>
      <c r="U54">
        <v>35</v>
      </c>
      <c r="W54" t="s">
        <v>151</v>
      </c>
      <c r="X54" t="s">
        <v>132</v>
      </c>
      <c r="Y54" t="s">
        <v>133</v>
      </c>
      <c r="Z54">
        <v>50</v>
      </c>
      <c r="AA54">
        <v>75</v>
      </c>
      <c r="AB54">
        <v>35</v>
      </c>
      <c r="AN54" s="38" t="s">
        <v>151</v>
      </c>
      <c r="AO54" s="39" t="s">
        <v>132</v>
      </c>
      <c r="AP54" s="39" t="s">
        <v>133</v>
      </c>
      <c r="AQ54" s="39">
        <v>50</v>
      </c>
      <c r="AR54" s="39">
        <v>75</v>
      </c>
      <c r="AS54" s="40">
        <v>35</v>
      </c>
      <c r="AU54" t="s">
        <v>151</v>
      </c>
      <c r="AV54" t="s">
        <v>132</v>
      </c>
      <c r="AW54" t="s">
        <v>133</v>
      </c>
      <c r="AX54">
        <v>50</v>
      </c>
      <c r="AY54">
        <v>75</v>
      </c>
      <c r="AZ54">
        <v>35</v>
      </c>
      <c r="BB54" t="s">
        <v>151</v>
      </c>
      <c r="BC54" t="s">
        <v>132</v>
      </c>
      <c r="BD54" t="s">
        <v>133</v>
      </c>
      <c r="BE54">
        <v>50</v>
      </c>
      <c r="BF54">
        <v>75</v>
      </c>
      <c r="BG54">
        <v>35</v>
      </c>
    </row>
    <row r="55" spans="2:59" x14ac:dyDescent="0.25">
      <c r="B55" t="s">
        <v>152</v>
      </c>
      <c r="C55" t="s">
        <v>132</v>
      </c>
      <c r="D55" t="s">
        <v>133</v>
      </c>
      <c r="E55">
        <v>65</v>
      </c>
      <c r="F55">
        <v>90</v>
      </c>
      <c r="G55">
        <v>50</v>
      </c>
      <c r="I55" t="s">
        <v>152</v>
      </c>
      <c r="J55" t="s">
        <v>132</v>
      </c>
      <c r="K55" t="s">
        <v>133</v>
      </c>
      <c r="L55">
        <v>65</v>
      </c>
      <c r="M55">
        <v>90</v>
      </c>
      <c r="N55">
        <v>50</v>
      </c>
      <c r="P55" t="s">
        <v>152</v>
      </c>
      <c r="Q55" t="s">
        <v>132</v>
      </c>
      <c r="R55" t="s">
        <v>133</v>
      </c>
      <c r="S55">
        <v>65</v>
      </c>
      <c r="T55">
        <v>90</v>
      </c>
      <c r="U55">
        <v>50</v>
      </c>
      <c r="W55" t="s">
        <v>152</v>
      </c>
      <c r="X55" t="s">
        <v>132</v>
      </c>
      <c r="Y55" t="s">
        <v>133</v>
      </c>
      <c r="Z55">
        <v>65</v>
      </c>
      <c r="AA55">
        <v>90</v>
      </c>
      <c r="AB55">
        <v>50</v>
      </c>
      <c r="AN55" s="41" t="s">
        <v>152</v>
      </c>
      <c r="AO55" s="42" t="s">
        <v>132</v>
      </c>
      <c r="AP55" s="42" t="s">
        <v>133</v>
      </c>
      <c r="AQ55" s="42">
        <v>65</v>
      </c>
      <c r="AR55" s="42">
        <v>90</v>
      </c>
      <c r="AS55" s="43">
        <v>50</v>
      </c>
      <c r="AU55" t="s">
        <v>152</v>
      </c>
      <c r="AV55" t="s">
        <v>132</v>
      </c>
      <c r="AW55" t="s">
        <v>133</v>
      </c>
      <c r="AX55">
        <v>65</v>
      </c>
      <c r="AY55">
        <v>90</v>
      </c>
      <c r="AZ55">
        <v>50</v>
      </c>
      <c r="BB55" t="s">
        <v>152</v>
      </c>
      <c r="BC55" t="s">
        <v>132</v>
      </c>
      <c r="BD55" t="s">
        <v>133</v>
      </c>
      <c r="BE55">
        <v>65</v>
      </c>
      <c r="BF55">
        <v>90</v>
      </c>
      <c r="BG55">
        <v>50</v>
      </c>
    </row>
    <row r="56" spans="2:59" x14ac:dyDescent="0.25">
      <c r="B56" t="s">
        <v>153</v>
      </c>
      <c r="C56" t="s">
        <v>132</v>
      </c>
      <c r="D56" t="s">
        <v>133</v>
      </c>
      <c r="E56">
        <v>80</v>
      </c>
      <c r="F56">
        <v>105</v>
      </c>
      <c r="G56">
        <v>65</v>
      </c>
      <c r="I56" t="s">
        <v>153</v>
      </c>
      <c r="J56" t="s">
        <v>132</v>
      </c>
      <c r="K56" t="s">
        <v>133</v>
      </c>
      <c r="L56">
        <v>80</v>
      </c>
      <c r="M56">
        <v>105</v>
      </c>
      <c r="N56">
        <v>65</v>
      </c>
      <c r="P56" t="s">
        <v>153</v>
      </c>
      <c r="Q56" t="s">
        <v>132</v>
      </c>
      <c r="R56" t="s">
        <v>133</v>
      </c>
      <c r="S56">
        <v>80</v>
      </c>
      <c r="T56">
        <v>105</v>
      </c>
      <c r="U56">
        <v>65</v>
      </c>
      <c r="W56" t="s">
        <v>153</v>
      </c>
      <c r="X56" t="s">
        <v>132</v>
      </c>
      <c r="Y56" t="s">
        <v>133</v>
      </c>
      <c r="Z56">
        <v>80</v>
      </c>
      <c r="AA56">
        <v>105</v>
      </c>
      <c r="AB56">
        <v>65</v>
      </c>
      <c r="AN56" s="38" t="s">
        <v>153</v>
      </c>
      <c r="AO56" s="39" t="s">
        <v>132</v>
      </c>
      <c r="AP56" s="39" t="s">
        <v>133</v>
      </c>
      <c r="AQ56" s="39">
        <v>80</v>
      </c>
      <c r="AR56" s="39">
        <v>105</v>
      </c>
      <c r="AS56" s="40">
        <v>65</v>
      </c>
      <c r="AU56" t="s">
        <v>153</v>
      </c>
      <c r="AV56" t="s">
        <v>132</v>
      </c>
      <c r="AW56" t="s">
        <v>133</v>
      </c>
      <c r="AX56">
        <v>80</v>
      </c>
      <c r="AY56">
        <v>105</v>
      </c>
      <c r="AZ56">
        <v>65</v>
      </c>
      <c r="BB56" t="s">
        <v>153</v>
      </c>
      <c r="BC56" t="s">
        <v>132</v>
      </c>
      <c r="BD56" t="s">
        <v>133</v>
      </c>
      <c r="BE56">
        <v>80</v>
      </c>
      <c r="BF56">
        <v>105</v>
      </c>
      <c r="BG56">
        <v>65</v>
      </c>
    </row>
    <row r="57" spans="2:59" x14ac:dyDescent="0.25">
      <c r="B57" t="s">
        <v>154</v>
      </c>
      <c r="C57" t="s">
        <v>136</v>
      </c>
      <c r="D57" t="s">
        <v>133</v>
      </c>
      <c r="E57">
        <v>40</v>
      </c>
      <c r="F57">
        <v>40</v>
      </c>
      <c r="G57">
        <v>35</v>
      </c>
      <c r="I57" t="s">
        <v>154</v>
      </c>
      <c r="J57" t="s">
        <v>136</v>
      </c>
      <c r="K57" t="s">
        <v>133</v>
      </c>
      <c r="L57">
        <v>40</v>
      </c>
      <c r="M57">
        <v>40</v>
      </c>
      <c r="N57">
        <v>35</v>
      </c>
      <c r="P57" t="s">
        <v>154</v>
      </c>
      <c r="Q57" t="s">
        <v>136</v>
      </c>
      <c r="R57" t="s">
        <v>133</v>
      </c>
      <c r="S57">
        <v>40</v>
      </c>
      <c r="T57">
        <v>40</v>
      </c>
      <c r="U57">
        <v>35</v>
      </c>
      <c r="W57" t="s">
        <v>154</v>
      </c>
      <c r="X57" t="s">
        <v>136</v>
      </c>
      <c r="Y57" t="s">
        <v>133</v>
      </c>
      <c r="Z57">
        <v>40</v>
      </c>
      <c r="AA57">
        <v>40</v>
      </c>
      <c r="AB57">
        <v>35</v>
      </c>
      <c r="AN57" s="41" t="s">
        <v>154</v>
      </c>
      <c r="AO57" s="42" t="s">
        <v>136</v>
      </c>
      <c r="AP57" s="42" t="s">
        <v>133</v>
      </c>
      <c r="AQ57" s="42">
        <v>40</v>
      </c>
      <c r="AR57" s="42">
        <v>40</v>
      </c>
      <c r="AS57" s="43">
        <v>35</v>
      </c>
      <c r="AU57" t="s">
        <v>154</v>
      </c>
      <c r="AV57" t="s">
        <v>136</v>
      </c>
      <c r="AW57" t="s">
        <v>133</v>
      </c>
      <c r="AX57">
        <v>40</v>
      </c>
      <c r="AY57">
        <v>40</v>
      </c>
      <c r="AZ57">
        <v>35</v>
      </c>
      <c r="BB57" t="s">
        <v>154</v>
      </c>
      <c r="BC57" t="s">
        <v>136</v>
      </c>
      <c r="BD57" t="s">
        <v>133</v>
      </c>
      <c r="BE57">
        <v>40</v>
      </c>
      <c r="BF57">
        <v>40</v>
      </c>
      <c r="BG57">
        <v>35</v>
      </c>
    </row>
    <row r="58" spans="2:59" x14ac:dyDescent="0.25">
      <c r="B58" t="s">
        <v>155</v>
      </c>
      <c r="C58" t="s">
        <v>136</v>
      </c>
      <c r="D58" t="s">
        <v>133</v>
      </c>
      <c r="E58">
        <v>80</v>
      </c>
      <c r="F58">
        <v>70</v>
      </c>
      <c r="G58">
        <v>65</v>
      </c>
      <c r="I58" t="s">
        <v>155</v>
      </c>
      <c r="J58" t="s">
        <v>136</v>
      </c>
      <c r="K58" t="s">
        <v>133</v>
      </c>
      <c r="L58">
        <v>80</v>
      </c>
      <c r="M58">
        <v>70</v>
      </c>
      <c r="N58">
        <v>65</v>
      </c>
      <c r="P58" t="s">
        <v>155</v>
      </c>
      <c r="Q58" t="s">
        <v>136</v>
      </c>
      <c r="R58" t="s">
        <v>133</v>
      </c>
      <c r="S58">
        <v>80</v>
      </c>
      <c r="T58">
        <v>70</v>
      </c>
      <c r="U58">
        <v>65</v>
      </c>
      <c r="W58" t="s">
        <v>155</v>
      </c>
      <c r="X58" t="s">
        <v>136</v>
      </c>
      <c r="Y58" t="s">
        <v>133</v>
      </c>
      <c r="Z58">
        <v>80</v>
      </c>
      <c r="AA58">
        <v>70</v>
      </c>
      <c r="AB58">
        <v>65</v>
      </c>
      <c r="AN58" s="38" t="s">
        <v>155</v>
      </c>
      <c r="AO58" s="39" t="s">
        <v>136</v>
      </c>
      <c r="AP58" s="39" t="s">
        <v>133</v>
      </c>
      <c r="AQ58" s="39">
        <v>80</v>
      </c>
      <c r="AR58" s="39">
        <v>70</v>
      </c>
      <c r="AS58" s="40">
        <v>65</v>
      </c>
      <c r="AU58" t="s">
        <v>155</v>
      </c>
      <c r="AV58" t="s">
        <v>136</v>
      </c>
      <c r="AW58" t="s">
        <v>133</v>
      </c>
      <c r="AX58">
        <v>80</v>
      </c>
      <c r="AY58">
        <v>70</v>
      </c>
      <c r="AZ58">
        <v>65</v>
      </c>
      <c r="BB58" t="s">
        <v>155</v>
      </c>
      <c r="BC58" t="s">
        <v>136</v>
      </c>
      <c r="BD58" t="s">
        <v>133</v>
      </c>
      <c r="BE58">
        <v>80</v>
      </c>
      <c r="BF58">
        <v>70</v>
      </c>
      <c r="BG58">
        <v>65</v>
      </c>
    </row>
    <row r="59" spans="2:59" x14ac:dyDescent="0.25">
      <c r="B59" t="s">
        <v>156</v>
      </c>
      <c r="C59" t="s">
        <v>157</v>
      </c>
      <c r="D59" t="s">
        <v>158</v>
      </c>
      <c r="E59">
        <v>40</v>
      </c>
      <c r="F59">
        <v>80</v>
      </c>
      <c r="G59">
        <v>100</v>
      </c>
      <c r="I59" t="s">
        <v>170</v>
      </c>
      <c r="P59" t="s">
        <v>170</v>
      </c>
      <c r="AN59" s="41" t="s">
        <v>156</v>
      </c>
      <c r="AO59" s="42" t="s">
        <v>157</v>
      </c>
      <c r="AP59" s="42" t="s">
        <v>158</v>
      </c>
      <c r="AQ59" s="42">
        <v>40</v>
      </c>
      <c r="AR59" s="42">
        <v>80</v>
      </c>
      <c r="AS59" s="43">
        <v>100</v>
      </c>
      <c r="AU59" t="s">
        <v>156</v>
      </c>
      <c r="AV59" t="s">
        <v>157</v>
      </c>
      <c r="AW59" t="s">
        <v>158</v>
      </c>
      <c r="AX59">
        <v>40</v>
      </c>
      <c r="AY59">
        <v>80</v>
      </c>
      <c r="AZ59">
        <v>100</v>
      </c>
      <c r="BB59" t="s">
        <v>156</v>
      </c>
      <c r="BC59" t="s">
        <v>157</v>
      </c>
      <c r="BD59" t="s">
        <v>158</v>
      </c>
      <c r="BE59">
        <v>40</v>
      </c>
      <c r="BF59">
        <v>80</v>
      </c>
      <c r="BG59">
        <v>100</v>
      </c>
    </row>
    <row r="60" spans="2:59" x14ac:dyDescent="0.25">
      <c r="B60" t="s">
        <v>159</v>
      </c>
      <c r="C60" t="s">
        <v>157</v>
      </c>
      <c r="D60" t="s">
        <v>158</v>
      </c>
      <c r="E60">
        <v>55</v>
      </c>
      <c r="F60">
        <v>95</v>
      </c>
      <c r="G60">
        <v>115</v>
      </c>
      <c r="AG60" t="s">
        <v>170</v>
      </c>
      <c r="AN60" s="38" t="s">
        <v>159</v>
      </c>
      <c r="AO60" s="39" t="s">
        <v>157</v>
      </c>
      <c r="AP60" s="39" t="s">
        <v>158</v>
      </c>
      <c r="AQ60" s="39">
        <v>55</v>
      </c>
      <c r="AR60" s="39">
        <v>95</v>
      </c>
      <c r="AS60" s="40">
        <v>115</v>
      </c>
      <c r="AU60" t="s">
        <v>159</v>
      </c>
      <c r="AV60" t="s">
        <v>157</v>
      </c>
      <c r="AW60" t="s">
        <v>158</v>
      </c>
      <c r="AX60">
        <v>55</v>
      </c>
      <c r="AY60">
        <v>95</v>
      </c>
      <c r="AZ60">
        <v>115</v>
      </c>
      <c r="BB60" t="s">
        <v>159</v>
      </c>
      <c r="BC60" t="s">
        <v>157</v>
      </c>
      <c r="BD60" t="s">
        <v>158</v>
      </c>
      <c r="BE60">
        <v>55</v>
      </c>
      <c r="BF60">
        <v>95</v>
      </c>
      <c r="BG60">
        <v>115</v>
      </c>
    </row>
    <row r="61" spans="2:59" x14ac:dyDescent="0.25">
      <c r="B61" t="s">
        <v>160</v>
      </c>
      <c r="C61" t="s">
        <v>157</v>
      </c>
      <c r="D61" t="s">
        <v>158</v>
      </c>
      <c r="E61">
        <v>80</v>
      </c>
      <c r="F61">
        <v>120</v>
      </c>
      <c r="G61">
        <v>130</v>
      </c>
      <c r="AN61" s="41" t="s">
        <v>160</v>
      </c>
      <c r="AO61" s="42" t="s">
        <v>157</v>
      </c>
      <c r="AP61" s="42" t="s">
        <v>158</v>
      </c>
      <c r="AQ61" s="42">
        <v>80</v>
      </c>
      <c r="AR61" s="42">
        <v>120</v>
      </c>
      <c r="AS61" s="43">
        <v>130</v>
      </c>
      <c r="AU61" t="s">
        <v>160</v>
      </c>
      <c r="AV61" t="s">
        <v>157</v>
      </c>
      <c r="AW61" t="s">
        <v>158</v>
      </c>
      <c r="AX61">
        <v>80</v>
      </c>
      <c r="AY61">
        <v>120</v>
      </c>
      <c r="AZ61">
        <v>130</v>
      </c>
      <c r="BB61" t="s">
        <v>160</v>
      </c>
      <c r="BC61" t="s">
        <v>157</v>
      </c>
      <c r="BD61" t="s">
        <v>158</v>
      </c>
      <c r="BE61">
        <v>80</v>
      </c>
      <c r="BF61">
        <v>120</v>
      </c>
      <c r="BG61">
        <v>130</v>
      </c>
    </row>
    <row r="62" spans="2:59" x14ac:dyDescent="0.25">
      <c r="B62" t="s">
        <v>161</v>
      </c>
      <c r="C62" t="s">
        <v>134</v>
      </c>
      <c r="E62">
        <v>50</v>
      </c>
      <c r="F62">
        <v>85</v>
      </c>
      <c r="G62">
        <v>55</v>
      </c>
      <c r="AN62" s="32" t="s">
        <v>161</v>
      </c>
      <c r="AO62" s="33" t="s">
        <v>134</v>
      </c>
      <c r="AP62" s="33"/>
      <c r="AQ62" s="33">
        <v>50</v>
      </c>
      <c r="AR62" s="33">
        <v>85</v>
      </c>
      <c r="AS62" s="34">
        <v>55</v>
      </c>
      <c r="AU62" t="s">
        <v>161</v>
      </c>
      <c r="AV62" t="s">
        <v>134</v>
      </c>
      <c r="AX62">
        <v>50</v>
      </c>
      <c r="AY62">
        <v>85</v>
      </c>
      <c r="AZ62">
        <v>55</v>
      </c>
      <c r="BB62" t="s">
        <v>161</v>
      </c>
      <c r="BC62" t="s">
        <v>134</v>
      </c>
      <c r="BE62">
        <v>50</v>
      </c>
      <c r="BF62">
        <v>85</v>
      </c>
      <c r="BG62">
        <v>55</v>
      </c>
    </row>
    <row r="63" spans="2:59" x14ac:dyDescent="0.25">
      <c r="B63" t="s">
        <v>162</v>
      </c>
      <c r="C63" t="s">
        <v>134</v>
      </c>
      <c r="E63">
        <v>65</v>
      </c>
      <c r="F63">
        <v>100</v>
      </c>
      <c r="G63">
        <v>70</v>
      </c>
      <c r="AN63" t="s">
        <v>170</v>
      </c>
      <c r="AU63" t="s">
        <v>170</v>
      </c>
    </row>
    <row r="64" spans="2:59" x14ac:dyDescent="0.25">
      <c r="B64" t="s">
        <v>163</v>
      </c>
      <c r="C64" t="s">
        <v>136</v>
      </c>
      <c r="D64" t="s">
        <v>144</v>
      </c>
      <c r="E64">
        <v>90</v>
      </c>
      <c r="F64">
        <v>65</v>
      </c>
      <c r="G64">
        <v>65</v>
      </c>
    </row>
    <row r="65" spans="1:87" x14ac:dyDescent="0.25">
      <c r="B65" t="s">
        <v>164</v>
      </c>
      <c r="C65" t="s">
        <v>136</v>
      </c>
      <c r="D65" t="s">
        <v>144</v>
      </c>
      <c r="E65">
        <v>95</v>
      </c>
      <c r="F65">
        <v>75</v>
      </c>
      <c r="G65">
        <v>110</v>
      </c>
    </row>
    <row r="66" spans="1:87" x14ac:dyDescent="0.25">
      <c r="B66" t="s">
        <v>165</v>
      </c>
      <c r="C66" t="s">
        <v>166</v>
      </c>
      <c r="D66" t="s">
        <v>167</v>
      </c>
      <c r="E66">
        <v>25</v>
      </c>
      <c r="F66">
        <v>35</v>
      </c>
      <c r="G66">
        <v>70</v>
      </c>
    </row>
    <row r="67" spans="1:87" x14ac:dyDescent="0.25">
      <c r="B67" t="s">
        <v>168</v>
      </c>
      <c r="C67" t="s">
        <v>166</v>
      </c>
      <c r="D67" t="s">
        <v>167</v>
      </c>
      <c r="E67">
        <v>50</v>
      </c>
      <c r="F67">
        <v>60</v>
      </c>
      <c r="G67">
        <v>95</v>
      </c>
    </row>
    <row r="68" spans="1:87" x14ac:dyDescent="0.25">
      <c r="B68" t="s">
        <v>169</v>
      </c>
      <c r="C68" t="s">
        <v>139</v>
      </c>
      <c r="D68" t="s">
        <v>135</v>
      </c>
      <c r="E68">
        <v>52</v>
      </c>
      <c r="F68">
        <v>65</v>
      </c>
      <c r="G68">
        <v>55</v>
      </c>
    </row>
    <row r="69" spans="1:87" s="1" customFormat="1" x14ac:dyDescent="0.25">
      <c r="A69" s="1" t="s">
        <v>114</v>
      </c>
    </row>
    <row r="70" spans="1:87" x14ac:dyDescent="0.25">
      <c r="B70" t="s">
        <v>174</v>
      </c>
      <c r="C70" t="s">
        <v>130</v>
      </c>
      <c r="D70" t="s">
        <v>175</v>
      </c>
    </row>
    <row r="71" spans="1:87" x14ac:dyDescent="0.25">
      <c r="B71" t="s">
        <v>176</v>
      </c>
      <c r="C71" t="s">
        <v>132</v>
      </c>
      <c r="D71">
        <v>45</v>
      </c>
    </row>
    <row r="72" spans="1:87" x14ac:dyDescent="0.25">
      <c r="B72" t="s">
        <v>177</v>
      </c>
      <c r="C72" t="s">
        <v>132</v>
      </c>
      <c r="D72">
        <v>60</v>
      </c>
    </row>
    <row r="73" spans="1:87" x14ac:dyDescent="0.25">
      <c r="B73" t="s">
        <v>178</v>
      </c>
      <c r="C73" t="s">
        <v>132</v>
      </c>
      <c r="D73">
        <v>80</v>
      </c>
    </row>
    <row r="74" spans="1:87" x14ac:dyDescent="0.25">
      <c r="B74" t="s">
        <v>179</v>
      </c>
      <c r="C74" t="s">
        <v>134</v>
      </c>
      <c r="D74">
        <v>65</v>
      </c>
    </row>
    <row r="75" spans="1:87" x14ac:dyDescent="0.25">
      <c r="B75" t="s">
        <v>180</v>
      </c>
      <c r="C75" t="s">
        <v>134</v>
      </c>
      <c r="D75">
        <v>80</v>
      </c>
    </row>
    <row r="76" spans="1:87" x14ac:dyDescent="0.25">
      <c r="B76" t="s">
        <v>181</v>
      </c>
      <c r="C76" t="s">
        <v>134</v>
      </c>
      <c r="D76">
        <v>100</v>
      </c>
    </row>
    <row r="77" spans="1:87" x14ac:dyDescent="0.25">
      <c r="B77" t="s">
        <v>182</v>
      </c>
      <c r="C77" t="s">
        <v>136</v>
      </c>
      <c r="D77">
        <v>43</v>
      </c>
    </row>
    <row r="78" spans="1:87" x14ac:dyDescent="0.25">
      <c r="B78" t="s">
        <v>183</v>
      </c>
      <c r="C78" t="s">
        <v>136</v>
      </c>
      <c r="D78">
        <v>58</v>
      </c>
    </row>
    <row r="79" spans="1:87" s="1" customFormat="1" x14ac:dyDescent="0.25">
      <c r="A79" s="1" t="s">
        <v>115</v>
      </c>
      <c r="CE79" s="1" t="s">
        <v>57</v>
      </c>
      <c r="CI79" s="1" t="s">
        <v>57</v>
      </c>
    </row>
    <row r="80" spans="1:87" x14ac:dyDescent="0.25">
      <c r="B80" t="s">
        <v>34</v>
      </c>
      <c r="C80" t="s">
        <v>130</v>
      </c>
      <c r="D80" t="s">
        <v>141</v>
      </c>
      <c r="E80" t="s">
        <v>35</v>
      </c>
      <c r="F80" t="s">
        <v>142</v>
      </c>
      <c r="G80" t="s">
        <v>184</v>
      </c>
      <c r="H80" t="s">
        <v>185</v>
      </c>
      <c r="I80" t="s">
        <v>175</v>
      </c>
      <c r="K80" t="s">
        <v>34</v>
      </c>
      <c r="L80" t="s">
        <v>130</v>
      </c>
      <c r="M80" t="s">
        <v>141</v>
      </c>
      <c r="N80" t="s">
        <v>35</v>
      </c>
      <c r="O80" t="s">
        <v>142</v>
      </c>
      <c r="P80" t="s">
        <v>184</v>
      </c>
      <c r="Q80" t="s">
        <v>185</v>
      </c>
      <c r="R80" t="s">
        <v>175</v>
      </c>
      <c r="T80" t="s">
        <v>34</v>
      </c>
      <c r="U80" t="s">
        <v>130</v>
      </c>
      <c r="V80" t="s">
        <v>141</v>
      </c>
      <c r="W80" t="s">
        <v>35</v>
      </c>
      <c r="X80" t="s">
        <v>142</v>
      </c>
      <c r="Y80" t="s">
        <v>184</v>
      </c>
      <c r="Z80" t="s">
        <v>185</v>
      </c>
      <c r="AA80" t="s">
        <v>175</v>
      </c>
      <c r="AC80" t="s">
        <v>34</v>
      </c>
      <c r="AD80" t="s">
        <v>130</v>
      </c>
      <c r="AE80" t="s">
        <v>141</v>
      </c>
      <c r="AF80" t="s">
        <v>35</v>
      </c>
      <c r="AG80" t="s">
        <v>142</v>
      </c>
      <c r="AH80" t="s">
        <v>184</v>
      </c>
      <c r="AI80" t="s">
        <v>185</v>
      </c>
      <c r="AJ80" t="s">
        <v>175</v>
      </c>
      <c r="AL80" t="s">
        <v>34</v>
      </c>
      <c r="AM80" t="s">
        <v>130</v>
      </c>
      <c r="AN80" t="s">
        <v>141</v>
      </c>
      <c r="AO80" t="s">
        <v>35</v>
      </c>
      <c r="AP80" t="s">
        <v>142</v>
      </c>
      <c r="AQ80" t="s">
        <v>184</v>
      </c>
      <c r="AR80" t="s">
        <v>185</v>
      </c>
      <c r="AS80" t="s">
        <v>175</v>
      </c>
      <c r="AU80" t="s">
        <v>34</v>
      </c>
      <c r="AV80" t="s">
        <v>130</v>
      </c>
      <c r="AW80" t="s">
        <v>141</v>
      </c>
      <c r="AX80" t="s">
        <v>35</v>
      </c>
      <c r="AY80" t="s">
        <v>142</v>
      </c>
      <c r="AZ80" t="s">
        <v>184</v>
      </c>
      <c r="BA80" t="s">
        <v>185</v>
      </c>
      <c r="BB80" t="s">
        <v>175</v>
      </c>
      <c r="BD80" t="s">
        <v>34</v>
      </c>
      <c r="BE80" t="s">
        <v>130</v>
      </c>
      <c r="BF80" t="s">
        <v>141</v>
      </c>
      <c r="BG80" t="s">
        <v>35</v>
      </c>
      <c r="BH80" t="s">
        <v>142</v>
      </c>
      <c r="BI80" t="s">
        <v>184</v>
      </c>
      <c r="BJ80" t="s">
        <v>185</v>
      </c>
      <c r="BK80" t="s">
        <v>175</v>
      </c>
      <c r="BM80" t="s">
        <v>34</v>
      </c>
      <c r="BN80" t="s">
        <v>130</v>
      </c>
      <c r="BO80" t="s">
        <v>197</v>
      </c>
      <c r="BP80" t="s">
        <v>198</v>
      </c>
      <c r="BR80" t="s">
        <v>34</v>
      </c>
      <c r="BS80" t="s">
        <v>130</v>
      </c>
      <c r="BT80" t="s">
        <v>141</v>
      </c>
      <c r="BU80" t="s">
        <v>35</v>
      </c>
      <c r="BV80" t="s">
        <v>142</v>
      </c>
      <c r="BW80" t="s">
        <v>184</v>
      </c>
      <c r="BX80" t="s">
        <v>185</v>
      </c>
      <c r="BY80" t="s">
        <v>175</v>
      </c>
    </row>
    <row r="81" spans="2:77" x14ac:dyDescent="0.25">
      <c r="B81" t="s">
        <v>186</v>
      </c>
      <c r="C81" t="s">
        <v>136</v>
      </c>
      <c r="D81">
        <v>20</v>
      </c>
      <c r="E81">
        <v>10</v>
      </c>
      <c r="F81">
        <v>55</v>
      </c>
      <c r="G81">
        <v>15</v>
      </c>
      <c r="H81">
        <v>20</v>
      </c>
      <c r="I81">
        <v>80</v>
      </c>
      <c r="K81" t="s">
        <v>186</v>
      </c>
      <c r="L81" t="s">
        <v>136</v>
      </c>
      <c r="M81">
        <v>20</v>
      </c>
      <c r="N81">
        <v>10</v>
      </c>
      <c r="O81">
        <v>55</v>
      </c>
      <c r="P81">
        <v>15</v>
      </c>
      <c r="Q81">
        <v>20</v>
      </c>
      <c r="R81">
        <v>80</v>
      </c>
      <c r="T81" t="s">
        <v>186</v>
      </c>
      <c r="U81" t="s">
        <v>136</v>
      </c>
      <c r="V81">
        <v>20</v>
      </c>
      <c r="W81">
        <v>10</v>
      </c>
      <c r="X81">
        <v>55</v>
      </c>
      <c r="Y81">
        <v>15</v>
      </c>
      <c r="Z81">
        <v>20</v>
      </c>
      <c r="AA81">
        <v>80</v>
      </c>
      <c r="AC81" t="s">
        <v>186</v>
      </c>
      <c r="AD81" t="s">
        <v>136</v>
      </c>
      <c r="AE81">
        <v>20</v>
      </c>
      <c r="AF81">
        <v>10</v>
      </c>
      <c r="AG81">
        <v>55</v>
      </c>
      <c r="AH81">
        <v>15</v>
      </c>
      <c r="AI81">
        <v>20</v>
      </c>
      <c r="AJ81">
        <v>80</v>
      </c>
      <c r="AL81" t="s">
        <v>186</v>
      </c>
      <c r="AM81" t="s">
        <v>136</v>
      </c>
      <c r="AN81">
        <v>20</v>
      </c>
      <c r="AO81">
        <v>10</v>
      </c>
      <c r="AP81">
        <v>55</v>
      </c>
      <c r="AQ81">
        <v>15</v>
      </c>
      <c r="AR81">
        <v>20</v>
      </c>
      <c r="AS81">
        <v>80</v>
      </c>
      <c r="AU81" t="s">
        <v>44</v>
      </c>
      <c r="AV81" t="s">
        <v>139</v>
      </c>
      <c r="AW81">
        <v>40</v>
      </c>
      <c r="AX81">
        <v>45</v>
      </c>
      <c r="AY81">
        <v>40</v>
      </c>
      <c r="AZ81">
        <v>35</v>
      </c>
      <c r="BA81">
        <v>35</v>
      </c>
      <c r="BB81">
        <v>56</v>
      </c>
      <c r="BD81" t="s">
        <v>44</v>
      </c>
      <c r="BE81" t="s">
        <v>139</v>
      </c>
      <c r="BF81">
        <v>40</v>
      </c>
      <c r="BG81">
        <v>45</v>
      </c>
      <c r="BH81">
        <v>40</v>
      </c>
      <c r="BI81">
        <v>35</v>
      </c>
      <c r="BJ81">
        <v>35</v>
      </c>
      <c r="BK81">
        <v>56</v>
      </c>
      <c r="BM81" t="s">
        <v>60</v>
      </c>
      <c r="BN81" t="s">
        <v>132</v>
      </c>
      <c r="BO81" s="44">
        <v>45349</v>
      </c>
      <c r="BP81">
        <v>1996</v>
      </c>
      <c r="BR81" t="s">
        <v>189</v>
      </c>
      <c r="BS81" t="s">
        <v>139</v>
      </c>
      <c r="BT81">
        <v>48</v>
      </c>
      <c r="BU81">
        <v>48</v>
      </c>
      <c r="BV81">
        <v>48</v>
      </c>
      <c r="BW81">
        <v>48</v>
      </c>
      <c r="BX81">
        <v>48</v>
      </c>
      <c r="BY81">
        <v>48</v>
      </c>
    </row>
    <row r="82" spans="2:77" x14ac:dyDescent="0.25">
      <c r="B82" t="s">
        <v>187</v>
      </c>
      <c r="C82" t="s">
        <v>136</v>
      </c>
      <c r="D82">
        <v>95</v>
      </c>
      <c r="E82">
        <v>125</v>
      </c>
      <c r="F82">
        <v>79</v>
      </c>
      <c r="G82">
        <v>60</v>
      </c>
      <c r="H82">
        <v>100</v>
      </c>
      <c r="I82">
        <v>81</v>
      </c>
      <c r="K82" t="s">
        <v>187</v>
      </c>
      <c r="L82" t="s">
        <v>136</v>
      </c>
      <c r="M82">
        <v>95</v>
      </c>
      <c r="N82">
        <v>125</v>
      </c>
      <c r="O82">
        <v>79</v>
      </c>
      <c r="P82">
        <v>60</v>
      </c>
      <c r="Q82">
        <v>100</v>
      </c>
      <c r="R82">
        <v>81</v>
      </c>
      <c r="T82" t="s">
        <v>187</v>
      </c>
      <c r="U82" t="s">
        <v>136</v>
      </c>
      <c r="V82">
        <v>95</v>
      </c>
      <c r="W82">
        <v>125</v>
      </c>
      <c r="X82">
        <v>79</v>
      </c>
      <c r="Y82">
        <v>60</v>
      </c>
      <c r="Z82">
        <v>100</v>
      </c>
      <c r="AA82">
        <v>81</v>
      </c>
      <c r="AC82" t="s">
        <v>187</v>
      </c>
      <c r="AD82" t="s">
        <v>136</v>
      </c>
      <c r="AE82">
        <v>95</v>
      </c>
      <c r="AF82">
        <v>125</v>
      </c>
      <c r="AG82">
        <v>79</v>
      </c>
      <c r="AH82">
        <v>60</v>
      </c>
      <c r="AI82">
        <v>100</v>
      </c>
      <c r="AJ82">
        <v>81</v>
      </c>
      <c r="AL82" t="s">
        <v>187</v>
      </c>
      <c r="AM82" t="s">
        <v>136</v>
      </c>
      <c r="AN82">
        <v>95</v>
      </c>
      <c r="AO82">
        <v>125</v>
      </c>
      <c r="AP82">
        <v>79</v>
      </c>
      <c r="AQ82">
        <v>60</v>
      </c>
      <c r="AR82">
        <v>100</v>
      </c>
      <c r="AS82">
        <v>81</v>
      </c>
      <c r="AU82" t="s">
        <v>45</v>
      </c>
      <c r="AV82" t="s">
        <v>139</v>
      </c>
      <c r="AW82">
        <v>63</v>
      </c>
      <c r="AX82">
        <v>60</v>
      </c>
      <c r="AY82">
        <v>55</v>
      </c>
      <c r="AZ82">
        <v>50</v>
      </c>
      <c r="BA82">
        <v>50</v>
      </c>
      <c r="BB82">
        <v>71</v>
      </c>
      <c r="BD82" t="s">
        <v>45</v>
      </c>
      <c r="BE82" t="s">
        <v>139</v>
      </c>
      <c r="BF82">
        <v>63</v>
      </c>
      <c r="BG82">
        <v>60</v>
      </c>
      <c r="BH82">
        <v>55</v>
      </c>
      <c r="BI82">
        <v>50</v>
      </c>
      <c r="BJ82">
        <v>50</v>
      </c>
      <c r="BK82">
        <v>71</v>
      </c>
      <c r="BM82" t="s">
        <v>59</v>
      </c>
      <c r="BN82" t="s">
        <v>134</v>
      </c>
      <c r="BO82" s="44">
        <v>45349</v>
      </c>
      <c r="BP82">
        <v>1996</v>
      </c>
      <c r="BR82" t="s">
        <v>189</v>
      </c>
      <c r="BS82" t="s">
        <v>139</v>
      </c>
      <c r="BT82">
        <v>48</v>
      </c>
      <c r="BU82">
        <v>48</v>
      </c>
      <c r="BV82">
        <v>48</v>
      </c>
      <c r="BW82">
        <v>48</v>
      </c>
      <c r="BX82">
        <v>48</v>
      </c>
      <c r="BY82">
        <v>48</v>
      </c>
    </row>
    <row r="83" spans="2:77" x14ac:dyDescent="0.25">
      <c r="B83" t="s">
        <v>188</v>
      </c>
      <c r="C83" t="s">
        <v>136</v>
      </c>
      <c r="D83">
        <v>130</v>
      </c>
      <c r="E83">
        <v>85</v>
      </c>
      <c r="F83">
        <v>80</v>
      </c>
      <c r="G83">
        <v>85</v>
      </c>
      <c r="H83">
        <v>95</v>
      </c>
      <c r="I83">
        <v>60</v>
      </c>
      <c r="K83" t="s">
        <v>188</v>
      </c>
      <c r="L83" t="s">
        <v>136</v>
      </c>
      <c r="M83">
        <v>130</v>
      </c>
      <c r="N83">
        <v>85</v>
      </c>
      <c r="O83">
        <v>80</v>
      </c>
      <c r="P83">
        <v>85</v>
      </c>
      <c r="Q83">
        <v>95</v>
      </c>
      <c r="R83">
        <v>60</v>
      </c>
      <c r="T83" t="s">
        <v>193</v>
      </c>
      <c r="U83" t="s">
        <v>194</v>
      </c>
      <c r="V83">
        <v>100</v>
      </c>
      <c r="W83">
        <v>100</v>
      </c>
      <c r="X83">
        <v>100</v>
      </c>
      <c r="Y83">
        <v>100</v>
      </c>
      <c r="Z83">
        <v>100</v>
      </c>
      <c r="AA83">
        <v>100</v>
      </c>
      <c r="AC83" t="s">
        <v>188</v>
      </c>
      <c r="AD83" t="s">
        <v>136</v>
      </c>
      <c r="AE83">
        <v>130</v>
      </c>
      <c r="AF83">
        <v>85</v>
      </c>
      <c r="AG83">
        <v>80</v>
      </c>
      <c r="AH83">
        <v>85</v>
      </c>
      <c r="AI83">
        <v>95</v>
      </c>
      <c r="AJ83">
        <v>60</v>
      </c>
      <c r="AL83" t="s">
        <v>188</v>
      </c>
      <c r="AM83" t="s">
        <v>136</v>
      </c>
      <c r="AN83">
        <v>130</v>
      </c>
      <c r="AO83">
        <v>85</v>
      </c>
      <c r="AP83">
        <v>80</v>
      </c>
      <c r="AQ83">
        <v>85</v>
      </c>
      <c r="AR83">
        <v>95</v>
      </c>
      <c r="AS83">
        <v>60</v>
      </c>
      <c r="AU83" t="s">
        <v>46</v>
      </c>
      <c r="AV83" t="s">
        <v>139</v>
      </c>
      <c r="AW83">
        <v>83</v>
      </c>
      <c r="AX83">
        <v>80</v>
      </c>
      <c r="AY83">
        <v>75</v>
      </c>
      <c r="AZ83">
        <v>70</v>
      </c>
      <c r="BA83">
        <v>70</v>
      </c>
      <c r="BB83">
        <v>101</v>
      </c>
      <c r="BD83" t="s">
        <v>46</v>
      </c>
      <c r="BE83" t="s">
        <v>139</v>
      </c>
      <c r="BF83">
        <v>83</v>
      </c>
      <c r="BG83">
        <v>80</v>
      </c>
      <c r="BH83">
        <v>75</v>
      </c>
      <c r="BI83">
        <v>70</v>
      </c>
      <c r="BJ83">
        <v>70</v>
      </c>
      <c r="BK83">
        <v>101</v>
      </c>
      <c r="BM83" t="s">
        <v>61</v>
      </c>
      <c r="BN83" t="s">
        <v>136</v>
      </c>
      <c r="BO83" s="44">
        <v>45349</v>
      </c>
      <c r="BP83">
        <v>1996</v>
      </c>
      <c r="BR83" t="s">
        <v>189</v>
      </c>
      <c r="BS83" t="s">
        <v>139</v>
      </c>
      <c r="BT83">
        <v>48</v>
      </c>
      <c r="BU83">
        <v>48</v>
      </c>
      <c r="BV83">
        <v>48</v>
      </c>
      <c r="BW83">
        <v>48</v>
      </c>
      <c r="BX83">
        <v>48</v>
      </c>
      <c r="BY83">
        <v>48</v>
      </c>
    </row>
    <row r="84" spans="2:77" x14ac:dyDescent="0.25">
      <c r="B84" t="s">
        <v>189</v>
      </c>
      <c r="C84" t="s">
        <v>139</v>
      </c>
      <c r="D84">
        <v>48</v>
      </c>
      <c r="E84">
        <v>48</v>
      </c>
      <c r="F84">
        <v>48</v>
      </c>
      <c r="G84">
        <v>48</v>
      </c>
      <c r="H84">
        <v>48</v>
      </c>
      <c r="I84">
        <v>48</v>
      </c>
      <c r="K84" t="s">
        <v>189</v>
      </c>
      <c r="L84" t="s">
        <v>139</v>
      </c>
      <c r="M84">
        <v>48</v>
      </c>
      <c r="N84">
        <v>48</v>
      </c>
      <c r="O84">
        <v>48</v>
      </c>
      <c r="P84">
        <v>48</v>
      </c>
      <c r="Q84">
        <v>48</v>
      </c>
      <c r="R84">
        <v>48</v>
      </c>
      <c r="T84" t="s">
        <v>188</v>
      </c>
      <c r="U84" t="s">
        <v>136</v>
      </c>
      <c r="V84">
        <v>130</v>
      </c>
      <c r="W84">
        <v>85</v>
      </c>
      <c r="X84">
        <v>80</v>
      </c>
      <c r="Y84">
        <v>85</v>
      </c>
      <c r="Z84">
        <v>95</v>
      </c>
      <c r="AA84">
        <v>60</v>
      </c>
      <c r="AC84" t="s">
        <v>189</v>
      </c>
      <c r="AD84" t="s">
        <v>139</v>
      </c>
      <c r="AE84">
        <v>48</v>
      </c>
      <c r="AF84">
        <v>48</v>
      </c>
      <c r="AG84">
        <v>48</v>
      </c>
      <c r="AH84">
        <v>48</v>
      </c>
      <c r="AI84">
        <v>48</v>
      </c>
      <c r="AJ84">
        <v>48</v>
      </c>
      <c r="AL84" t="s">
        <v>189</v>
      </c>
      <c r="AM84" t="s">
        <v>139</v>
      </c>
      <c r="AN84">
        <v>48</v>
      </c>
      <c r="AO84">
        <v>48</v>
      </c>
      <c r="AP84">
        <v>48</v>
      </c>
      <c r="AQ84">
        <v>48</v>
      </c>
      <c r="AR84">
        <v>48</v>
      </c>
      <c r="AS84">
        <v>48</v>
      </c>
      <c r="AU84" t="s">
        <v>47</v>
      </c>
      <c r="AV84" t="s">
        <v>139</v>
      </c>
      <c r="AW84">
        <v>30</v>
      </c>
      <c r="AX84">
        <v>56</v>
      </c>
      <c r="AY84">
        <v>35</v>
      </c>
      <c r="AZ84">
        <v>25</v>
      </c>
      <c r="BA84">
        <v>35</v>
      </c>
      <c r="BB84">
        <v>72</v>
      </c>
      <c r="BD84" t="s">
        <v>47</v>
      </c>
      <c r="BE84" t="s">
        <v>139</v>
      </c>
      <c r="BF84">
        <v>30</v>
      </c>
      <c r="BG84">
        <v>56</v>
      </c>
      <c r="BH84">
        <v>35</v>
      </c>
      <c r="BI84">
        <v>25</v>
      </c>
      <c r="BJ84">
        <v>35</v>
      </c>
      <c r="BK84">
        <v>72</v>
      </c>
      <c r="BM84" t="s">
        <v>199</v>
      </c>
      <c r="BN84" t="s">
        <v>132</v>
      </c>
      <c r="BO84" s="44">
        <v>45617</v>
      </c>
      <c r="BP84">
        <v>1999</v>
      </c>
      <c r="BR84" t="s">
        <v>172</v>
      </c>
      <c r="BS84" t="s">
        <v>144</v>
      </c>
      <c r="BT84">
        <v>100</v>
      </c>
      <c r="BU84">
        <v>100</v>
      </c>
      <c r="BV84">
        <v>100</v>
      </c>
      <c r="BW84">
        <v>100</v>
      </c>
      <c r="BX84">
        <v>100</v>
      </c>
      <c r="BY84">
        <v>100</v>
      </c>
    </row>
    <row r="85" spans="2:77" x14ac:dyDescent="0.25">
      <c r="B85" t="s">
        <v>190</v>
      </c>
      <c r="C85" t="s">
        <v>139</v>
      </c>
      <c r="D85">
        <v>55</v>
      </c>
      <c r="E85">
        <v>55</v>
      </c>
      <c r="F85">
        <v>50</v>
      </c>
      <c r="G85">
        <v>45</v>
      </c>
      <c r="H85">
        <v>65</v>
      </c>
      <c r="I85">
        <v>55</v>
      </c>
      <c r="K85" t="s">
        <v>190</v>
      </c>
      <c r="L85" t="s">
        <v>139</v>
      </c>
      <c r="M85">
        <v>55</v>
      </c>
      <c r="N85">
        <v>55</v>
      </c>
      <c r="O85">
        <v>50</v>
      </c>
      <c r="P85">
        <v>45</v>
      </c>
      <c r="Q85">
        <v>65</v>
      </c>
      <c r="R85">
        <v>55</v>
      </c>
      <c r="T85" t="s">
        <v>189</v>
      </c>
      <c r="U85" t="s">
        <v>139</v>
      </c>
      <c r="V85">
        <v>48</v>
      </c>
      <c r="W85">
        <v>48</v>
      </c>
      <c r="X85">
        <v>48</v>
      </c>
      <c r="Y85">
        <v>48</v>
      </c>
      <c r="Z85">
        <v>48</v>
      </c>
      <c r="AA85">
        <v>48</v>
      </c>
      <c r="AC85" t="s">
        <v>190</v>
      </c>
      <c r="AD85" t="s">
        <v>139</v>
      </c>
      <c r="AE85">
        <v>55</v>
      </c>
      <c r="AF85">
        <v>55</v>
      </c>
      <c r="AG85">
        <v>50</v>
      </c>
      <c r="AH85">
        <v>45</v>
      </c>
      <c r="AI85">
        <v>65</v>
      </c>
      <c r="AJ85">
        <v>55</v>
      </c>
      <c r="AL85" t="s">
        <v>190</v>
      </c>
      <c r="AM85" t="s">
        <v>139</v>
      </c>
      <c r="AN85">
        <v>55</v>
      </c>
      <c r="AO85">
        <v>55</v>
      </c>
      <c r="AP85">
        <v>50</v>
      </c>
      <c r="AQ85">
        <v>45</v>
      </c>
      <c r="AR85">
        <v>65</v>
      </c>
      <c r="AS85">
        <v>55</v>
      </c>
      <c r="AU85" t="s">
        <v>48</v>
      </c>
      <c r="AV85" t="s">
        <v>139</v>
      </c>
      <c r="AW85">
        <v>55</v>
      </c>
      <c r="AX85">
        <v>81</v>
      </c>
      <c r="AY85">
        <v>60</v>
      </c>
      <c r="AZ85">
        <v>50</v>
      </c>
      <c r="BA85">
        <v>70</v>
      </c>
      <c r="BB85">
        <v>97</v>
      </c>
      <c r="BD85" t="s">
        <v>48</v>
      </c>
      <c r="BE85" t="s">
        <v>139</v>
      </c>
      <c r="BF85">
        <v>55</v>
      </c>
      <c r="BG85">
        <v>81</v>
      </c>
      <c r="BH85">
        <v>60</v>
      </c>
      <c r="BI85">
        <v>50</v>
      </c>
      <c r="BJ85">
        <v>70</v>
      </c>
      <c r="BK85">
        <v>97</v>
      </c>
      <c r="BM85" t="s">
        <v>200</v>
      </c>
      <c r="BN85" t="s">
        <v>134</v>
      </c>
      <c r="BO85" s="44">
        <v>45617</v>
      </c>
      <c r="BP85">
        <v>1999</v>
      </c>
      <c r="BR85" t="s">
        <v>189</v>
      </c>
      <c r="BS85" t="s">
        <v>139</v>
      </c>
      <c r="BT85">
        <v>48</v>
      </c>
      <c r="BU85">
        <v>48</v>
      </c>
      <c r="BV85">
        <v>48</v>
      </c>
      <c r="BW85">
        <v>48</v>
      </c>
      <c r="BX85">
        <v>48</v>
      </c>
      <c r="BY85">
        <v>48</v>
      </c>
    </row>
    <row r="86" spans="2:77" x14ac:dyDescent="0.25">
      <c r="B86" t="s">
        <v>191</v>
      </c>
      <c r="C86" t="s">
        <v>136</v>
      </c>
      <c r="D86">
        <v>130</v>
      </c>
      <c r="E86">
        <v>65</v>
      </c>
      <c r="F86">
        <v>60</v>
      </c>
      <c r="G86">
        <v>110</v>
      </c>
      <c r="H86">
        <v>95</v>
      </c>
      <c r="I86">
        <v>65</v>
      </c>
      <c r="K86" t="s">
        <v>191</v>
      </c>
      <c r="L86" t="s">
        <v>136</v>
      </c>
      <c r="M86">
        <v>130</v>
      </c>
      <c r="N86">
        <v>65</v>
      </c>
      <c r="O86">
        <v>60</v>
      </c>
      <c r="P86">
        <v>110</v>
      </c>
      <c r="Q86">
        <v>95</v>
      </c>
      <c r="R86">
        <v>65</v>
      </c>
      <c r="T86" t="s">
        <v>190</v>
      </c>
      <c r="U86" t="s">
        <v>139</v>
      </c>
      <c r="V86">
        <v>55</v>
      </c>
      <c r="W86">
        <v>55</v>
      </c>
      <c r="X86">
        <v>50</v>
      </c>
      <c r="Y86">
        <v>45</v>
      </c>
      <c r="Z86">
        <v>65</v>
      </c>
      <c r="AA86">
        <v>55</v>
      </c>
      <c r="AC86" t="s">
        <v>191</v>
      </c>
      <c r="AD86" t="s">
        <v>136</v>
      </c>
      <c r="AE86">
        <v>130</v>
      </c>
      <c r="AF86">
        <v>65</v>
      </c>
      <c r="AG86">
        <v>60</v>
      </c>
      <c r="AH86">
        <v>110</v>
      </c>
      <c r="AI86">
        <v>95</v>
      </c>
      <c r="AJ86">
        <v>65</v>
      </c>
      <c r="AL86" t="s">
        <v>191</v>
      </c>
      <c r="AM86" t="s">
        <v>136</v>
      </c>
      <c r="AN86">
        <v>130</v>
      </c>
      <c r="AO86">
        <v>65</v>
      </c>
      <c r="AP86">
        <v>60</v>
      </c>
      <c r="AQ86">
        <v>110</v>
      </c>
      <c r="AR86">
        <v>95</v>
      </c>
      <c r="AS86">
        <v>65</v>
      </c>
      <c r="AU86" t="s">
        <v>49</v>
      </c>
      <c r="AV86" t="s">
        <v>139</v>
      </c>
      <c r="AW86">
        <v>40</v>
      </c>
      <c r="AX86">
        <v>60</v>
      </c>
      <c r="AY86">
        <v>30</v>
      </c>
      <c r="AZ86">
        <v>31</v>
      </c>
      <c r="BA86">
        <v>31</v>
      </c>
      <c r="BB86">
        <v>70</v>
      </c>
      <c r="BD86" t="s">
        <v>49</v>
      </c>
      <c r="BE86" t="s">
        <v>139</v>
      </c>
      <c r="BF86">
        <v>40</v>
      </c>
      <c r="BG86">
        <v>60</v>
      </c>
      <c r="BH86">
        <v>30</v>
      </c>
      <c r="BI86">
        <v>31</v>
      </c>
      <c r="BJ86">
        <v>31</v>
      </c>
      <c r="BK86">
        <v>70</v>
      </c>
      <c r="BM86" t="s">
        <v>201</v>
      </c>
      <c r="BN86" t="s">
        <v>136</v>
      </c>
      <c r="BO86" s="44">
        <v>45617</v>
      </c>
      <c r="BP86">
        <v>1999</v>
      </c>
      <c r="BR86" t="s">
        <v>189</v>
      </c>
      <c r="BS86" t="s">
        <v>139</v>
      </c>
      <c r="BT86">
        <v>48</v>
      </c>
      <c r="BU86">
        <v>48</v>
      </c>
      <c r="BV86">
        <v>48</v>
      </c>
      <c r="BW86">
        <v>48</v>
      </c>
      <c r="BX86">
        <v>48</v>
      </c>
      <c r="BY86">
        <v>48</v>
      </c>
    </row>
    <row r="87" spans="2:77" x14ac:dyDescent="0.25">
      <c r="B87" t="s">
        <v>192</v>
      </c>
      <c r="C87" t="s">
        <v>166</v>
      </c>
      <c r="D87">
        <v>65</v>
      </c>
      <c r="E87">
        <v>65</v>
      </c>
      <c r="F87">
        <v>60</v>
      </c>
      <c r="G87">
        <v>110</v>
      </c>
      <c r="H87">
        <v>95</v>
      </c>
      <c r="I87">
        <v>130</v>
      </c>
      <c r="K87" t="s">
        <v>192</v>
      </c>
      <c r="L87" t="s">
        <v>166</v>
      </c>
      <c r="M87">
        <v>65</v>
      </c>
      <c r="N87">
        <v>65</v>
      </c>
      <c r="O87">
        <v>60</v>
      </c>
      <c r="P87">
        <v>110</v>
      </c>
      <c r="Q87">
        <v>95</v>
      </c>
      <c r="R87">
        <v>130</v>
      </c>
      <c r="T87" t="s">
        <v>191</v>
      </c>
      <c r="U87" t="s">
        <v>136</v>
      </c>
      <c r="V87">
        <v>130</v>
      </c>
      <c r="W87">
        <v>65</v>
      </c>
      <c r="X87">
        <v>60</v>
      </c>
      <c r="Y87">
        <v>110</v>
      </c>
      <c r="Z87">
        <v>95</v>
      </c>
      <c r="AA87">
        <v>65</v>
      </c>
      <c r="AC87" t="s">
        <v>192</v>
      </c>
      <c r="AD87" t="s">
        <v>166</v>
      </c>
      <c r="AE87">
        <v>65</v>
      </c>
      <c r="AF87">
        <v>65</v>
      </c>
      <c r="AG87">
        <v>60</v>
      </c>
      <c r="AH87">
        <v>110</v>
      </c>
      <c r="AI87">
        <v>95</v>
      </c>
      <c r="AJ87">
        <v>130</v>
      </c>
      <c r="AL87" t="s">
        <v>195</v>
      </c>
      <c r="AM87" t="s">
        <v>196</v>
      </c>
      <c r="AN87">
        <v>42</v>
      </c>
      <c r="AO87">
        <v>42</v>
      </c>
      <c r="AP87">
        <v>42</v>
      </c>
      <c r="AQ87">
        <v>42</v>
      </c>
      <c r="AR87">
        <v>42</v>
      </c>
      <c r="AS87">
        <v>42</v>
      </c>
      <c r="AU87" t="s">
        <v>50</v>
      </c>
      <c r="AV87" t="s">
        <v>139</v>
      </c>
      <c r="AW87">
        <v>65</v>
      </c>
      <c r="AX87">
        <v>90</v>
      </c>
      <c r="AY87">
        <v>65</v>
      </c>
      <c r="AZ87">
        <v>61</v>
      </c>
      <c r="BA87">
        <v>61</v>
      </c>
      <c r="BB87">
        <v>100</v>
      </c>
      <c r="BD87" t="s">
        <v>50</v>
      </c>
      <c r="BE87" t="s">
        <v>139</v>
      </c>
      <c r="BF87">
        <v>65</v>
      </c>
      <c r="BG87">
        <v>90</v>
      </c>
      <c r="BH87">
        <v>65</v>
      </c>
      <c r="BI87">
        <v>61</v>
      </c>
      <c r="BJ87">
        <v>61</v>
      </c>
      <c r="BK87">
        <v>100</v>
      </c>
      <c r="BM87" t="s">
        <v>202</v>
      </c>
      <c r="BN87" t="s">
        <v>132</v>
      </c>
      <c r="BO87" s="44">
        <v>45617</v>
      </c>
      <c r="BP87">
        <v>2002</v>
      </c>
      <c r="BR87" t="s">
        <v>189</v>
      </c>
      <c r="BS87" t="s">
        <v>139</v>
      </c>
      <c r="BT87">
        <v>48</v>
      </c>
      <c r="BU87">
        <v>48</v>
      </c>
      <c r="BV87">
        <v>48</v>
      </c>
      <c r="BW87">
        <v>48</v>
      </c>
      <c r="BX87">
        <v>48</v>
      </c>
      <c r="BY87">
        <v>48</v>
      </c>
    </row>
    <row r="88" spans="2:77" x14ac:dyDescent="0.25">
      <c r="B88" t="s">
        <v>57</v>
      </c>
      <c r="K88" t="s">
        <v>57</v>
      </c>
      <c r="T88" t="s">
        <v>192</v>
      </c>
      <c r="U88" t="s">
        <v>166</v>
      </c>
      <c r="V88">
        <v>65</v>
      </c>
      <c r="W88">
        <v>65</v>
      </c>
      <c r="X88">
        <v>60</v>
      </c>
      <c r="Y88">
        <v>110</v>
      </c>
      <c r="Z88">
        <v>95</v>
      </c>
      <c r="AA88">
        <v>130</v>
      </c>
      <c r="AC88" t="s">
        <v>57</v>
      </c>
      <c r="AL88" t="s">
        <v>192</v>
      </c>
      <c r="AM88" t="s">
        <v>166</v>
      </c>
      <c r="AN88">
        <v>65</v>
      </c>
      <c r="AO88">
        <v>65</v>
      </c>
      <c r="AP88">
        <v>60</v>
      </c>
      <c r="AQ88">
        <v>110</v>
      </c>
      <c r="AR88">
        <v>95</v>
      </c>
      <c r="AS88">
        <v>130</v>
      </c>
      <c r="AU88" t="s">
        <v>57</v>
      </c>
      <c r="BM88" t="s">
        <v>203</v>
      </c>
      <c r="BN88" t="s">
        <v>134</v>
      </c>
      <c r="BO88" s="44">
        <v>45617</v>
      </c>
      <c r="BP88">
        <v>2002</v>
      </c>
      <c r="BR88" t="s">
        <v>57</v>
      </c>
    </row>
    <row r="89" spans="2:77" x14ac:dyDescent="0.25">
      <c r="BM89" t="s">
        <v>204</v>
      </c>
      <c r="BN89" t="s">
        <v>136</v>
      </c>
      <c r="BO89" s="44">
        <v>45617</v>
      </c>
      <c r="BP89">
        <v>2002</v>
      </c>
    </row>
    <row r="90" spans="2:77" x14ac:dyDescent="0.25">
      <c r="BM90" t="s">
        <v>205</v>
      </c>
      <c r="BN90" t="s">
        <v>132</v>
      </c>
      <c r="BO90" s="44">
        <v>45532</v>
      </c>
      <c r="BP90">
        <v>2006</v>
      </c>
    </row>
    <row r="91" spans="2:77" x14ac:dyDescent="0.25">
      <c r="BM91" t="s">
        <v>206</v>
      </c>
      <c r="BN91" t="s">
        <v>134</v>
      </c>
      <c r="BO91" s="44">
        <v>45563</v>
      </c>
      <c r="BP91">
        <v>2006</v>
      </c>
    </row>
    <row r="92" spans="2:77" x14ac:dyDescent="0.25">
      <c r="BM92" t="s">
        <v>207</v>
      </c>
      <c r="BN92" t="s">
        <v>136</v>
      </c>
      <c r="BO92" s="44">
        <v>45563</v>
      </c>
      <c r="BP92">
        <v>2006</v>
      </c>
    </row>
    <row r="93" spans="2:77" x14ac:dyDescent="0.25">
      <c r="BM93" t="s">
        <v>208</v>
      </c>
      <c r="BN93" t="s">
        <v>132</v>
      </c>
      <c r="BO93" s="44">
        <v>45553</v>
      </c>
      <c r="BP93">
        <v>2010</v>
      </c>
    </row>
    <row r="94" spans="2:77" x14ac:dyDescent="0.25">
      <c r="BM94" t="s">
        <v>209</v>
      </c>
      <c r="BN94" t="s">
        <v>134</v>
      </c>
      <c r="BO94" s="44">
        <v>45553</v>
      </c>
      <c r="BP94">
        <v>2010</v>
      </c>
    </row>
    <row r="95" spans="2:77" x14ac:dyDescent="0.25">
      <c r="BM95" t="s">
        <v>210</v>
      </c>
      <c r="BN95" t="s">
        <v>136</v>
      </c>
      <c r="BO95" s="44">
        <v>45553</v>
      </c>
      <c r="BP95">
        <v>2010</v>
      </c>
    </row>
    <row r="96" spans="2:77" x14ac:dyDescent="0.25">
      <c r="BM96" t="s">
        <v>211</v>
      </c>
      <c r="BN96" t="s">
        <v>132</v>
      </c>
      <c r="BO96" s="44">
        <v>45577</v>
      </c>
      <c r="BP96">
        <v>2013</v>
      </c>
    </row>
    <row r="97" spans="1:68" x14ac:dyDescent="0.25">
      <c r="BM97" t="s">
        <v>212</v>
      </c>
      <c r="BN97" t="s">
        <v>134</v>
      </c>
      <c r="BO97" s="44">
        <v>45577</v>
      </c>
      <c r="BP97">
        <v>2013</v>
      </c>
    </row>
    <row r="98" spans="1:68" x14ac:dyDescent="0.25">
      <c r="BM98" t="s">
        <v>213</v>
      </c>
      <c r="BN98" t="s">
        <v>136</v>
      </c>
      <c r="BO98" s="44">
        <v>45577</v>
      </c>
      <c r="BP98">
        <v>2013</v>
      </c>
    </row>
    <row r="99" spans="1:68" s="1" customFormat="1" x14ac:dyDescent="0.25">
      <c r="A99" s="1" t="s">
        <v>116</v>
      </c>
    </row>
    <row r="100" spans="1:68" x14ac:dyDescent="0.25">
      <c r="B100" t="s">
        <v>34</v>
      </c>
      <c r="C100" t="s">
        <v>130</v>
      </c>
      <c r="D100" t="s">
        <v>175</v>
      </c>
      <c r="F100" t="s">
        <v>34</v>
      </c>
      <c r="G100" t="s">
        <v>130</v>
      </c>
      <c r="H100" t="s">
        <v>175</v>
      </c>
      <c r="J100" t="s">
        <v>34</v>
      </c>
      <c r="K100" t="s">
        <v>130</v>
      </c>
      <c r="L100" t="s">
        <v>141</v>
      </c>
    </row>
    <row r="101" spans="1:68" x14ac:dyDescent="0.25">
      <c r="B101" t="s">
        <v>54</v>
      </c>
      <c r="C101" t="s">
        <v>166</v>
      </c>
      <c r="D101">
        <v>110</v>
      </c>
      <c r="F101" t="s">
        <v>54</v>
      </c>
      <c r="G101" t="s">
        <v>166</v>
      </c>
      <c r="H101">
        <v>110</v>
      </c>
      <c r="J101" t="s">
        <v>217</v>
      </c>
      <c r="K101" t="s">
        <v>133</v>
      </c>
      <c r="L101">
        <v>81</v>
      </c>
    </row>
    <row r="102" spans="1:68" x14ac:dyDescent="0.25">
      <c r="B102" t="s">
        <v>46</v>
      </c>
      <c r="C102" t="s">
        <v>139</v>
      </c>
      <c r="D102">
        <v>101</v>
      </c>
      <c r="F102" t="s">
        <v>46</v>
      </c>
      <c r="G102" t="s">
        <v>139</v>
      </c>
      <c r="H102">
        <v>101</v>
      </c>
      <c r="J102" t="s">
        <v>218</v>
      </c>
      <c r="K102" t="s">
        <v>216</v>
      </c>
      <c r="L102">
        <v>70</v>
      </c>
    </row>
    <row r="103" spans="1:68" x14ac:dyDescent="0.25">
      <c r="B103" t="s">
        <v>125</v>
      </c>
      <c r="C103" t="s">
        <v>134</v>
      </c>
      <c r="D103">
        <v>100</v>
      </c>
      <c r="F103" t="s">
        <v>125</v>
      </c>
      <c r="G103" t="s">
        <v>134</v>
      </c>
      <c r="H103">
        <v>100</v>
      </c>
      <c r="J103" t="s">
        <v>219</v>
      </c>
      <c r="K103" t="s">
        <v>216</v>
      </c>
      <c r="L103">
        <v>95</v>
      </c>
    </row>
    <row r="104" spans="1:68" x14ac:dyDescent="0.25">
      <c r="B104" t="s">
        <v>50</v>
      </c>
      <c r="C104" t="s">
        <v>139</v>
      </c>
      <c r="D104">
        <v>100</v>
      </c>
      <c r="F104" t="s">
        <v>50</v>
      </c>
      <c r="G104" t="s">
        <v>139</v>
      </c>
      <c r="H104">
        <v>100</v>
      </c>
      <c r="J104" t="s">
        <v>220</v>
      </c>
      <c r="K104" t="s">
        <v>134</v>
      </c>
      <c r="L104">
        <v>38</v>
      </c>
    </row>
    <row r="105" spans="1:68" x14ac:dyDescent="0.25">
      <c r="B105" t="s">
        <v>48</v>
      </c>
      <c r="C105" t="s">
        <v>139</v>
      </c>
      <c r="D105">
        <v>97</v>
      </c>
      <c r="F105" t="s">
        <v>48</v>
      </c>
      <c r="G105" t="s">
        <v>139</v>
      </c>
      <c r="H105">
        <v>97</v>
      </c>
      <c r="J105" t="s">
        <v>221</v>
      </c>
      <c r="K105" t="s">
        <v>134</v>
      </c>
      <c r="L105">
        <v>73</v>
      </c>
    </row>
    <row r="106" spans="1:68" x14ac:dyDescent="0.25">
      <c r="B106" t="s">
        <v>53</v>
      </c>
      <c r="C106" t="s">
        <v>166</v>
      </c>
      <c r="D106">
        <v>90</v>
      </c>
      <c r="F106" t="s">
        <v>53</v>
      </c>
      <c r="G106" t="s">
        <v>166</v>
      </c>
      <c r="H106">
        <v>90</v>
      </c>
      <c r="J106" t="s">
        <v>222</v>
      </c>
      <c r="K106" t="s">
        <v>139</v>
      </c>
      <c r="L106">
        <v>115</v>
      </c>
    </row>
    <row r="107" spans="1:68" x14ac:dyDescent="0.25">
      <c r="B107" t="s">
        <v>123</v>
      </c>
      <c r="C107" t="s">
        <v>132</v>
      </c>
      <c r="D107">
        <v>80</v>
      </c>
      <c r="F107" t="s">
        <v>123</v>
      </c>
      <c r="G107" t="s">
        <v>132</v>
      </c>
      <c r="H107">
        <v>80</v>
      </c>
      <c r="J107" t="s">
        <v>223</v>
      </c>
      <c r="K107" t="s">
        <v>139</v>
      </c>
      <c r="L107">
        <v>140</v>
      </c>
    </row>
    <row r="108" spans="1:68" x14ac:dyDescent="0.25">
      <c r="B108" t="s">
        <v>124</v>
      </c>
      <c r="C108" t="s">
        <v>134</v>
      </c>
      <c r="D108">
        <v>80</v>
      </c>
      <c r="F108" t="s">
        <v>124</v>
      </c>
      <c r="G108" t="s">
        <v>134</v>
      </c>
      <c r="H108">
        <v>80</v>
      </c>
      <c r="J108" t="s">
        <v>228</v>
      </c>
      <c r="K108" t="s">
        <v>229</v>
      </c>
      <c r="L108">
        <v>1000</v>
      </c>
    </row>
    <row r="109" spans="1:68" x14ac:dyDescent="0.25">
      <c r="B109" t="s">
        <v>52</v>
      </c>
      <c r="C109" t="s">
        <v>133</v>
      </c>
      <c r="D109">
        <v>80</v>
      </c>
      <c r="F109" t="s">
        <v>52</v>
      </c>
      <c r="G109" t="s">
        <v>133</v>
      </c>
      <c r="H109">
        <v>80</v>
      </c>
      <c r="J109" t="s">
        <v>224</v>
      </c>
      <c r="K109" t="s">
        <v>133</v>
      </c>
      <c r="L109">
        <v>40</v>
      </c>
    </row>
    <row r="110" spans="1:68" x14ac:dyDescent="0.25">
      <c r="B110" t="s">
        <v>127</v>
      </c>
      <c r="C110" t="s">
        <v>136</v>
      </c>
      <c r="D110">
        <v>78</v>
      </c>
      <c r="F110" t="s">
        <v>127</v>
      </c>
      <c r="G110" t="s">
        <v>136</v>
      </c>
      <c r="H110">
        <v>78</v>
      </c>
      <c r="J110" t="s">
        <v>225</v>
      </c>
      <c r="K110" t="s">
        <v>133</v>
      </c>
      <c r="L110">
        <v>75</v>
      </c>
    </row>
    <row r="111" spans="1:68" x14ac:dyDescent="0.25">
      <c r="B111" t="s">
        <v>43</v>
      </c>
      <c r="C111" t="s">
        <v>137</v>
      </c>
      <c r="D111">
        <v>75</v>
      </c>
      <c r="F111" t="s">
        <v>43</v>
      </c>
      <c r="G111" t="s">
        <v>137</v>
      </c>
      <c r="H111">
        <v>75</v>
      </c>
      <c r="J111" t="s">
        <v>226</v>
      </c>
      <c r="K111" t="s">
        <v>132</v>
      </c>
      <c r="L111">
        <v>45</v>
      </c>
    </row>
    <row r="112" spans="1:68" x14ac:dyDescent="0.25">
      <c r="B112" t="s">
        <v>47</v>
      </c>
      <c r="C112" t="s">
        <v>139</v>
      </c>
      <c r="D112">
        <v>72</v>
      </c>
      <c r="F112" t="s">
        <v>47</v>
      </c>
      <c r="G112" t="s">
        <v>139</v>
      </c>
      <c r="H112">
        <v>72</v>
      </c>
      <c r="J112" s="45" t="s">
        <v>227</v>
      </c>
      <c r="K112" s="45"/>
      <c r="L112" s="45">
        <f>AVERAGE(L101:L111)</f>
        <v>161.09090909090909</v>
      </c>
    </row>
    <row r="113" spans="2:8" x14ac:dyDescent="0.25">
      <c r="B113" t="s">
        <v>45</v>
      </c>
      <c r="C113" t="s">
        <v>139</v>
      </c>
      <c r="D113">
        <v>71</v>
      </c>
      <c r="F113" t="s">
        <v>45</v>
      </c>
      <c r="G113" t="s">
        <v>139</v>
      </c>
      <c r="H113">
        <v>71</v>
      </c>
    </row>
    <row r="114" spans="2:8" x14ac:dyDescent="0.25">
      <c r="B114" t="s">
        <v>40</v>
      </c>
      <c r="C114" t="s">
        <v>137</v>
      </c>
      <c r="D114">
        <v>70</v>
      </c>
      <c r="F114" t="s">
        <v>40</v>
      </c>
      <c r="G114" t="s">
        <v>137</v>
      </c>
      <c r="H114">
        <v>70</v>
      </c>
    </row>
    <row r="115" spans="2:8" x14ac:dyDescent="0.25">
      <c r="B115" t="s">
        <v>49</v>
      </c>
      <c r="C115" t="s">
        <v>139</v>
      </c>
      <c r="D115">
        <v>70</v>
      </c>
      <c r="F115" t="s">
        <v>49</v>
      </c>
      <c r="G115" t="s">
        <v>139</v>
      </c>
      <c r="H115">
        <v>70</v>
      </c>
    </row>
    <row r="116" spans="2:8" x14ac:dyDescent="0.25">
      <c r="B116" t="s">
        <v>59</v>
      </c>
      <c r="C116" t="s">
        <v>134</v>
      </c>
      <c r="D116">
        <v>65</v>
      </c>
      <c r="F116" t="s">
        <v>59</v>
      </c>
      <c r="G116" t="s">
        <v>134</v>
      </c>
      <c r="H116">
        <v>65</v>
      </c>
    </row>
    <row r="117" spans="2:8" x14ac:dyDescent="0.25">
      <c r="B117" t="s">
        <v>56</v>
      </c>
      <c r="C117" t="s">
        <v>158</v>
      </c>
      <c r="D117">
        <v>65</v>
      </c>
      <c r="F117" t="s">
        <v>56</v>
      </c>
      <c r="G117" t="s">
        <v>158</v>
      </c>
      <c r="H117">
        <v>65</v>
      </c>
    </row>
    <row r="118" spans="2:8" x14ac:dyDescent="0.25">
      <c r="B118" t="s">
        <v>122</v>
      </c>
      <c r="C118" t="s">
        <v>132</v>
      </c>
      <c r="D118">
        <v>60</v>
      </c>
      <c r="F118" t="s">
        <v>122</v>
      </c>
      <c r="G118" t="s">
        <v>132</v>
      </c>
      <c r="H118">
        <v>60</v>
      </c>
    </row>
    <row r="119" spans="2:8" x14ac:dyDescent="0.25">
      <c r="B119" t="s">
        <v>126</v>
      </c>
      <c r="C119" t="s">
        <v>136</v>
      </c>
      <c r="D119">
        <v>58</v>
      </c>
      <c r="F119" t="s">
        <v>126</v>
      </c>
      <c r="G119" t="s">
        <v>136</v>
      </c>
      <c r="H119">
        <v>58</v>
      </c>
    </row>
    <row r="120" spans="2:8" x14ac:dyDescent="0.25">
      <c r="B120" t="s">
        <v>44</v>
      </c>
      <c r="C120" t="s">
        <v>139</v>
      </c>
      <c r="D120">
        <v>56</v>
      </c>
      <c r="F120" t="s">
        <v>44</v>
      </c>
      <c r="G120" t="s">
        <v>139</v>
      </c>
      <c r="H120">
        <v>56</v>
      </c>
    </row>
    <row r="121" spans="2:8" x14ac:dyDescent="0.25">
      <c r="B121" t="s">
        <v>215</v>
      </c>
      <c r="C121" t="s">
        <v>133</v>
      </c>
      <c r="D121">
        <v>56</v>
      </c>
      <c r="F121" t="s">
        <v>215</v>
      </c>
      <c r="G121" t="s">
        <v>133</v>
      </c>
      <c r="H121">
        <v>56</v>
      </c>
    </row>
    <row r="122" spans="2:8" x14ac:dyDescent="0.25">
      <c r="B122" t="s">
        <v>51</v>
      </c>
      <c r="C122" t="s">
        <v>133</v>
      </c>
      <c r="D122">
        <v>55</v>
      </c>
      <c r="F122" t="s">
        <v>51</v>
      </c>
      <c r="G122" t="s">
        <v>133</v>
      </c>
      <c r="H122">
        <v>55</v>
      </c>
    </row>
    <row r="123" spans="2:8" x14ac:dyDescent="0.25">
      <c r="B123" t="s">
        <v>41</v>
      </c>
      <c r="C123" t="s">
        <v>137</v>
      </c>
      <c r="D123">
        <v>50</v>
      </c>
      <c r="F123" t="s">
        <v>41</v>
      </c>
      <c r="G123" t="s">
        <v>137</v>
      </c>
      <c r="H123">
        <v>50</v>
      </c>
    </row>
    <row r="124" spans="2:8" x14ac:dyDescent="0.25">
      <c r="B124" t="s">
        <v>60</v>
      </c>
      <c r="C124" t="s">
        <v>132</v>
      </c>
      <c r="D124">
        <v>45</v>
      </c>
      <c r="F124" t="s">
        <v>60</v>
      </c>
      <c r="G124" t="s">
        <v>132</v>
      </c>
      <c r="H124">
        <v>45</v>
      </c>
    </row>
    <row r="125" spans="2:8" x14ac:dyDescent="0.25">
      <c r="B125" t="s">
        <v>38</v>
      </c>
      <c r="C125" t="s">
        <v>137</v>
      </c>
      <c r="D125">
        <v>45</v>
      </c>
      <c r="F125" t="s">
        <v>38</v>
      </c>
      <c r="G125" t="s">
        <v>137</v>
      </c>
      <c r="H125">
        <v>45</v>
      </c>
    </row>
    <row r="126" spans="2:8" x14ac:dyDescent="0.25">
      <c r="B126" t="s">
        <v>61</v>
      </c>
      <c r="C126" t="s">
        <v>136</v>
      </c>
      <c r="D126">
        <v>43</v>
      </c>
      <c r="F126" t="s">
        <v>61</v>
      </c>
      <c r="G126" t="s">
        <v>136</v>
      </c>
      <c r="H126">
        <v>43</v>
      </c>
    </row>
    <row r="127" spans="2:8" x14ac:dyDescent="0.25">
      <c r="B127" t="s">
        <v>214</v>
      </c>
      <c r="C127" t="s">
        <v>133</v>
      </c>
      <c r="D127">
        <v>41</v>
      </c>
      <c r="F127" t="s">
        <v>214</v>
      </c>
      <c r="G127" t="s">
        <v>133</v>
      </c>
      <c r="H127">
        <v>41</v>
      </c>
    </row>
    <row r="128" spans="2:8" x14ac:dyDescent="0.25">
      <c r="B128" t="s">
        <v>55</v>
      </c>
      <c r="C128" t="s">
        <v>158</v>
      </c>
      <c r="D128">
        <v>40</v>
      </c>
      <c r="F128" t="s">
        <v>55</v>
      </c>
      <c r="G128" t="s">
        <v>158</v>
      </c>
      <c r="H128">
        <v>40</v>
      </c>
    </row>
    <row r="129" spans="1:8" x14ac:dyDescent="0.25">
      <c r="B129" t="s">
        <v>42</v>
      </c>
      <c r="C129" t="s">
        <v>137</v>
      </c>
      <c r="D129">
        <v>35</v>
      </c>
      <c r="F129" t="s">
        <v>42</v>
      </c>
      <c r="G129" t="s">
        <v>137</v>
      </c>
      <c r="H129">
        <v>35</v>
      </c>
    </row>
    <row r="130" spans="1:8" x14ac:dyDescent="0.25">
      <c r="B130" t="s">
        <v>39</v>
      </c>
      <c r="C130" t="s">
        <v>137</v>
      </c>
      <c r="D130">
        <v>30</v>
      </c>
      <c r="F130" t="s">
        <v>39</v>
      </c>
      <c r="G130" t="s">
        <v>137</v>
      </c>
      <c r="H130">
        <v>30</v>
      </c>
    </row>
    <row r="131" spans="1:8" s="1" customFormat="1" x14ac:dyDescent="0.25">
      <c r="A131" s="1" t="s">
        <v>117</v>
      </c>
    </row>
    <row r="132" spans="1:8" x14ac:dyDescent="0.25">
      <c r="B132" t="s">
        <v>34</v>
      </c>
      <c r="C132" t="s">
        <v>130</v>
      </c>
      <c r="D132" t="s">
        <v>175</v>
      </c>
    </row>
    <row r="133" spans="1:8" x14ac:dyDescent="0.25">
      <c r="B133" t="s">
        <v>230</v>
      </c>
      <c r="C133" t="s">
        <v>157</v>
      </c>
      <c r="D133">
        <v>70</v>
      </c>
    </row>
    <row r="134" spans="1:8" x14ac:dyDescent="0.25">
      <c r="B134" t="s">
        <v>231</v>
      </c>
      <c r="C134" t="s">
        <v>144</v>
      </c>
      <c r="D134">
        <v>42</v>
      </c>
    </row>
    <row r="135" spans="1:8" x14ac:dyDescent="0.25">
      <c r="B135" t="s">
        <v>232</v>
      </c>
      <c r="C135" t="s">
        <v>144</v>
      </c>
      <c r="D135">
        <v>67</v>
      </c>
    </row>
    <row r="136" spans="1:8" x14ac:dyDescent="0.25">
      <c r="B136" t="s">
        <v>233</v>
      </c>
      <c r="C136" t="s">
        <v>136</v>
      </c>
      <c r="D136">
        <v>50</v>
      </c>
    </row>
    <row r="137" spans="1:8" x14ac:dyDescent="0.25">
      <c r="B137" t="s">
        <v>234</v>
      </c>
      <c r="C137" t="s">
        <v>136</v>
      </c>
      <c r="D137">
        <v>75</v>
      </c>
    </row>
    <row r="138" spans="1:8" x14ac:dyDescent="0.25">
      <c r="B138" t="s">
        <v>235</v>
      </c>
      <c r="C138" t="s">
        <v>166</v>
      </c>
      <c r="D138">
        <v>100</v>
      </c>
    </row>
    <row r="139" spans="1:8" x14ac:dyDescent="0.25">
      <c r="B139" t="s">
        <v>236</v>
      </c>
      <c r="C139" t="s">
        <v>166</v>
      </c>
      <c r="D139">
        <v>140</v>
      </c>
    </row>
    <row r="140" spans="1:8" x14ac:dyDescent="0.25">
      <c r="B140" t="s">
        <v>239</v>
      </c>
      <c r="C140" t="s">
        <v>240</v>
      </c>
      <c r="D140">
        <v>0</v>
      </c>
    </row>
    <row r="141" spans="1:8" x14ac:dyDescent="0.25">
      <c r="B141" t="s">
        <v>237</v>
      </c>
      <c r="C141" t="s">
        <v>132</v>
      </c>
      <c r="D141">
        <v>40</v>
      </c>
    </row>
    <row r="142" spans="1:8" x14ac:dyDescent="0.25">
      <c r="B142" t="s">
        <v>238</v>
      </c>
      <c r="C142" t="s">
        <v>132</v>
      </c>
      <c r="D142">
        <v>55</v>
      </c>
    </row>
    <row r="143" spans="1:8" s="1" customFormat="1" x14ac:dyDescent="0.25">
      <c r="A143" s="1" t="s">
        <v>118</v>
      </c>
    </row>
    <row r="144" spans="1:8" x14ac:dyDescent="0.25">
      <c r="B144" t="s">
        <v>34</v>
      </c>
      <c r="C144" t="s">
        <v>130</v>
      </c>
      <c r="D144" t="s">
        <v>175</v>
      </c>
    </row>
    <row r="145" spans="1:4" x14ac:dyDescent="0.25">
      <c r="B145" t="s">
        <v>241</v>
      </c>
      <c r="C145" t="s">
        <v>157</v>
      </c>
      <c r="D145">
        <v>20</v>
      </c>
    </row>
    <row r="146" spans="1:4" x14ac:dyDescent="0.25">
      <c r="B146" t="s">
        <v>242</v>
      </c>
      <c r="C146" t="s">
        <v>157</v>
      </c>
      <c r="D146">
        <v>35</v>
      </c>
    </row>
    <row r="147" spans="1:4" x14ac:dyDescent="0.25">
      <c r="B147" t="s">
        <v>243</v>
      </c>
      <c r="C147" t="s">
        <v>157</v>
      </c>
      <c r="D147">
        <v>45</v>
      </c>
    </row>
    <row r="148" spans="1:4" x14ac:dyDescent="0.25">
      <c r="B148" t="s">
        <v>244</v>
      </c>
      <c r="C148" t="s">
        <v>134</v>
      </c>
      <c r="D148">
        <v>90</v>
      </c>
    </row>
    <row r="149" spans="1:4" x14ac:dyDescent="0.25">
      <c r="B149" t="s">
        <v>245</v>
      </c>
      <c r="C149" t="s">
        <v>134</v>
      </c>
      <c r="D149">
        <v>105</v>
      </c>
    </row>
    <row r="150" spans="1:4" x14ac:dyDescent="0.25">
      <c r="B150" t="s">
        <v>248</v>
      </c>
      <c r="C150" t="s">
        <v>194</v>
      </c>
      <c r="D150">
        <v>1</v>
      </c>
    </row>
    <row r="151" spans="1:4" x14ac:dyDescent="0.25">
      <c r="B151" t="s">
        <v>246</v>
      </c>
      <c r="C151" t="s">
        <v>136</v>
      </c>
      <c r="D151">
        <v>15</v>
      </c>
    </row>
    <row r="152" spans="1:4" x14ac:dyDescent="0.25">
      <c r="B152" t="s">
        <v>249</v>
      </c>
      <c r="C152" t="s">
        <v>194</v>
      </c>
      <c r="D152">
        <v>200</v>
      </c>
    </row>
    <row r="153" spans="1:4" x14ac:dyDescent="0.25">
      <c r="B153" t="s">
        <v>247</v>
      </c>
      <c r="C153" t="s">
        <v>136</v>
      </c>
      <c r="D153">
        <v>30</v>
      </c>
    </row>
    <row r="154" spans="1:4" s="1" customFormat="1" x14ac:dyDescent="0.25">
      <c r="A154" s="1" t="s">
        <v>119</v>
      </c>
    </row>
    <row r="155" spans="1:4" x14ac:dyDescent="0.25">
      <c r="B155" t="s">
        <v>60</v>
      </c>
      <c r="C155" t="s">
        <v>132</v>
      </c>
      <c r="D155">
        <v>45</v>
      </c>
    </row>
    <row r="156" spans="1:4" x14ac:dyDescent="0.25">
      <c r="B156" t="s">
        <v>122</v>
      </c>
      <c r="C156" t="s">
        <v>132</v>
      </c>
      <c r="D156">
        <v>60</v>
      </c>
    </row>
    <row r="157" spans="1:4" x14ac:dyDescent="0.25">
      <c r="B157" t="s">
        <v>123</v>
      </c>
      <c r="C157" t="s">
        <v>132</v>
      </c>
      <c r="D157">
        <v>80</v>
      </c>
    </row>
    <row r="158" spans="1:4" x14ac:dyDescent="0.25">
      <c r="B158" t="s">
        <v>59</v>
      </c>
      <c r="C158" t="s">
        <v>134</v>
      </c>
      <c r="D158">
        <v>65</v>
      </c>
    </row>
    <row r="159" spans="1:4" x14ac:dyDescent="0.25">
      <c r="B159" t="s">
        <v>124</v>
      </c>
      <c r="C159" t="s">
        <v>134</v>
      </c>
      <c r="D159">
        <v>80</v>
      </c>
    </row>
    <row r="160" spans="1:4" x14ac:dyDescent="0.25">
      <c r="B160" t="s">
        <v>125</v>
      </c>
      <c r="C160" t="s">
        <v>134</v>
      </c>
      <c r="D160">
        <v>100</v>
      </c>
    </row>
    <row r="161" spans="1:168" x14ac:dyDescent="0.25">
      <c r="B161" t="s">
        <v>61</v>
      </c>
      <c r="C161" t="s">
        <v>136</v>
      </c>
      <c r="D161">
        <v>43</v>
      </c>
    </row>
    <row r="162" spans="1:168" x14ac:dyDescent="0.25">
      <c r="B162" t="s">
        <v>126</v>
      </c>
      <c r="C162" t="s">
        <v>136</v>
      </c>
      <c r="D162">
        <v>58</v>
      </c>
    </row>
    <row r="163" spans="1:168" x14ac:dyDescent="0.25">
      <c r="B163" t="s">
        <v>127</v>
      </c>
      <c r="C163" t="s">
        <v>136</v>
      </c>
      <c r="D163">
        <v>78</v>
      </c>
    </row>
    <row r="164" spans="1:168" s="1" customFormat="1" x14ac:dyDescent="0.25">
      <c r="A164" s="1" t="s">
        <v>120</v>
      </c>
    </row>
    <row r="165" spans="1:168" x14ac:dyDescent="0.25">
      <c r="B165" t="s">
        <v>34</v>
      </c>
      <c r="C165" t="s">
        <v>130</v>
      </c>
      <c r="D165" t="s">
        <v>141</v>
      </c>
      <c r="E165" t="s">
        <v>35</v>
      </c>
      <c r="F165" t="s">
        <v>142</v>
      </c>
      <c r="G165" t="s">
        <v>184</v>
      </c>
      <c r="H165" t="s">
        <v>185</v>
      </c>
      <c r="I165" t="s">
        <v>175</v>
      </c>
    </row>
    <row r="166" spans="1:168" x14ac:dyDescent="0.25">
      <c r="B166" t="s">
        <v>186</v>
      </c>
      <c r="C166" t="s">
        <v>136</v>
      </c>
      <c r="D166">
        <v>20</v>
      </c>
      <c r="E166">
        <v>10</v>
      </c>
      <c r="F166">
        <v>55</v>
      </c>
      <c r="G166">
        <v>15</v>
      </c>
      <c r="H166">
        <v>20</v>
      </c>
      <c r="I166">
        <v>80</v>
      </c>
    </row>
    <row r="167" spans="1:168" x14ac:dyDescent="0.25">
      <c r="B167" t="s">
        <v>187</v>
      </c>
      <c r="C167" t="s">
        <v>136</v>
      </c>
      <c r="D167">
        <v>95</v>
      </c>
      <c r="E167">
        <v>125</v>
      </c>
      <c r="F167">
        <v>79</v>
      </c>
      <c r="G167">
        <v>60</v>
      </c>
      <c r="H167">
        <v>100</v>
      </c>
      <c r="I167">
        <v>81</v>
      </c>
    </row>
    <row r="168" spans="1:168" x14ac:dyDescent="0.25">
      <c r="B168" t="s">
        <v>188</v>
      </c>
      <c r="C168" t="s">
        <v>136</v>
      </c>
      <c r="D168">
        <v>130</v>
      </c>
      <c r="E168">
        <v>85</v>
      </c>
      <c r="F168">
        <v>80</v>
      </c>
      <c r="G168">
        <v>85</v>
      </c>
      <c r="H168">
        <v>95</v>
      </c>
      <c r="I168">
        <v>60</v>
      </c>
    </row>
    <row r="169" spans="1:168" x14ac:dyDescent="0.25">
      <c r="B169" t="s">
        <v>189</v>
      </c>
      <c r="C169" t="s">
        <v>139</v>
      </c>
      <c r="D169">
        <v>48</v>
      </c>
      <c r="E169">
        <v>48</v>
      </c>
      <c r="F169">
        <v>48</v>
      </c>
      <c r="G169">
        <v>48</v>
      </c>
      <c r="H169">
        <v>48</v>
      </c>
      <c r="I169">
        <v>48</v>
      </c>
    </row>
    <row r="170" spans="1:168" x14ac:dyDescent="0.25">
      <c r="B170" t="s">
        <v>190</v>
      </c>
      <c r="C170" t="s">
        <v>139</v>
      </c>
      <c r="D170">
        <v>55</v>
      </c>
      <c r="E170">
        <v>55</v>
      </c>
      <c r="F170">
        <v>50</v>
      </c>
      <c r="G170">
        <v>45</v>
      </c>
      <c r="H170">
        <v>65</v>
      </c>
      <c r="I170">
        <v>55</v>
      </c>
    </row>
    <row r="171" spans="1:168" x14ac:dyDescent="0.25">
      <c r="B171" t="s">
        <v>191</v>
      </c>
      <c r="C171" t="s">
        <v>136</v>
      </c>
      <c r="D171">
        <v>130</v>
      </c>
      <c r="E171">
        <v>65</v>
      </c>
      <c r="F171">
        <v>60</v>
      </c>
      <c r="G171">
        <v>110</v>
      </c>
      <c r="H171">
        <v>95</v>
      </c>
      <c r="I171">
        <v>65</v>
      </c>
    </row>
    <row r="172" spans="1:168" x14ac:dyDescent="0.25">
      <c r="B172" t="s">
        <v>192</v>
      </c>
      <c r="C172" t="s">
        <v>166</v>
      </c>
      <c r="D172">
        <v>65</v>
      </c>
      <c r="E172">
        <v>65</v>
      </c>
      <c r="F172">
        <v>60</v>
      </c>
      <c r="G172">
        <v>110</v>
      </c>
      <c r="H172">
        <v>95</v>
      </c>
      <c r="I172">
        <v>130</v>
      </c>
    </row>
    <row r="173" spans="1:168" s="1" customFormat="1" x14ac:dyDescent="0.25">
      <c r="A173" s="1" t="s">
        <v>121</v>
      </c>
    </row>
    <row r="174" spans="1:168" x14ac:dyDescent="0.25">
      <c r="B174">
        <v>1</v>
      </c>
      <c r="J174" t="s">
        <v>140</v>
      </c>
      <c r="K174" t="s">
        <v>141</v>
      </c>
      <c r="L174" t="s">
        <v>35</v>
      </c>
      <c r="M174" t="s">
        <v>142</v>
      </c>
      <c r="N174" t="s">
        <v>184</v>
      </c>
      <c r="O174" t="s">
        <v>185</v>
      </c>
      <c r="P174" t="s">
        <v>175</v>
      </c>
      <c r="Y174" t="s">
        <v>255</v>
      </c>
      <c r="Z174" t="s">
        <v>253</v>
      </c>
      <c r="AA174" t="s">
        <v>254</v>
      </c>
      <c r="CZ174" t="s">
        <v>34</v>
      </c>
      <c r="DA174" t="s">
        <v>141</v>
      </c>
      <c r="DB174" t="s">
        <v>35</v>
      </c>
      <c r="DC174" t="s">
        <v>142</v>
      </c>
      <c r="DD174" t="s">
        <v>184</v>
      </c>
      <c r="DE174" t="s">
        <v>185</v>
      </c>
      <c r="DF174" t="s">
        <v>175</v>
      </c>
      <c r="DW174" t="s">
        <v>277</v>
      </c>
      <c r="DX174" t="s">
        <v>256</v>
      </c>
      <c r="DY174" t="s">
        <v>257</v>
      </c>
      <c r="DZ174" t="s">
        <v>258</v>
      </c>
      <c r="EK174" t="s">
        <v>277</v>
      </c>
      <c r="EL174" t="s">
        <v>256</v>
      </c>
      <c r="EM174" t="s">
        <v>257</v>
      </c>
      <c r="EN174" t="s">
        <v>258</v>
      </c>
      <c r="FF174" t="s">
        <v>34</v>
      </c>
      <c r="FG174" t="s">
        <v>141</v>
      </c>
      <c r="FH174" t="s">
        <v>35</v>
      </c>
      <c r="FI174" t="s">
        <v>142</v>
      </c>
      <c r="FJ174" t="s">
        <v>184</v>
      </c>
      <c r="FK174" t="s">
        <v>185</v>
      </c>
      <c r="FL174" t="s">
        <v>175</v>
      </c>
    </row>
    <row r="175" spans="1:168" x14ac:dyDescent="0.25">
      <c r="B175">
        <v>2</v>
      </c>
      <c r="J175" t="s">
        <v>250</v>
      </c>
      <c r="K175">
        <v>45</v>
      </c>
      <c r="L175">
        <v>49</v>
      </c>
      <c r="M175">
        <v>49</v>
      </c>
      <c r="N175">
        <v>65</v>
      </c>
      <c r="O175">
        <v>65</v>
      </c>
      <c r="P175">
        <v>45</v>
      </c>
      <c r="Y175" t="s">
        <v>132</v>
      </c>
      <c r="Z175">
        <v>12</v>
      </c>
      <c r="AA175">
        <v>9</v>
      </c>
      <c r="CZ175" t="s">
        <v>60</v>
      </c>
      <c r="DA175">
        <v>45</v>
      </c>
      <c r="DB175">
        <v>49</v>
      </c>
      <c r="DC175">
        <v>49</v>
      </c>
      <c r="DD175">
        <v>65</v>
      </c>
      <c r="DE175">
        <v>65</v>
      </c>
      <c r="DF175">
        <v>45</v>
      </c>
      <c r="DW175" t="s">
        <v>278</v>
      </c>
      <c r="DX175" s="46" t="s">
        <v>259</v>
      </c>
      <c r="DY175" s="46" t="s">
        <v>260</v>
      </c>
      <c r="DZ175" s="46" t="s">
        <v>261</v>
      </c>
      <c r="EK175" t="s">
        <v>278</v>
      </c>
      <c r="EL175" s="46" t="s">
        <v>259</v>
      </c>
      <c r="EM175" s="46" t="s">
        <v>260</v>
      </c>
      <c r="EN175" s="46" t="s">
        <v>261</v>
      </c>
      <c r="FF175" t="s">
        <v>60</v>
      </c>
      <c r="FG175">
        <v>45</v>
      </c>
      <c r="FH175">
        <v>49</v>
      </c>
      <c r="FI175">
        <v>49</v>
      </c>
      <c r="FJ175">
        <v>65</v>
      </c>
      <c r="FK175">
        <v>65</v>
      </c>
      <c r="FL175">
        <v>45</v>
      </c>
    </row>
    <row r="176" spans="1:168" x14ac:dyDescent="0.25">
      <c r="B176">
        <v>3</v>
      </c>
      <c r="J176" t="s">
        <v>251</v>
      </c>
      <c r="K176">
        <v>39</v>
      </c>
      <c r="L176">
        <v>52</v>
      </c>
      <c r="M176">
        <v>43</v>
      </c>
      <c r="N176">
        <v>60</v>
      </c>
      <c r="O176">
        <v>50</v>
      </c>
      <c r="P176">
        <v>65</v>
      </c>
      <c r="Y176" t="s">
        <v>134</v>
      </c>
      <c r="Z176">
        <v>12</v>
      </c>
      <c r="AA176">
        <v>8</v>
      </c>
      <c r="CZ176" t="s">
        <v>122</v>
      </c>
      <c r="DA176">
        <v>60</v>
      </c>
      <c r="DB176">
        <v>62</v>
      </c>
      <c r="DC176">
        <v>63</v>
      </c>
      <c r="DD176">
        <v>80</v>
      </c>
      <c r="DE176">
        <v>80</v>
      </c>
      <c r="DF176">
        <v>60</v>
      </c>
      <c r="DW176" t="s">
        <v>279</v>
      </c>
      <c r="DX176" s="46" t="s">
        <v>262</v>
      </c>
      <c r="DY176" s="46" t="s">
        <v>263</v>
      </c>
      <c r="DZ176" s="46" t="s">
        <v>264</v>
      </c>
      <c r="EK176" t="s">
        <v>279</v>
      </c>
      <c r="EL176" s="46" t="s">
        <v>262</v>
      </c>
      <c r="EM176" s="46" t="s">
        <v>263</v>
      </c>
      <c r="EN176" s="46" t="s">
        <v>264</v>
      </c>
      <c r="FF176" t="s">
        <v>59</v>
      </c>
      <c r="FG176">
        <v>39</v>
      </c>
      <c r="FH176">
        <v>52</v>
      </c>
      <c r="FI176">
        <v>43</v>
      </c>
      <c r="FJ176">
        <v>60</v>
      </c>
      <c r="FK176">
        <v>50</v>
      </c>
      <c r="FL176">
        <v>65</v>
      </c>
    </row>
    <row r="177" spans="2:168" x14ac:dyDescent="0.25">
      <c r="B177">
        <v>4</v>
      </c>
      <c r="J177" t="s">
        <v>252</v>
      </c>
      <c r="K177">
        <v>44</v>
      </c>
      <c r="L177">
        <v>48</v>
      </c>
      <c r="M177">
        <v>65</v>
      </c>
      <c r="N177">
        <v>50</v>
      </c>
      <c r="O177">
        <v>64</v>
      </c>
      <c r="P177">
        <v>43</v>
      </c>
      <c r="Y177" t="s">
        <v>136</v>
      </c>
      <c r="Z177">
        <v>30</v>
      </c>
      <c r="AA177">
        <v>18</v>
      </c>
      <c r="CZ177" t="s">
        <v>123</v>
      </c>
      <c r="DA177">
        <v>80</v>
      </c>
      <c r="DB177">
        <v>82</v>
      </c>
      <c r="DC177">
        <v>83</v>
      </c>
      <c r="DD177">
        <v>100</v>
      </c>
      <c r="DE177">
        <v>100</v>
      </c>
      <c r="DF177">
        <v>80</v>
      </c>
      <c r="DW177" t="s">
        <v>280</v>
      </c>
      <c r="DX177" s="46" t="s">
        <v>265</v>
      </c>
      <c r="DY177" s="46" t="s">
        <v>266</v>
      </c>
      <c r="DZ177" s="46" t="s">
        <v>267</v>
      </c>
      <c r="EK177" t="s">
        <v>280</v>
      </c>
      <c r="EL177" s="46" t="s">
        <v>265</v>
      </c>
      <c r="EM177" s="46" t="s">
        <v>266</v>
      </c>
      <c r="EN177" s="46" t="s">
        <v>267</v>
      </c>
      <c r="FF177" t="s">
        <v>61</v>
      </c>
      <c r="FG177">
        <v>44</v>
      </c>
      <c r="FH177">
        <v>48</v>
      </c>
      <c r="FI177">
        <v>65</v>
      </c>
      <c r="FJ177">
        <v>50</v>
      </c>
      <c r="FK177">
        <v>64</v>
      </c>
      <c r="FL177">
        <v>43</v>
      </c>
    </row>
    <row r="178" spans="2:168" x14ac:dyDescent="0.25">
      <c r="B178">
        <v>5</v>
      </c>
      <c r="J178" t="s">
        <v>170</v>
      </c>
      <c r="Y178" t="s">
        <v>137</v>
      </c>
      <c r="Z178">
        <v>13</v>
      </c>
      <c r="AA178">
        <v>10</v>
      </c>
      <c r="CZ178" t="s">
        <v>170</v>
      </c>
      <c r="DW178" t="s">
        <v>281</v>
      </c>
      <c r="DX178" s="46" t="s">
        <v>268</v>
      </c>
      <c r="DY178" s="46" t="s">
        <v>269</v>
      </c>
      <c r="DZ178" s="46" t="s">
        <v>270</v>
      </c>
      <c r="EK178" t="s">
        <v>281</v>
      </c>
      <c r="EL178" s="46" t="s">
        <v>268</v>
      </c>
      <c r="EM178" s="46" t="s">
        <v>269</v>
      </c>
      <c r="EN178" s="46" t="s">
        <v>270</v>
      </c>
      <c r="FF178" t="s">
        <v>170</v>
      </c>
    </row>
    <row r="179" spans="2:168" x14ac:dyDescent="0.25">
      <c r="B179">
        <v>6</v>
      </c>
      <c r="Y179" t="s">
        <v>170</v>
      </c>
      <c r="DW179" t="s">
        <v>282</v>
      </c>
      <c r="DX179" s="46" t="s">
        <v>271</v>
      </c>
      <c r="DY179" s="46" t="s">
        <v>272</v>
      </c>
      <c r="DZ179" s="46" t="s">
        <v>273</v>
      </c>
      <c r="EK179" t="s">
        <v>282</v>
      </c>
      <c r="EL179" s="46" t="s">
        <v>271</v>
      </c>
      <c r="EM179" s="46" t="s">
        <v>272</v>
      </c>
      <c r="EN179" s="46" t="s">
        <v>273</v>
      </c>
    </row>
    <row r="180" spans="2:168" x14ac:dyDescent="0.25">
      <c r="B180">
        <v>7</v>
      </c>
      <c r="DW180" t="s">
        <v>283</v>
      </c>
      <c r="DX180" s="46" t="s">
        <v>274</v>
      </c>
      <c r="DY180" s="46" t="s">
        <v>275</v>
      </c>
      <c r="DZ180" s="46" t="s">
        <v>276</v>
      </c>
      <c r="EK180" t="s">
        <v>283</v>
      </c>
      <c r="EL180" s="46" t="s">
        <v>274</v>
      </c>
      <c r="EM180" s="46" t="s">
        <v>275</v>
      </c>
      <c r="EN180" s="46" t="s">
        <v>276</v>
      </c>
    </row>
    <row r="181" spans="2:168" x14ac:dyDescent="0.25">
      <c r="B181">
        <v>8</v>
      </c>
      <c r="DW181" t="s">
        <v>170</v>
      </c>
    </row>
    <row r="182" spans="2:168" x14ac:dyDescent="0.25">
      <c r="B182">
        <v>9</v>
      </c>
    </row>
    <row r="183" spans="2:168" x14ac:dyDescent="0.25">
      <c r="B183">
        <v>10</v>
      </c>
    </row>
    <row r="184" spans="2:168" x14ac:dyDescent="0.25">
      <c r="B184" t="s">
        <v>170</v>
      </c>
    </row>
  </sheetData>
  <autoFilter ref="B25:F46" xr:uid="{CFEACF36-E11F-4A90-A416-E27EB8320F50}"/>
  <sortState xmlns:xlrd2="http://schemas.microsoft.com/office/spreadsheetml/2017/richdata2" ref="B101:D130">
    <sortCondition descending="1" ref="D101:D130"/>
  </sortState>
  <phoneticPr fontId="4" type="noConversion"/>
  <conditionalFormatting sqref="D71:D78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1:I87">
    <cfRule type="cellIs" dxfId="15" priority="22" operator="equal">
      <formula>48</formula>
    </cfRule>
  </conditionalFormatting>
  <conditionalFormatting sqref="M81:M87">
    <cfRule type="cellIs" dxfId="14" priority="21" operator="greaterThan">
      <formula>65</formula>
    </cfRule>
  </conditionalFormatting>
  <conditionalFormatting sqref="T81:T88">
    <cfRule type="cellIs" dxfId="13" priority="20" operator="greaterThan">
      <formula>"Gyarados"</formula>
    </cfRule>
  </conditionalFormatting>
  <conditionalFormatting sqref="AF81:AF87">
    <cfRule type="cellIs" dxfId="12" priority="19" operator="lessThan">
      <formula>55</formula>
    </cfRule>
  </conditionalFormatting>
  <conditionalFormatting sqref="AM81:AM88">
    <cfRule type="cellIs" dxfId="11" priority="18" operator="lessThan">
      <formula>"Electric"</formula>
    </cfRule>
  </conditionalFormatting>
  <conditionalFormatting sqref="AU81:AU87">
    <cfRule type="containsText" dxfId="10" priority="17" operator="containsText" text="Pidge">
      <formula>NOT(ISERROR(SEARCH("Pidge",AU81)))</formula>
    </cfRule>
  </conditionalFormatting>
  <conditionalFormatting sqref="BF81:BK87">
    <cfRule type="containsText" dxfId="9" priority="16" operator="containsText" text="7">
      <formula>NOT(ISERROR(SEARCH("7",BF81)))</formula>
    </cfRule>
  </conditionalFormatting>
  <conditionalFormatting sqref="BO81:BO98">
    <cfRule type="timePeriod" dxfId="8" priority="12" timePeriod="nextMonth">
      <formula>AND(MONTH(BO81)=MONTH(EDATE(TODAY(),0+1)),YEAR(BO81)=YEAR(EDATE(TODAY(),0+1)))</formula>
    </cfRule>
    <cfRule type="timePeriod" dxfId="7" priority="13" timePeriod="nextMonth">
      <formula>AND(MONTH(BO81)=MONTH(EDATE(TODAY(),0+1)),YEAR(BO81)=YEAR(EDATE(TODAY(),0+1)))</formula>
    </cfRule>
  </conditionalFormatting>
  <conditionalFormatting sqref="BR80:BY87">
    <cfRule type="duplicateValues" dxfId="6" priority="11"/>
  </conditionalFormatting>
  <conditionalFormatting sqref="D101:D130">
    <cfRule type="top10" dxfId="5" priority="9" bottom="1" rank="10"/>
    <cfRule type="top10" dxfId="4" priority="10" rank="10"/>
  </conditionalFormatting>
  <conditionalFormatting sqref="H101:H130">
    <cfRule type="top10" dxfId="3" priority="7" percent="1" rank="10"/>
    <cfRule type="top10" dxfId="2" priority="8" percent="1" bottom="1" rank="10"/>
  </conditionalFormatting>
  <conditionalFormatting sqref="L101:L111">
    <cfRule type="aboveAverage" dxfId="1" priority="24" aboveAverage="0"/>
    <cfRule type="aboveAverage" dxfId="0" priority="25"/>
  </conditionalFormatting>
  <conditionalFormatting sqref="D133:D142">
    <cfRule type="dataBar" priority="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{71A5311B-75B3-4978-82FB-FDD32E3DE62A}</x14:id>
        </ext>
      </extLst>
    </cfRule>
  </conditionalFormatting>
  <conditionalFormatting sqref="D145:D153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155:D163">
    <cfRule type="iconSet" priority="2">
      <iconSet>
        <cfvo type="percent" val="0"/>
        <cfvo type="percent" val="33"/>
        <cfvo type="percent" val="67"/>
      </iconSet>
    </cfRule>
  </conditionalFormatting>
  <conditionalFormatting sqref="D166:I17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7">
    <tablePart r:id="rId3"/>
    <tablePart r:id="rId4"/>
    <tablePart r:id="rId5"/>
    <tablePart r:id="rId6"/>
    <tablePart r:id="rId7"/>
    <tablePart r:id="rId8"/>
    <tablePart r:id="rId9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1A5311B-75B3-4978-82FB-FDD32E3DE62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D133:D142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AC991-0BD1-4A7C-96B7-D401C3A6D257}">
  <dimension ref="A1:G50"/>
  <sheetViews>
    <sheetView workbookViewId="0"/>
  </sheetViews>
  <sheetFormatPr defaultRowHeight="15" x14ac:dyDescent="0.25"/>
  <cols>
    <col min="3" max="4" width="14.7109375" bestFit="1" customWidth="1"/>
  </cols>
  <sheetData>
    <row r="1" spans="1:7" s="1" customFormat="1" x14ac:dyDescent="0.25">
      <c r="A1" s="4" t="s">
        <v>1</v>
      </c>
    </row>
    <row r="2" spans="1:7" s="1" customFormat="1" x14ac:dyDescent="0.25">
      <c r="A2" s="1" t="s">
        <v>79</v>
      </c>
    </row>
    <row r="3" spans="1:7" x14ac:dyDescent="0.25">
      <c r="B3" s="8" t="s">
        <v>86</v>
      </c>
      <c r="C3" s="8"/>
    </row>
    <row r="4" spans="1:7" x14ac:dyDescent="0.25">
      <c r="B4" s="9" t="s">
        <v>87</v>
      </c>
      <c r="C4" s="9"/>
      <c r="D4" s="9"/>
    </row>
    <row r="5" spans="1:7" x14ac:dyDescent="0.25">
      <c r="B5" s="11" t="s">
        <v>88</v>
      </c>
      <c r="C5" s="11"/>
      <c r="D5" s="11"/>
      <c r="E5" s="11"/>
    </row>
    <row r="6" spans="1:7" x14ac:dyDescent="0.25">
      <c r="B6" s="5" t="s">
        <v>89</v>
      </c>
      <c r="C6" s="5" t="s">
        <v>92</v>
      </c>
    </row>
    <row r="7" spans="1:7" x14ac:dyDescent="0.25">
      <c r="B7" s="7" t="s">
        <v>90</v>
      </c>
      <c r="C7" s="7" t="s">
        <v>92</v>
      </c>
    </row>
    <row r="8" spans="1:7" x14ac:dyDescent="0.25">
      <c r="B8" s="6" t="s">
        <v>91</v>
      </c>
      <c r="C8" s="6" t="s">
        <v>92</v>
      </c>
    </row>
    <row r="9" spans="1:7" s="1" customFormat="1" x14ac:dyDescent="0.25">
      <c r="A9" s="1" t="s">
        <v>80</v>
      </c>
    </row>
    <row r="10" spans="1:7" x14ac:dyDescent="0.25">
      <c r="B10" s="8"/>
      <c r="C10" s="8"/>
      <c r="D10" s="8"/>
      <c r="E10" s="8"/>
      <c r="F10" s="8"/>
      <c r="G10" s="8"/>
    </row>
    <row r="12" spans="1:7" x14ac:dyDescent="0.25">
      <c r="B12" s="10"/>
      <c r="C12" s="10"/>
      <c r="D12" s="10"/>
      <c r="E12" s="10"/>
      <c r="F12" s="10"/>
      <c r="G12" s="10"/>
    </row>
    <row r="14" spans="1:7" x14ac:dyDescent="0.25">
      <c r="B14" s="11"/>
      <c r="C14" s="11"/>
      <c r="D14" s="11"/>
      <c r="E14" s="11"/>
      <c r="F14" s="11"/>
      <c r="G14" s="11"/>
    </row>
    <row r="16" spans="1:7" x14ac:dyDescent="0.25">
      <c r="B16" s="12"/>
      <c r="C16" s="12"/>
      <c r="D16" s="12"/>
      <c r="E16" s="12"/>
      <c r="F16" s="12"/>
      <c r="G16" s="12"/>
    </row>
    <row r="18" spans="1:7" x14ac:dyDescent="0.25">
      <c r="B18" s="13"/>
      <c r="C18" s="13"/>
      <c r="D18" s="13"/>
      <c r="E18" s="13"/>
      <c r="F18" s="13"/>
      <c r="G18" s="13"/>
    </row>
    <row r="19" spans="1:7" s="1" customFormat="1" x14ac:dyDescent="0.25">
      <c r="A19" s="1" t="s">
        <v>81</v>
      </c>
    </row>
    <row r="20" spans="1:7" x14ac:dyDescent="0.25">
      <c r="B20" s="14" t="s">
        <v>93</v>
      </c>
      <c r="C20" s="15" t="s">
        <v>94</v>
      </c>
    </row>
    <row r="22" spans="1:7" ht="18" x14ac:dyDescent="0.25">
      <c r="B22" s="16">
        <v>1</v>
      </c>
      <c r="C22" s="16">
        <v>2</v>
      </c>
      <c r="D22" s="16">
        <v>3</v>
      </c>
    </row>
    <row r="23" spans="1:7" s="1" customFormat="1" x14ac:dyDescent="0.25">
      <c r="A23" s="1" t="s">
        <v>82</v>
      </c>
    </row>
    <row r="24" spans="1:7" x14ac:dyDescent="0.25">
      <c r="B24" s="19" t="s">
        <v>91</v>
      </c>
      <c r="C24" s="18" t="s">
        <v>91</v>
      </c>
    </row>
    <row r="25" spans="1:7" x14ac:dyDescent="0.25">
      <c r="B25" s="21"/>
    </row>
    <row r="26" spans="1:7" x14ac:dyDescent="0.25">
      <c r="B26" s="20" t="s">
        <v>95</v>
      </c>
      <c r="C26" s="25" t="s">
        <v>95</v>
      </c>
    </row>
    <row r="27" spans="1:7" ht="15.75" thickBot="1" x14ac:dyDescent="0.3">
      <c r="B27" s="20"/>
    </row>
    <row r="28" spans="1:7" ht="15.75" thickBot="1" x14ac:dyDescent="0.3">
      <c r="B28" s="26" t="s">
        <v>96</v>
      </c>
      <c r="C28" s="24" t="s">
        <v>96</v>
      </c>
    </row>
    <row r="29" spans="1:7" ht="15.75" thickBot="1" x14ac:dyDescent="0.3"/>
    <row r="30" spans="1:7" ht="15.75" thickBot="1" x14ac:dyDescent="0.3">
      <c r="B30" s="22" t="s">
        <v>97</v>
      </c>
      <c r="C30" s="17" t="s">
        <v>97</v>
      </c>
    </row>
    <row r="31" spans="1:7" ht="16.5" thickTop="1" thickBot="1" x14ac:dyDescent="0.3"/>
    <row r="32" spans="1:7" ht="16.5" thickTop="1" thickBot="1" x14ac:dyDescent="0.3">
      <c r="B32" s="27" t="s">
        <v>98</v>
      </c>
      <c r="C32" s="28" t="s">
        <v>98</v>
      </c>
    </row>
    <row r="33" spans="1:7" ht="16.5" thickTop="1" thickBot="1" x14ac:dyDescent="0.3"/>
    <row r="34" spans="1:7" ht="16.5" thickTop="1" thickBot="1" x14ac:dyDescent="0.3">
      <c r="B34" s="23" t="s">
        <v>99</v>
      </c>
      <c r="C34" s="29" t="s">
        <v>99</v>
      </c>
    </row>
    <row r="35" spans="1:7" s="1" customFormat="1" ht="15.75" thickTop="1" x14ac:dyDescent="0.25">
      <c r="A35" s="1" t="s">
        <v>83</v>
      </c>
    </row>
    <row r="36" spans="1:7" x14ac:dyDescent="0.25">
      <c r="B36" t="s">
        <v>100</v>
      </c>
      <c r="C36" t="s">
        <v>109</v>
      </c>
      <c r="D36" t="s">
        <v>78</v>
      </c>
      <c r="E36" t="s">
        <v>110</v>
      </c>
    </row>
    <row r="37" spans="1:7" x14ac:dyDescent="0.25">
      <c r="B37" t="s">
        <v>67</v>
      </c>
      <c r="C37" s="30">
        <v>200</v>
      </c>
      <c r="D37" s="30">
        <v>200</v>
      </c>
      <c r="E37">
        <v>1</v>
      </c>
    </row>
    <row r="38" spans="1:7" x14ac:dyDescent="0.25">
      <c r="B38" t="s">
        <v>101</v>
      </c>
      <c r="C38" s="30">
        <v>600</v>
      </c>
      <c r="D38" s="30">
        <v>600</v>
      </c>
      <c r="E38">
        <v>1</v>
      </c>
    </row>
    <row r="39" spans="1:7" x14ac:dyDescent="0.25">
      <c r="B39" t="s">
        <v>102</v>
      </c>
      <c r="C39" s="30">
        <v>1200</v>
      </c>
      <c r="D39" s="30">
        <v>1200</v>
      </c>
      <c r="E39">
        <v>1</v>
      </c>
    </row>
    <row r="40" spans="1:7" x14ac:dyDescent="0.25">
      <c r="B40" t="s">
        <v>103</v>
      </c>
      <c r="C40" s="30">
        <v>300</v>
      </c>
      <c r="D40" s="30">
        <v>600</v>
      </c>
      <c r="E40">
        <v>2</v>
      </c>
    </row>
    <row r="41" spans="1:7" x14ac:dyDescent="0.25">
      <c r="B41" t="s">
        <v>104</v>
      </c>
      <c r="C41" s="30">
        <v>700</v>
      </c>
      <c r="D41" s="30">
        <v>1400</v>
      </c>
      <c r="E41">
        <v>2</v>
      </c>
    </row>
    <row r="42" spans="1:7" x14ac:dyDescent="0.25">
      <c r="B42" t="s">
        <v>105</v>
      </c>
      <c r="C42" s="30">
        <v>1200</v>
      </c>
      <c r="D42" s="30">
        <v>3600</v>
      </c>
      <c r="E42">
        <v>3</v>
      </c>
    </row>
    <row r="43" spans="1:7" x14ac:dyDescent="0.25">
      <c r="B43" t="s">
        <v>106</v>
      </c>
      <c r="C43" s="30">
        <v>100</v>
      </c>
      <c r="D43" s="30">
        <v>300</v>
      </c>
      <c r="E43">
        <v>3</v>
      </c>
    </row>
    <row r="45" spans="1:7" x14ac:dyDescent="0.25">
      <c r="B45" t="s">
        <v>107</v>
      </c>
      <c r="C45" s="31">
        <v>7900</v>
      </c>
    </row>
    <row r="46" spans="1:7" x14ac:dyDescent="0.25">
      <c r="B46" t="s">
        <v>108</v>
      </c>
      <c r="C46" s="31">
        <v>790</v>
      </c>
      <c r="F46" t="s">
        <v>108</v>
      </c>
      <c r="G46">
        <v>10</v>
      </c>
    </row>
    <row r="48" spans="1:7" x14ac:dyDescent="0.25">
      <c r="B48" t="s">
        <v>37</v>
      </c>
      <c r="C48" s="31">
        <v>7110</v>
      </c>
    </row>
    <row r="49" spans="1:1" s="1" customFormat="1" x14ac:dyDescent="0.25">
      <c r="A49" s="1" t="s">
        <v>84</v>
      </c>
    </row>
    <row r="50" spans="1:1" s="1" customFormat="1" x14ac:dyDescent="0.25">
      <c r="A50" s="1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4920C-1724-4DEF-A86B-8755A20B4643}">
  <dimension ref="A1:AB88"/>
  <sheetViews>
    <sheetView workbookViewId="0"/>
  </sheetViews>
  <sheetFormatPr defaultRowHeight="15" x14ac:dyDescent="0.25"/>
  <cols>
    <col min="1" max="1" width="25.140625" style="2" bestFit="1" customWidth="1"/>
    <col min="2" max="4" width="9.140625" style="2"/>
    <col min="5" max="5" width="9.7109375" style="2" bestFit="1" customWidth="1"/>
    <col min="6" max="16384" width="9.140625" style="2"/>
  </cols>
  <sheetData>
    <row r="1" spans="1:11" s="1" customFormat="1" x14ac:dyDescent="0.25">
      <c r="A1" s="4" t="s">
        <v>0</v>
      </c>
    </row>
    <row r="2" spans="1:11" s="1" customFormat="1" x14ac:dyDescent="0.25">
      <c r="A2" s="1" t="s">
        <v>21</v>
      </c>
    </row>
    <row r="3" spans="1:11" s="1" customFormat="1" x14ac:dyDescent="0.25">
      <c r="A3" s="1" t="s">
        <v>6</v>
      </c>
    </row>
    <row r="4" spans="1:11" s="1" customFormat="1" x14ac:dyDescent="0.25">
      <c r="A4" s="1" t="s">
        <v>7</v>
      </c>
    </row>
    <row r="5" spans="1:11" x14ac:dyDescent="0.25">
      <c r="B5" s="2">
        <f>1+1</f>
        <v>2</v>
      </c>
    </row>
    <row r="6" spans="1:11" s="1" customFormat="1" x14ac:dyDescent="0.25">
      <c r="A6" s="1" t="s">
        <v>8</v>
      </c>
    </row>
    <row r="7" spans="1:11" x14ac:dyDescent="0.25">
      <c r="B7" s="2" t="s">
        <v>22</v>
      </c>
    </row>
    <row r="8" spans="1:11" s="1" customFormat="1" x14ac:dyDescent="0.25">
      <c r="A8" s="1" t="s">
        <v>9</v>
      </c>
    </row>
    <row r="9" spans="1:11" x14ac:dyDescent="0.25">
      <c r="B9" s="2" t="s">
        <v>23</v>
      </c>
    </row>
    <row r="10" spans="1:11" x14ac:dyDescent="0.25">
      <c r="B10" s="2">
        <v>309</v>
      </c>
      <c r="C10" s="2">
        <v>39</v>
      </c>
      <c r="D10" s="2">
        <f>B10-C11</f>
        <v>274</v>
      </c>
    </row>
    <row r="11" spans="1:11" x14ac:dyDescent="0.25">
      <c r="B11" s="2">
        <v>320</v>
      </c>
      <c r="C11" s="2">
        <v>35</v>
      </c>
      <c r="D11" s="2">
        <f>B11-C10</f>
        <v>281</v>
      </c>
    </row>
    <row r="12" spans="1:11" s="1" customFormat="1" x14ac:dyDescent="0.25">
      <c r="A12" s="1" t="s">
        <v>10</v>
      </c>
    </row>
    <row r="13" spans="1:11" s="1" customFormat="1" x14ac:dyDescent="0.25">
      <c r="A13" s="1" t="s">
        <v>11</v>
      </c>
    </row>
    <row r="14" spans="1:11" x14ac:dyDescent="0.25">
      <c r="B14" s="2">
        <v>1</v>
      </c>
      <c r="C14" s="2" t="s">
        <v>22</v>
      </c>
      <c r="D14" s="2">
        <v>1</v>
      </c>
      <c r="E14" s="3">
        <v>44225</v>
      </c>
      <c r="F14" s="2" t="s">
        <v>24</v>
      </c>
      <c r="H14" s="2" t="s">
        <v>34</v>
      </c>
      <c r="I14" s="2" t="s">
        <v>35</v>
      </c>
      <c r="J14" s="2" t="s">
        <v>36</v>
      </c>
      <c r="K14" s="2" t="s">
        <v>37</v>
      </c>
    </row>
    <row r="15" spans="1:11" x14ac:dyDescent="0.25">
      <c r="B15" s="2">
        <v>1</v>
      </c>
      <c r="C15" s="2" t="s">
        <v>22</v>
      </c>
      <c r="D15" s="2">
        <v>2</v>
      </c>
      <c r="E15" s="3">
        <v>44226</v>
      </c>
      <c r="F15" s="2" t="s">
        <v>25</v>
      </c>
      <c r="H15" s="2" t="s">
        <v>38</v>
      </c>
      <c r="I15" s="2">
        <v>30</v>
      </c>
      <c r="J15" s="2">
        <v>35</v>
      </c>
      <c r="K15" s="2">
        <f>I15+J15</f>
        <v>65</v>
      </c>
    </row>
    <row r="16" spans="1:11" x14ac:dyDescent="0.25">
      <c r="B16" s="2">
        <v>1</v>
      </c>
      <c r="C16" s="2" t="s">
        <v>22</v>
      </c>
      <c r="D16" s="2">
        <v>3</v>
      </c>
      <c r="E16" s="3">
        <v>44227</v>
      </c>
      <c r="F16" s="2" t="s">
        <v>26</v>
      </c>
      <c r="H16" s="2" t="s">
        <v>39</v>
      </c>
      <c r="I16" s="2">
        <v>20</v>
      </c>
      <c r="J16" s="2">
        <v>55</v>
      </c>
      <c r="K16" s="2">
        <f t="shared" ref="K16:K33" si="0">I16+J16</f>
        <v>75</v>
      </c>
    </row>
    <row r="17" spans="2:11" x14ac:dyDescent="0.25">
      <c r="B17" s="2">
        <v>1</v>
      </c>
      <c r="C17" s="2" t="s">
        <v>22</v>
      </c>
      <c r="D17" s="2">
        <v>4</v>
      </c>
      <c r="E17" s="3">
        <v>44228</v>
      </c>
      <c r="F17" s="2" t="s">
        <v>27</v>
      </c>
      <c r="H17" s="2" t="s">
        <v>40</v>
      </c>
      <c r="I17" s="2">
        <v>45</v>
      </c>
      <c r="J17" s="2">
        <v>50</v>
      </c>
      <c r="K17" s="2">
        <f t="shared" si="0"/>
        <v>95</v>
      </c>
    </row>
    <row r="18" spans="2:11" x14ac:dyDescent="0.25">
      <c r="B18" s="2">
        <v>1</v>
      </c>
      <c r="C18" s="2" t="s">
        <v>22</v>
      </c>
      <c r="D18" s="2">
        <v>5</v>
      </c>
      <c r="E18" s="3">
        <v>44229</v>
      </c>
      <c r="F18" s="2" t="s">
        <v>28</v>
      </c>
      <c r="H18" s="2" t="s">
        <v>41</v>
      </c>
      <c r="I18" s="2">
        <v>35</v>
      </c>
      <c r="J18" s="2">
        <v>30</v>
      </c>
      <c r="K18" s="2">
        <f t="shared" si="0"/>
        <v>65</v>
      </c>
    </row>
    <row r="19" spans="2:11" x14ac:dyDescent="0.25">
      <c r="B19" s="2">
        <v>1</v>
      </c>
      <c r="C19" s="2" t="s">
        <v>22</v>
      </c>
      <c r="D19" s="2">
        <v>6</v>
      </c>
      <c r="E19" s="3">
        <v>44230</v>
      </c>
      <c r="F19" s="2" t="s">
        <v>29</v>
      </c>
      <c r="H19" s="2" t="s">
        <v>42</v>
      </c>
      <c r="I19" s="2">
        <v>25</v>
      </c>
      <c r="J19" s="2">
        <v>50</v>
      </c>
      <c r="K19" s="2">
        <f t="shared" si="0"/>
        <v>75</v>
      </c>
    </row>
    <row r="20" spans="2:11" x14ac:dyDescent="0.25">
      <c r="B20" s="2">
        <v>1</v>
      </c>
      <c r="C20" s="2" t="s">
        <v>22</v>
      </c>
      <c r="D20" s="2">
        <v>7</v>
      </c>
      <c r="E20" s="3">
        <v>44231</v>
      </c>
      <c r="F20" s="2" t="s">
        <v>30</v>
      </c>
      <c r="H20" s="2" t="s">
        <v>43</v>
      </c>
      <c r="I20" s="2">
        <v>90</v>
      </c>
      <c r="J20" s="2">
        <v>40</v>
      </c>
      <c r="K20" s="2">
        <f t="shared" si="0"/>
        <v>130</v>
      </c>
    </row>
    <row r="21" spans="2:11" x14ac:dyDescent="0.25">
      <c r="B21" s="2">
        <v>1</v>
      </c>
      <c r="C21" s="2" t="s">
        <v>22</v>
      </c>
      <c r="D21" s="2">
        <v>8</v>
      </c>
      <c r="E21" s="3">
        <v>44232</v>
      </c>
      <c r="F21" s="2" t="s">
        <v>31</v>
      </c>
      <c r="H21" s="2" t="s">
        <v>44</v>
      </c>
      <c r="I21" s="2">
        <v>45</v>
      </c>
      <c r="J21" s="2">
        <v>40</v>
      </c>
      <c r="K21" s="2">
        <f t="shared" si="0"/>
        <v>85</v>
      </c>
    </row>
    <row r="22" spans="2:11" x14ac:dyDescent="0.25">
      <c r="B22" s="2">
        <v>1</v>
      </c>
      <c r="C22" s="2" t="s">
        <v>22</v>
      </c>
      <c r="D22" s="2">
        <v>9</v>
      </c>
      <c r="E22" s="3">
        <v>44233</v>
      </c>
      <c r="F22" s="2" t="s">
        <v>32</v>
      </c>
      <c r="H22" s="2" t="s">
        <v>45</v>
      </c>
      <c r="I22" s="2">
        <v>60</v>
      </c>
      <c r="J22" s="2">
        <v>55</v>
      </c>
      <c r="K22" s="2">
        <f t="shared" si="0"/>
        <v>115</v>
      </c>
    </row>
    <row r="23" spans="2:11" x14ac:dyDescent="0.25">
      <c r="B23" s="2">
        <v>1</v>
      </c>
      <c r="C23" s="2" t="s">
        <v>22</v>
      </c>
      <c r="D23" s="2">
        <v>10</v>
      </c>
      <c r="E23" s="3">
        <v>44234</v>
      </c>
      <c r="F23" s="2" t="s">
        <v>33</v>
      </c>
      <c r="H23" s="2" t="s">
        <v>46</v>
      </c>
      <c r="I23" s="2">
        <v>80</v>
      </c>
      <c r="J23" s="2">
        <v>75</v>
      </c>
      <c r="K23" s="2">
        <f t="shared" si="0"/>
        <v>155</v>
      </c>
    </row>
    <row r="24" spans="2:11" x14ac:dyDescent="0.25">
      <c r="E24" s="3"/>
      <c r="H24" s="2" t="s">
        <v>47</v>
      </c>
      <c r="I24" s="2">
        <v>56</v>
      </c>
      <c r="J24" s="2">
        <v>35</v>
      </c>
      <c r="K24" s="2">
        <f t="shared" si="0"/>
        <v>91</v>
      </c>
    </row>
    <row r="25" spans="2:11" x14ac:dyDescent="0.25">
      <c r="E25" s="3"/>
      <c r="H25" s="2" t="s">
        <v>48</v>
      </c>
      <c r="I25" s="2">
        <v>81</v>
      </c>
      <c r="J25" s="2">
        <v>60</v>
      </c>
      <c r="K25" s="2">
        <f t="shared" si="0"/>
        <v>141</v>
      </c>
    </row>
    <row r="26" spans="2:11" x14ac:dyDescent="0.25">
      <c r="E26" s="3"/>
      <c r="H26" s="2" t="s">
        <v>49</v>
      </c>
      <c r="I26" s="2">
        <v>60</v>
      </c>
      <c r="J26" s="2">
        <v>30</v>
      </c>
      <c r="K26" s="2">
        <f t="shared" si="0"/>
        <v>90</v>
      </c>
    </row>
    <row r="27" spans="2:11" x14ac:dyDescent="0.25">
      <c r="E27" s="3"/>
      <c r="H27" s="2" t="s">
        <v>50</v>
      </c>
      <c r="I27" s="2">
        <v>90</v>
      </c>
      <c r="J27" s="2">
        <v>65</v>
      </c>
      <c r="K27" s="2">
        <f t="shared" si="0"/>
        <v>155</v>
      </c>
    </row>
    <row r="28" spans="2:11" x14ac:dyDescent="0.25">
      <c r="E28" s="3"/>
      <c r="H28" s="2" t="s">
        <v>51</v>
      </c>
      <c r="I28" s="2">
        <v>60</v>
      </c>
      <c r="J28" s="2">
        <v>44</v>
      </c>
      <c r="K28" s="2">
        <f t="shared" si="0"/>
        <v>104</v>
      </c>
    </row>
    <row r="29" spans="2:11" x14ac:dyDescent="0.25">
      <c r="E29" s="3"/>
      <c r="H29" s="2" t="s">
        <v>52</v>
      </c>
      <c r="I29" s="2">
        <v>85</v>
      </c>
      <c r="J29" s="2">
        <v>69</v>
      </c>
      <c r="K29" s="2">
        <f t="shared" si="0"/>
        <v>154</v>
      </c>
    </row>
    <row r="30" spans="2:11" x14ac:dyDescent="0.25">
      <c r="E30" s="3"/>
      <c r="H30" s="2" t="s">
        <v>53</v>
      </c>
      <c r="I30" s="2">
        <v>55</v>
      </c>
      <c r="J30" s="2">
        <v>40</v>
      </c>
      <c r="K30" s="2">
        <f t="shared" si="0"/>
        <v>95</v>
      </c>
    </row>
    <row r="31" spans="2:11" x14ac:dyDescent="0.25">
      <c r="E31" s="3"/>
      <c r="H31" s="2" t="s">
        <v>54</v>
      </c>
      <c r="I31" s="2">
        <v>90</v>
      </c>
      <c r="J31" s="2">
        <v>55</v>
      </c>
      <c r="K31" s="2">
        <f t="shared" si="0"/>
        <v>145</v>
      </c>
    </row>
    <row r="32" spans="2:11" x14ac:dyDescent="0.25">
      <c r="E32" s="3"/>
      <c r="H32" s="2" t="s">
        <v>55</v>
      </c>
      <c r="I32" s="2">
        <v>75</v>
      </c>
      <c r="J32" s="2">
        <v>85</v>
      </c>
      <c r="K32" s="2">
        <f t="shared" si="0"/>
        <v>160</v>
      </c>
    </row>
    <row r="33" spans="1:11" x14ac:dyDescent="0.25">
      <c r="E33" s="3"/>
      <c r="H33" s="2" t="s">
        <v>56</v>
      </c>
      <c r="I33" s="2">
        <v>100</v>
      </c>
      <c r="J33" s="2">
        <v>110</v>
      </c>
      <c r="K33" s="2">
        <f t="shared" si="0"/>
        <v>210</v>
      </c>
    </row>
    <row r="34" spans="1:11" s="1" customFormat="1" x14ac:dyDescent="0.25">
      <c r="A34" s="1" t="s">
        <v>12</v>
      </c>
    </row>
    <row r="35" spans="1:11" x14ac:dyDescent="0.25">
      <c r="B35" s="2">
        <v>309</v>
      </c>
      <c r="C35" s="2">
        <v>39</v>
      </c>
      <c r="F35" s="2" t="s">
        <v>58</v>
      </c>
      <c r="G35" s="2" t="s">
        <v>35</v>
      </c>
    </row>
    <row r="36" spans="1:11" x14ac:dyDescent="0.25">
      <c r="B36" s="2">
        <v>320</v>
      </c>
      <c r="C36" s="2">
        <v>35</v>
      </c>
      <c r="E36" s="2" t="s">
        <v>59</v>
      </c>
      <c r="F36" s="2">
        <v>309</v>
      </c>
      <c r="G36" s="2">
        <v>39</v>
      </c>
    </row>
    <row r="37" spans="1:11" x14ac:dyDescent="0.25">
      <c r="B37" s="2">
        <v>318</v>
      </c>
      <c r="C37" s="2">
        <v>45</v>
      </c>
      <c r="E37" s="2" t="s">
        <v>53</v>
      </c>
      <c r="F37" s="2">
        <v>320</v>
      </c>
      <c r="G37" s="2">
        <v>35</v>
      </c>
    </row>
    <row r="38" spans="1:11" x14ac:dyDescent="0.25">
      <c r="B38" s="2">
        <v>314</v>
      </c>
      <c r="C38" s="2">
        <v>44</v>
      </c>
      <c r="E38" s="2" t="s">
        <v>60</v>
      </c>
      <c r="F38" s="2">
        <v>318</v>
      </c>
      <c r="G38" s="2">
        <v>45</v>
      </c>
    </row>
    <row r="39" spans="1:11" x14ac:dyDescent="0.25">
      <c r="E39" s="2" t="s">
        <v>61</v>
      </c>
      <c r="F39" s="2">
        <v>314</v>
      </c>
      <c r="G39" s="2">
        <v>44</v>
      </c>
    </row>
    <row r="40" spans="1:11" s="1" customFormat="1" x14ac:dyDescent="0.25">
      <c r="A40" s="1" t="s">
        <v>13</v>
      </c>
      <c r="B40" s="1" t="s">
        <v>57</v>
      </c>
    </row>
    <row r="41" spans="1:11" x14ac:dyDescent="0.25">
      <c r="C41" s="2" t="s">
        <v>62</v>
      </c>
      <c r="D41" s="2" t="s">
        <v>58</v>
      </c>
      <c r="E41" s="2" t="s">
        <v>35</v>
      </c>
    </row>
    <row r="42" spans="1:11" x14ac:dyDescent="0.25">
      <c r="B42" s="2" t="s">
        <v>59</v>
      </c>
      <c r="C42" s="2" t="s">
        <v>63</v>
      </c>
      <c r="D42" s="2">
        <v>309</v>
      </c>
      <c r="E42" s="2">
        <v>39</v>
      </c>
    </row>
    <row r="43" spans="1:11" x14ac:dyDescent="0.25">
      <c r="B43" s="2" t="s">
        <v>53</v>
      </c>
      <c r="C43" s="2" t="s">
        <v>63</v>
      </c>
      <c r="D43" s="2">
        <v>320</v>
      </c>
      <c r="E43" s="2">
        <v>35</v>
      </c>
    </row>
    <row r="44" spans="1:11" x14ac:dyDescent="0.25">
      <c r="B44" s="2" t="s">
        <v>64</v>
      </c>
      <c r="C44" s="2" t="s">
        <v>63</v>
      </c>
      <c r="D44" s="2">
        <v>425</v>
      </c>
      <c r="E44" s="2">
        <v>60</v>
      </c>
    </row>
    <row r="45" spans="1:11" x14ac:dyDescent="0.25">
      <c r="B45" s="2" t="s">
        <v>60</v>
      </c>
      <c r="C45" s="2" t="s">
        <v>65</v>
      </c>
      <c r="D45" s="2">
        <v>318</v>
      </c>
      <c r="E45" s="2">
        <v>45</v>
      </c>
    </row>
    <row r="46" spans="1:11" x14ac:dyDescent="0.25">
      <c r="B46" s="2" t="s">
        <v>61</v>
      </c>
      <c r="C46" s="2" t="s">
        <v>65</v>
      </c>
      <c r="D46" s="2">
        <v>314</v>
      </c>
      <c r="E46" s="2">
        <v>44</v>
      </c>
    </row>
    <row r="47" spans="1:11" s="1" customFormat="1" x14ac:dyDescent="0.25">
      <c r="A47" s="1" t="s">
        <v>14</v>
      </c>
    </row>
    <row r="48" spans="1:11" s="1" customFormat="1" x14ac:dyDescent="0.25">
      <c r="A48" s="1" t="s">
        <v>15</v>
      </c>
    </row>
    <row r="49" spans="1:6" s="1" customFormat="1" x14ac:dyDescent="0.25">
      <c r="A49" s="1" t="s">
        <v>16</v>
      </c>
    </row>
    <row r="50" spans="1:6" x14ac:dyDescent="0.25">
      <c r="B50" s="2" t="s">
        <v>66</v>
      </c>
      <c r="C50" s="2" t="s">
        <v>67</v>
      </c>
      <c r="D50" s="2" t="s">
        <v>68</v>
      </c>
      <c r="E50" s="2" t="s">
        <v>69</v>
      </c>
    </row>
    <row r="51" spans="1:6" x14ac:dyDescent="0.25">
      <c r="B51" s="2" t="s">
        <v>63</v>
      </c>
      <c r="C51" s="2">
        <v>2</v>
      </c>
      <c r="D51" s="2">
        <v>3</v>
      </c>
      <c r="E51" s="2">
        <v>1</v>
      </c>
      <c r="F51" s="2">
        <v>11</v>
      </c>
    </row>
    <row r="52" spans="1:6" x14ac:dyDescent="0.25">
      <c r="B52" s="2" t="s">
        <v>65</v>
      </c>
      <c r="C52" s="2">
        <v>5</v>
      </c>
      <c r="D52" s="2">
        <v>5</v>
      </c>
      <c r="E52" s="2">
        <v>2</v>
      </c>
      <c r="F52" s="2">
        <f t="shared" ref="F52:F53" si="1">C52+D52+E52</f>
        <v>12</v>
      </c>
    </row>
    <row r="53" spans="1:6" x14ac:dyDescent="0.25">
      <c r="B53" s="2" t="s">
        <v>70</v>
      </c>
      <c r="C53" s="2">
        <v>10</v>
      </c>
      <c r="D53" s="2">
        <v>2</v>
      </c>
      <c r="E53" s="2">
        <v>3</v>
      </c>
      <c r="F53" s="2">
        <f t="shared" si="1"/>
        <v>15</v>
      </c>
    </row>
    <row r="54" spans="1:6" x14ac:dyDescent="0.25">
      <c r="F54" s="2">
        <f>SUM(F51:F53)</f>
        <v>38</v>
      </c>
    </row>
    <row r="55" spans="1:6" s="1" customFormat="1" x14ac:dyDescent="0.25">
      <c r="A55" s="1" t="s">
        <v>17</v>
      </c>
    </row>
    <row r="56" spans="1:6" x14ac:dyDescent="0.25">
      <c r="B56" s="2" t="s">
        <v>66</v>
      </c>
      <c r="C56" s="2" t="s">
        <v>71</v>
      </c>
      <c r="D56" s="2" t="s">
        <v>72</v>
      </c>
    </row>
    <row r="57" spans="1:6" x14ac:dyDescent="0.25">
      <c r="B57" s="2" t="s">
        <v>63</v>
      </c>
      <c r="C57" s="2">
        <v>2</v>
      </c>
      <c r="D57" s="2">
        <v>3</v>
      </c>
      <c r="E57" s="2">
        <f>C57+D57</f>
        <v>5</v>
      </c>
    </row>
    <row r="58" spans="1:6" x14ac:dyDescent="0.25">
      <c r="B58" s="2" t="s">
        <v>65</v>
      </c>
      <c r="C58" s="2">
        <v>5</v>
      </c>
      <c r="D58" s="2">
        <v>5</v>
      </c>
      <c r="E58" s="2">
        <f t="shared" ref="E58:E62" si="2">C58+D58</f>
        <v>10</v>
      </c>
    </row>
    <row r="59" spans="1:6" x14ac:dyDescent="0.25">
      <c r="B59" s="2" t="s">
        <v>73</v>
      </c>
      <c r="C59" s="2">
        <v>10</v>
      </c>
      <c r="D59" s="2">
        <v>2</v>
      </c>
      <c r="E59" s="2">
        <f t="shared" si="2"/>
        <v>12</v>
      </c>
    </row>
    <row r="60" spans="1:6" x14ac:dyDescent="0.25">
      <c r="B60" s="2" t="s">
        <v>74</v>
      </c>
      <c r="C60" s="2">
        <v>7</v>
      </c>
      <c r="D60" s="2">
        <v>1</v>
      </c>
      <c r="E60" s="2">
        <f t="shared" si="2"/>
        <v>8</v>
      </c>
    </row>
    <row r="61" spans="1:6" x14ac:dyDescent="0.25">
      <c r="B61" s="2" t="s">
        <v>75</v>
      </c>
      <c r="C61" s="2">
        <v>6</v>
      </c>
      <c r="D61" s="2">
        <v>2</v>
      </c>
      <c r="E61" s="2">
        <f t="shared" si="2"/>
        <v>8</v>
      </c>
    </row>
    <row r="62" spans="1:6" x14ac:dyDescent="0.25">
      <c r="B62" s="2" t="s">
        <v>76</v>
      </c>
      <c r="C62" s="2">
        <v>3</v>
      </c>
      <c r="D62" s="2">
        <v>4</v>
      </c>
      <c r="E62" s="2">
        <f t="shared" si="2"/>
        <v>7</v>
      </c>
    </row>
    <row r="63" spans="1:6" s="1" customFormat="1" x14ac:dyDescent="0.25">
      <c r="A63" s="1" t="s">
        <v>18</v>
      </c>
    </row>
    <row r="64" spans="1:6" x14ac:dyDescent="0.25">
      <c r="B64" s="2" t="s">
        <v>66</v>
      </c>
      <c r="C64" s="2" t="s">
        <v>71</v>
      </c>
      <c r="D64" s="2" t="s">
        <v>77</v>
      </c>
    </row>
    <row r="65" spans="1:28" x14ac:dyDescent="0.25">
      <c r="B65" s="2" t="s">
        <v>63</v>
      </c>
      <c r="C65" s="2">
        <v>2</v>
      </c>
      <c r="D65" s="2">
        <f>$C$65*C74</f>
        <v>4</v>
      </c>
    </row>
    <row r="66" spans="1:28" x14ac:dyDescent="0.25">
      <c r="B66" s="2" t="s">
        <v>65</v>
      </c>
      <c r="C66" s="2">
        <v>5</v>
      </c>
      <c r="D66" s="2">
        <f>$C$66*C74</f>
        <v>10</v>
      </c>
    </row>
    <row r="67" spans="1:28" x14ac:dyDescent="0.25">
      <c r="B67" s="2" t="s">
        <v>73</v>
      </c>
      <c r="C67" s="2">
        <v>10</v>
      </c>
      <c r="D67" s="2">
        <f>$C$67*C74</f>
        <v>20</v>
      </c>
    </row>
    <row r="68" spans="1:28" x14ac:dyDescent="0.25">
      <c r="B68" s="2" t="s">
        <v>74</v>
      </c>
      <c r="C68" s="2">
        <v>7</v>
      </c>
      <c r="D68" s="2">
        <f>$C$68*C74</f>
        <v>14</v>
      </c>
    </row>
    <row r="69" spans="1:28" x14ac:dyDescent="0.25">
      <c r="B69" s="2" t="s">
        <v>75</v>
      </c>
      <c r="C69" s="2">
        <v>6</v>
      </c>
      <c r="D69" s="2">
        <f>$C$69*C74</f>
        <v>12</v>
      </c>
    </row>
    <row r="70" spans="1:28" x14ac:dyDescent="0.25">
      <c r="B70" s="2" t="s">
        <v>76</v>
      </c>
      <c r="C70" s="2">
        <v>3</v>
      </c>
      <c r="D70" s="2">
        <f>$C$70*C74</f>
        <v>6</v>
      </c>
    </row>
    <row r="74" spans="1:28" x14ac:dyDescent="0.25">
      <c r="B74" s="2" t="s">
        <v>78</v>
      </c>
      <c r="C74" s="2">
        <v>2</v>
      </c>
    </row>
    <row r="75" spans="1:28" s="1" customFormat="1" x14ac:dyDescent="0.25">
      <c r="A75" s="1" t="s">
        <v>19</v>
      </c>
    </row>
    <row r="76" spans="1:28" x14ac:dyDescent="0.25">
      <c r="B76" s="2">
        <f>5+5</f>
        <v>10</v>
      </c>
      <c r="C76" s="2">
        <v>10</v>
      </c>
      <c r="D76" s="2">
        <f>C76+C77</f>
        <v>30</v>
      </c>
      <c r="E76" s="2">
        <v>10</v>
      </c>
      <c r="F76" s="2">
        <f>E76+E77+E78+E79+E80</f>
        <v>100</v>
      </c>
      <c r="G76" s="2">
        <v>10</v>
      </c>
      <c r="H76" s="2">
        <f>SUM(G76:G80)</f>
        <v>100</v>
      </c>
      <c r="I76" s="2">
        <v>50</v>
      </c>
      <c r="J76" s="2">
        <v>5</v>
      </c>
      <c r="K76" s="2">
        <f>$I$76+J76</f>
        <v>55</v>
      </c>
      <c r="L76" s="2">
        <f>100-50</f>
        <v>50</v>
      </c>
      <c r="M76" s="2">
        <v>20</v>
      </c>
      <c r="N76" s="2">
        <v>100</v>
      </c>
      <c r="O76" s="2">
        <f>N76-N77-N78-N79-N80</f>
        <v>5</v>
      </c>
      <c r="P76" s="2">
        <v>50</v>
      </c>
      <c r="Q76" s="2">
        <v>5</v>
      </c>
      <c r="R76" s="2">
        <f t="shared" ref="R76:R85" si="3">P76-$Q$76</f>
        <v>45</v>
      </c>
      <c r="S76" s="2">
        <f>2*2</f>
        <v>4</v>
      </c>
      <c r="T76" s="2">
        <v>20</v>
      </c>
      <c r="U76" s="2">
        <v>50</v>
      </c>
      <c r="V76" s="2">
        <v>5</v>
      </c>
      <c r="W76" s="2">
        <f>$U$76*V76</f>
        <v>250</v>
      </c>
      <c r="X76" s="2">
        <f>4/2</f>
        <v>2</v>
      </c>
      <c r="Y76" s="2">
        <v>20</v>
      </c>
      <c r="Z76" s="2">
        <v>50</v>
      </c>
      <c r="AA76" s="2">
        <v>5</v>
      </c>
      <c r="AB76" s="2">
        <f t="shared" ref="AB76:AB85" si="4">Z76/$AA$76</f>
        <v>10</v>
      </c>
    </row>
    <row r="77" spans="1:28" x14ac:dyDescent="0.25">
      <c r="C77" s="2">
        <v>20</v>
      </c>
      <c r="E77" s="2">
        <v>20</v>
      </c>
      <c r="G77" s="2">
        <v>20</v>
      </c>
      <c r="I77" s="2">
        <v>45</v>
      </c>
      <c r="K77" s="2">
        <f>$I$77+J76</f>
        <v>50</v>
      </c>
      <c r="M77" s="2">
        <v>10</v>
      </c>
      <c r="N77" s="2">
        <v>20</v>
      </c>
      <c r="P77" s="2">
        <v>45</v>
      </c>
      <c r="R77" s="2">
        <f t="shared" si="3"/>
        <v>40</v>
      </c>
      <c r="T77" s="2">
        <v>10</v>
      </c>
      <c r="U77" s="2">
        <v>45</v>
      </c>
      <c r="W77" s="2">
        <f>$U$77*V76</f>
        <v>225</v>
      </c>
      <c r="Y77" s="2">
        <v>10</v>
      </c>
      <c r="Z77" s="2">
        <v>45</v>
      </c>
      <c r="AB77" s="2">
        <f t="shared" si="4"/>
        <v>9</v>
      </c>
    </row>
    <row r="78" spans="1:28" x14ac:dyDescent="0.25">
      <c r="E78" s="2">
        <v>20</v>
      </c>
      <c r="G78" s="2">
        <v>20</v>
      </c>
      <c r="I78" s="2">
        <v>40</v>
      </c>
      <c r="K78" s="2">
        <f>$I$78+J76</f>
        <v>45</v>
      </c>
      <c r="M78" s="2">
        <f>M76-M77</f>
        <v>10</v>
      </c>
      <c r="N78" s="2">
        <v>20</v>
      </c>
      <c r="P78" s="2">
        <v>40</v>
      </c>
      <c r="R78" s="2">
        <f t="shared" si="3"/>
        <v>35</v>
      </c>
      <c r="T78" s="2">
        <f>T76*T77</f>
        <v>200</v>
      </c>
      <c r="U78" s="2">
        <v>40</v>
      </c>
      <c r="W78" s="2">
        <f>$U$78*V76</f>
        <v>200</v>
      </c>
      <c r="Y78" s="2">
        <f>Y76/Y77</f>
        <v>2</v>
      </c>
      <c r="Z78" s="2">
        <v>40</v>
      </c>
      <c r="AB78" s="2">
        <f t="shared" si="4"/>
        <v>8</v>
      </c>
    </row>
    <row r="79" spans="1:28" x14ac:dyDescent="0.25">
      <c r="E79" s="2">
        <v>30</v>
      </c>
      <c r="G79" s="2">
        <v>30</v>
      </c>
      <c r="I79" s="2">
        <v>35</v>
      </c>
      <c r="K79" s="2">
        <f>$I$79+J76</f>
        <v>40</v>
      </c>
      <c r="N79" s="2">
        <v>30</v>
      </c>
      <c r="P79" s="2">
        <v>35</v>
      </c>
      <c r="R79" s="2">
        <f t="shared" si="3"/>
        <v>30</v>
      </c>
      <c r="U79" s="2">
        <v>35</v>
      </c>
      <c r="W79" s="2">
        <f>$U$79*V76</f>
        <v>175</v>
      </c>
      <c r="Z79" s="2">
        <v>35</v>
      </c>
      <c r="AB79" s="2">
        <f t="shared" si="4"/>
        <v>7</v>
      </c>
    </row>
    <row r="80" spans="1:28" x14ac:dyDescent="0.25">
      <c r="E80" s="2">
        <v>20</v>
      </c>
      <c r="G80" s="2">
        <v>20</v>
      </c>
      <c r="I80" s="2">
        <v>30</v>
      </c>
      <c r="K80" s="2">
        <f>$I$80+J76</f>
        <v>35</v>
      </c>
      <c r="N80" s="2">
        <v>25</v>
      </c>
      <c r="P80" s="2">
        <v>30</v>
      </c>
      <c r="R80" s="2">
        <f t="shared" si="3"/>
        <v>25</v>
      </c>
      <c r="U80" s="2">
        <v>30</v>
      </c>
      <c r="W80" s="2">
        <f>$U$80*V76</f>
        <v>150</v>
      </c>
      <c r="Z80" s="2">
        <v>30</v>
      </c>
      <c r="AB80" s="2">
        <f t="shared" si="4"/>
        <v>6</v>
      </c>
    </row>
    <row r="81" spans="1:28" x14ac:dyDescent="0.25">
      <c r="I81" s="2">
        <v>25</v>
      </c>
      <c r="K81" s="2">
        <f>$I$81+J76</f>
        <v>30</v>
      </c>
      <c r="P81" s="2">
        <v>25</v>
      </c>
      <c r="R81" s="2">
        <f t="shared" si="3"/>
        <v>20</v>
      </c>
      <c r="U81" s="2">
        <v>25</v>
      </c>
      <c r="W81" s="2">
        <f>$U$81*V76</f>
        <v>125</v>
      </c>
      <c r="Z81" s="2">
        <v>25</v>
      </c>
      <c r="AB81" s="2">
        <f t="shared" si="4"/>
        <v>5</v>
      </c>
    </row>
    <row r="82" spans="1:28" x14ac:dyDescent="0.25">
      <c r="I82" s="2">
        <v>20</v>
      </c>
      <c r="K82" s="2">
        <f>$I$82+J76</f>
        <v>25</v>
      </c>
      <c r="P82" s="2">
        <v>20</v>
      </c>
      <c r="R82" s="2">
        <f t="shared" si="3"/>
        <v>15</v>
      </c>
      <c r="U82" s="2">
        <v>20</v>
      </c>
      <c r="W82" s="2">
        <f>$U$82*V76</f>
        <v>100</v>
      </c>
      <c r="Z82" s="2">
        <v>20</v>
      </c>
      <c r="AB82" s="2">
        <f t="shared" si="4"/>
        <v>4</v>
      </c>
    </row>
    <row r="83" spans="1:28" x14ac:dyDescent="0.25">
      <c r="I83" s="2">
        <v>15</v>
      </c>
      <c r="K83" s="2">
        <f>$I$83+J76</f>
        <v>20</v>
      </c>
      <c r="P83" s="2">
        <v>15</v>
      </c>
      <c r="R83" s="2">
        <f t="shared" si="3"/>
        <v>10</v>
      </c>
      <c r="U83" s="2">
        <v>15</v>
      </c>
      <c r="W83" s="2">
        <f>$U$83*V76</f>
        <v>75</v>
      </c>
      <c r="Z83" s="2">
        <v>15</v>
      </c>
      <c r="AB83" s="2">
        <f t="shared" si="4"/>
        <v>3</v>
      </c>
    </row>
    <row r="84" spans="1:28" x14ac:dyDescent="0.25">
      <c r="I84" s="2">
        <v>10</v>
      </c>
      <c r="K84" s="2">
        <f>$I$84+J76</f>
        <v>15</v>
      </c>
      <c r="P84" s="2">
        <v>10</v>
      </c>
      <c r="R84" s="2">
        <f t="shared" si="3"/>
        <v>5</v>
      </c>
      <c r="U84" s="2">
        <v>10</v>
      </c>
      <c r="W84" s="2">
        <f>$U$84*V76</f>
        <v>50</v>
      </c>
      <c r="Z84" s="2">
        <v>10</v>
      </c>
      <c r="AB84" s="2">
        <f t="shared" si="4"/>
        <v>2</v>
      </c>
    </row>
    <row r="85" spans="1:28" x14ac:dyDescent="0.25">
      <c r="I85" s="2">
        <v>5</v>
      </c>
      <c r="K85" s="2">
        <f>$I$85+J76</f>
        <v>10</v>
      </c>
      <c r="P85" s="2">
        <v>5</v>
      </c>
      <c r="R85" s="2">
        <f t="shared" si="3"/>
        <v>0</v>
      </c>
      <c r="U85" s="2">
        <v>5</v>
      </c>
      <c r="W85" s="2">
        <f>$U$85*V76</f>
        <v>25</v>
      </c>
      <c r="Z85" s="2">
        <v>5</v>
      </c>
      <c r="AB85" s="2">
        <f t="shared" si="4"/>
        <v>1</v>
      </c>
    </row>
    <row r="86" spans="1:28" s="1" customFormat="1" x14ac:dyDescent="0.25">
      <c r="A86" s="1" t="s">
        <v>20</v>
      </c>
    </row>
    <row r="87" spans="1:28" x14ac:dyDescent="0.25">
      <c r="B87" s="2">
        <f>2+3*5</f>
        <v>17</v>
      </c>
      <c r="C87" s="2">
        <f>(2+3)*5</f>
        <v>25</v>
      </c>
      <c r="D87" s="2">
        <f>(2+3)+(2*4)+(8/2)</f>
        <v>17</v>
      </c>
    </row>
    <row r="88" spans="1:28" s="1" customFormat="1" x14ac:dyDescent="0.25">
      <c r="A88" s="1" t="s">
        <v>4</v>
      </c>
    </row>
  </sheetData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How To</vt:lpstr>
      <vt:lpstr>Funtions</vt:lpstr>
      <vt:lpstr>Case</vt:lpstr>
      <vt:lpstr>Data Analysis</vt:lpstr>
      <vt:lpstr>Formatting</vt:lpstr>
      <vt:lpstr>Tutorial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fzyjml</dc:creator>
  <cp:lastModifiedBy>fzyjml</cp:lastModifiedBy>
  <dcterms:created xsi:type="dcterms:W3CDTF">2024-07-03T15:46:57Z</dcterms:created>
  <dcterms:modified xsi:type="dcterms:W3CDTF">2024-07-14T14:44:29Z</dcterms:modified>
</cp:coreProperties>
</file>