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omments/comment1.xml" ContentType="application/vnd.openxmlformats-officedocument.spreadsheetml.comments+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0" yWindow="500" windowWidth="33600" windowHeight="20500" tabRatio="600" firstSheet="0" activeTab="0" autoFilterDateGrouping="1"/>
  </bookViews>
  <sheets>
    <sheet name="Testing Checklist" sheetId="1" state="visible" r:id="rId1"/>
    <sheet name="Summary Findings" sheetId="2" state="visible" r:id="rId2"/>
    <sheet name="Risk Assessment Calculator" sheetId="3" state="visible" r:id="rId3"/>
    <sheet name="References" sheetId="4" state="visible" r:id="rId4"/>
  </sheets>
  <definedNames>
    <definedName name="Awareness">References!$M$3:$M$7</definedName>
    <definedName name="EaseofExploit">References!$K$3:$K$7</definedName>
    <definedName name="EasyofDiscovery">References!$I$3:$I$7</definedName>
    <definedName name="FinancialDamage">References!$I$12:$I$16</definedName>
    <definedName name="IntrusionDetection">References!$O$3:$O$7</definedName>
    <definedName name="LossofAccountability">References!$G$12:$G$15</definedName>
    <definedName name="LossofAvailability">References!$E$12:$E$16</definedName>
    <definedName name="LossofConfidentiality">References!$A$12:$A$16</definedName>
    <definedName name="LossofIntegrity">References!$C$12:$C$17</definedName>
    <definedName name="Motive">References!$C$3:$C$6</definedName>
    <definedName name="NonCompliance">References!$M$12:$M$15</definedName>
    <definedName name="Opportunity">References!$E$3:$E$6</definedName>
    <definedName name="PolicyViolation">References!$O$12:$O$16</definedName>
    <definedName name="PopulationSize">References!$G$3:$G$8</definedName>
    <definedName name="ReputationDamage">References!$K$12:$K$16</definedName>
    <definedName name="result">#REF!</definedName>
    <definedName name="SkillRequired">References!$A$3:$A$8</definedName>
  </definedNames>
  <calcPr calcId="191029" fullCalcOnLoad="1"/>
</workbook>
</file>

<file path=xl/styles.xml><?xml version="1.0" encoding="utf-8"?>
<styleSheet xmlns="http://schemas.openxmlformats.org/spreadsheetml/2006/main">
  <numFmts count="0"/>
  <fonts count="27">
    <font>
      <name val="Arial"/>
      <color rgb="FF000000"/>
      <sz val="10"/>
      <scheme val="minor"/>
    </font>
    <font>
      <name val="Arial"/>
      <b val="1"/>
      <color theme="1"/>
      <sz val="14"/>
      <scheme val="minor"/>
    </font>
    <font>
      <name val="Arial"/>
      <sz val="10"/>
    </font>
    <font>
      <name val="Arial"/>
      <color theme="1"/>
      <sz val="10"/>
      <scheme val="minor"/>
    </font>
    <font>
      <name val="Arial"/>
      <b val="1"/>
      <color theme="0"/>
      <sz val="10"/>
      <scheme val="minor"/>
    </font>
    <font>
      <name val="Arial"/>
      <b val="1"/>
      <color rgb="FFFFFFFF"/>
      <sz val="10"/>
      <scheme val="minor"/>
    </font>
    <font>
      <name val="Arial"/>
      <color rgb="FF4D90FF"/>
      <sz val="10"/>
      <scheme val="minor"/>
    </font>
    <font>
      <name val="Arial"/>
      <color rgb="FF4D90FF"/>
      <sz val="10"/>
      <scheme val="minor"/>
    </font>
    <font>
      <name val="Arial"/>
      <color rgb="FF434343"/>
      <sz val="10"/>
      <scheme val="minor"/>
    </font>
    <font>
      <name val="Arial"/>
      <color theme="1"/>
      <sz val="10"/>
      <scheme val="minor"/>
    </font>
    <font>
      <name val="Arial"/>
      <i val="1"/>
      <color rgb="FF434343"/>
      <sz val="10"/>
      <scheme val="minor"/>
    </font>
    <font>
      <name val="Arial"/>
      <b val="1"/>
      <color rgb="FFFFFFFF"/>
      <sz val="10"/>
      <scheme val="minor"/>
    </font>
    <font>
      <name val="Arial"/>
      <color rgb="FFEA4335"/>
      <sz val="10"/>
      <scheme val="minor"/>
    </font>
    <font>
      <name val="Arial"/>
      <color rgb="FF000000"/>
      <sz val="10"/>
    </font>
    <font>
      <name val="Arial"/>
      <color rgb="FFB7B7B7"/>
      <sz val="10"/>
    </font>
    <font>
      <name val="Calibri"/>
      <b val="1"/>
      <color theme="0"/>
      <sz val="11"/>
    </font>
    <font>
      <name val="Calibri"/>
      <b val="1"/>
      <color rgb="FF000000"/>
      <sz val="11"/>
    </font>
    <font>
      <name val="Calibri"/>
      <b val="1"/>
      <i val="1"/>
      <color rgb="FF4D90FF"/>
      <sz val="11"/>
    </font>
    <font>
      <name val="Calibri"/>
      <i val="1"/>
      <color rgb="FF000000"/>
      <sz val="11"/>
    </font>
    <font>
      <name val="Calibri"/>
      <color rgb="FF000000"/>
      <sz val="11"/>
    </font>
    <font>
      <name val="Calibri"/>
      <color rgb="FFB7B7B7"/>
      <sz val="11"/>
    </font>
    <font>
      <name val="Calibri"/>
      <i val="1"/>
      <color rgb="FFB7B7B7"/>
      <sz val="11"/>
    </font>
    <font>
      <name val="Calibri"/>
      <b val="1"/>
      <color rgb="FF000000"/>
      <sz val="20"/>
    </font>
    <font>
      <name val="Calibri"/>
      <b val="1"/>
      <color rgb="FF333333"/>
      <sz val="11"/>
    </font>
    <font>
      <name val="Calibri"/>
      <b val="1"/>
      <color rgb="FF333333"/>
      <sz val="12"/>
    </font>
    <font>
      <name val="Calibri"/>
      <b val="1"/>
      <color rgb="FF000000"/>
      <sz val="14"/>
    </font>
    <font>
      <name val="Arial"/>
      <color rgb="FF000000"/>
      <sz val="10"/>
    </font>
  </fonts>
  <fills count="12">
    <fill>
      <patternFill/>
    </fill>
    <fill>
      <patternFill patternType="gray125"/>
    </fill>
    <fill>
      <patternFill patternType="solid">
        <fgColor rgb="FF4D90FF"/>
        <bgColor rgb="FF4D90FF"/>
      </patternFill>
    </fill>
    <fill>
      <patternFill patternType="solid">
        <fgColor rgb="FFEFF5FF"/>
        <bgColor rgb="FFEFF5FF"/>
      </patternFill>
    </fill>
    <fill>
      <patternFill patternType="solid">
        <fgColor rgb="FFEA4335"/>
        <bgColor rgb="FFEA4335"/>
      </patternFill>
    </fill>
    <fill>
      <patternFill patternType="solid">
        <fgColor rgb="FFFFEBE9"/>
        <bgColor rgb="FFFFEBE9"/>
      </patternFill>
    </fill>
    <fill>
      <patternFill patternType="solid">
        <fgColor rgb="FF34A853"/>
        <bgColor rgb="FF34A853"/>
      </patternFill>
    </fill>
    <fill>
      <patternFill patternType="solid">
        <fgColor rgb="FF92D050"/>
        <bgColor rgb="FF92D050"/>
      </patternFill>
    </fill>
    <fill>
      <patternFill patternType="solid">
        <fgColor rgb="FFFFFF00"/>
        <bgColor rgb="FFFFFF00"/>
      </patternFill>
    </fill>
    <fill>
      <patternFill patternType="solid">
        <fgColor rgb="FFFFC000"/>
        <bgColor rgb="FFFFC000"/>
      </patternFill>
    </fill>
    <fill>
      <patternFill patternType="solid">
        <fgColor rgb="FFFF0000"/>
        <bgColor rgb="FFFF0000"/>
      </patternFill>
    </fill>
    <fill>
      <patternFill patternType="solid">
        <fgColor rgb="FF7030A0"/>
        <bgColor rgb="FF7030A0"/>
      </patternFill>
    </fill>
  </fills>
  <borders count="30">
    <border>
      <left/>
      <right/>
      <top/>
      <bottom/>
      <diagonal/>
    </border>
    <border>
      <left/>
      <right style="thin">
        <color rgb="FFFFFFFF"/>
      </right>
      <top/>
      <bottom style="thin">
        <color rgb="FFFFFFFF"/>
      </bottom>
      <diagonal/>
    </border>
    <border>
      <left/>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bottom/>
      <diagonal/>
    </border>
    <border>
      <left style="thin">
        <color rgb="FFFFFFFF"/>
      </left>
      <right style="thin">
        <color rgb="FFFFFFFF"/>
      </right>
      <top/>
      <bottom/>
      <diagonal/>
    </border>
    <border>
      <left/>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diagonal/>
    </border>
    <border>
      <left style="thin">
        <color rgb="FFFFFFFF"/>
      </left>
      <right/>
      <top style="thin">
        <color rgb="FFFFFFFF"/>
      </top>
      <bottom style="thin">
        <color rgb="FFFFFFFF"/>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right/>
      <top style="thin">
        <color rgb="FFFFFFFF"/>
      </top>
      <bottom/>
      <diagonal/>
    </border>
    <border>
      <left style="thin">
        <color rgb="FF000000"/>
      </left>
      <right/>
      <top/>
      <bottom/>
      <diagonal/>
    </border>
    <border>
      <left style="thin">
        <color rgb="FF000000"/>
      </left>
      <right style="thin">
        <color rgb="FF000000"/>
      </right>
      <top/>
      <bottom/>
      <diagonal/>
    </border>
    <border>
      <left/>
      <right style="thin">
        <color rgb="FF000000"/>
      </right>
      <top/>
      <bottom/>
      <diagonal/>
    </border>
  </borders>
  <cellStyleXfs count="1">
    <xf numFmtId="0" fontId="0" fillId="0" borderId="25"/>
  </cellStyleXfs>
  <cellXfs count="119">
    <xf numFmtId="0" fontId="0" fillId="0" borderId="0" pivotButton="0" quotePrefix="0" xfId="0"/>
    <xf numFmtId="0" fontId="1" fillId="0" borderId="1" pivotButton="0" quotePrefix="0" xfId="0"/>
    <xf numFmtId="0" fontId="1" fillId="0" borderId="2" applyAlignment="1" pivotButton="0" quotePrefix="0" xfId="0">
      <alignment horizontal="left"/>
    </xf>
    <xf numFmtId="0" fontId="1" fillId="0" borderId="3" pivotButton="0" quotePrefix="0" xfId="0"/>
    <xf numFmtId="0" fontId="1" fillId="0" borderId="2" pivotButton="0" quotePrefix="0" xfId="0"/>
    <xf numFmtId="0" fontId="3" fillId="0" borderId="4" pivotButton="0" quotePrefix="0" xfId="0"/>
    <xf numFmtId="0" fontId="3" fillId="0" borderId="5" applyAlignment="1" pivotButton="0" quotePrefix="0" xfId="0">
      <alignment horizontal="left"/>
    </xf>
    <xf numFmtId="0" fontId="3" fillId="0" borderId="6" pivotButton="0" quotePrefix="0" xfId="0"/>
    <xf numFmtId="0" fontId="3" fillId="0" borderId="7" pivotButton="0" quotePrefix="0" xfId="0"/>
    <xf numFmtId="0" fontId="4" fillId="0" borderId="7" applyAlignment="1" pivotButton="0" quotePrefix="0" xfId="0">
      <alignment vertical="center"/>
    </xf>
    <xf numFmtId="0" fontId="5" fillId="2" borderId="0" applyAlignment="1" pivotButton="0" quotePrefix="0" xfId="0">
      <alignment horizontal="left" vertical="center" wrapText="1"/>
    </xf>
    <xf numFmtId="0" fontId="6" fillId="3" borderId="0" applyAlignment="1" pivotButton="0" quotePrefix="0" xfId="0">
      <alignment vertical="center"/>
    </xf>
    <xf numFmtId="0" fontId="7" fillId="0" borderId="7" applyAlignment="1" pivotButton="0" quotePrefix="0" xfId="0">
      <alignment vertical="center"/>
    </xf>
    <xf numFmtId="0" fontId="8" fillId="0" borderId="7" applyAlignment="1" pivotButton="0" quotePrefix="0" xfId="0">
      <alignment vertical="top" wrapText="1"/>
    </xf>
    <xf numFmtId="0" fontId="8" fillId="0" borderId="8" applyAlignment="1" pivotButton="0" quotePrefix="0" xfId="0">
      <alignment horizontal="left" vertical="center" wrapText="1"/>
    </xf>
    <xf numFmtId="0" fontId="9" fillId="0" borderId="8" applyAlignment="1" pivotButton="0" quotePrefix="0" xfId="0">
      <alignment vertical="center" wrapText="1"/>
    </xf>
    <xf numFmtId="0" fontId="10" fillId="0" borderId="8" applyAlignment="1" pivotButton="0" quotePrefix="0" xfId="0">
      <alignment vertical="center" wrapText="1"/>
    </xf>
    <xf numFmtId="0" fontId="8" fillId="0" borderId="8" applyAlignment="1" pivotButton="0" quotePrefix="0" xfId="0">
      <alignment vertical="center" wrapText="1"/>
    </xf>
    <xf numFmtId="0" fontId="8" fillId="0" borderId="8" applyAlignment="1" pivotButton="0" quotePrefix="0" xfId="0">
      <alignment vertical="center" wrapText="1"/>
    </xf>
    <xf numFmtId="0" fontId="8" fillId="0" borderId="7" applyAlignment="1" pivotButton="0" quotePrefix="0" xfId="0">
      <alignment vertical="top" wrapText="1"/>
    </xf>
    <xf numFmtId="0" fontId="1" fillId="0" borderId="5" applyAlignment="1" pivotButton="0" quotePrefix="0" xfId="0">
      <alignment horizontal="left"/>
    </xf>
    <xf numFmtId="0" fontId="1" fillId="0" borderId="6" pivotButton="0" quotePrefix="0" xfId="0"/>
    <xf numFmtId="0" fontId="1" fillId="0" borderId="6" applyAlignment="1" pivotButton="0" quotePrefix="0" xfId="0">
      <alignment horizontal="left"/>
    </xf>
    <xf numFmtId="0" fontId="1" fillId="0" borderId="6" applyAlignment="1" pivotButton="0" quotePrefix="0" xfId="0">
      <alignment horizontal="center"/>
    </xf>
    <xf numFmtId="0" fontId="3" fillId="0" borderId="9" applyAlignment="1" pivotButton="0" quotePrefix="0" xfId="0">
      <alignment horizontal="left"/>
    </xf>
    <xf numFmtId="0" fontId="3" fillId="0" borderId="10" pivotButton="0" quotePrefix="0" xfId="0"/>
    <xf numFmtId="0" fontId="3" fillId="0" borderId="10" applyAlignment="1" pivotButton="0" quotePrefix="0" xfId="0">
      <alignment horizontal="left"/>
    </xf>
    <xf numFmtId="0" fontId="3" fillId="0" borderId="10" applyAlignment="1" pivotButton="0" quotePrefix="0" xfId="0">
      <alignment horizontal="center"/>
    </xf>
    <xf numFmtId="0" fontId="11" fillId="4" borderId="0" applyAlignment="1" pivotButton="0" quotePrefix="0" xfId="0">
      <alignment horizontal="center" vertical="center" wrapText="1"/>
    </xf>
    <xf numFmtId="0" fontId="12" fillId="5" borderId="0" applyAlignment="1" pivotButton="0" quotePrefix="0" xfId="0">
      <alignment vertical="center"/>
    </xf>
    <xf numFmtId="0" fontId="12" fillId="5" borderId="0" applyAlignment="1" pivotButton="0" quotePrefix="0" xfId="0">
      <alignment horizontal="left" vertical="center"/>
    </xf>
    <xf numFmtId="0" fontId="12" fillId="5" borderId="0" applyAlignment="1" pivotButton="0" quotePrefix="0" xfId="0">
      <alignment horizontal="center" vertical="center"/>
    </xf>
    <xf numFmtId="0" fontId="8" fillId="0" borderId="8" applyAlignment="1" pivotButton="0" quotePrefix="0" xfId="0">
      <alignment horizontal="center" vertical="center" wrapText="1"/>
    </xf>
    <xf numFmtId="0" fontId="13" fillId="0" borderId="8" applyAlignment="1" pivotButton="0" quotePrefix="0" xfId="0">
      <alignment horizontal="left" vertical="center" wrapText="1"/>
    </xf>
    <xf numFmtId="0" fontId="8" fillId="0" borderId="8" applyAlignment="1" pivotButton="0" quotePrefix="0" xfId="0">
      <alignment horizontal="left" vertical="center" wrapText="1"/>
    </xf>
    <xf numFmtId="0" fontId="1" fillId="0" borderId="11" applyAlignment="1" pivotButton="0" quotePrefix="0" xfId="0">
      <alignment horizontal="left"/>
    </xf>
    <xf numFmtId="0" fontId="3" fillId="0" borderId="11" applyAlignment="1" pivotButton="0" quotePrefix="0" xfId="0">
      <alignment horizontal="left"/>
    </xf>
    <xf numFmtId="0" fontId="3" fillId="0" borderId="12" applyAlignment="1" pivotButton="0" quotePrefix="0" xfId="0">
      <alignment horizontal="center"/>
    </xf>
    <xf numFmtId="0" fontId="14" fillId="0" borderId="13" applyAlignment="1" pivotButton="0" quotePrefix="0" xfId="0">
      <alignment horizontal="left" vertical="center" wrapText="1"/>
    </xf>
    <xf numFmtId="0" fontId="16" fillId="0" borderId="7" applyAlignment="1" pivotButton="0" quotePrefix="0" xfId="0">
      <alignment horizontal="left" vertical="center"/>
    </xf>
    <xf numFmtId="0" fontId="3" fillId="0" borderId="7" applyAlignment="1" pivotButton="0" quotePrefix="0" xfId="0">
      <alignment horizontal="left"/>
    </xf>
    <xf numFmtId="0" fontId="18" fillId="0" borderId="7" applyAlignment="1" pivotButton="0" quotePrefix="0" xfId="0">
      <alignment horizontal="left" vertical="center" wrapText="1"/>
    </xf>
    <xf numFmtId="0" fontId="19" fillId="0" borderId="0" pivotButton="0" quotePrefix="0" xfId="0"/>
    <xf numFmtId="0" fontId="20" fillId="0" borderId="7" applyAlignment="1" pivotButton="0" quotePrefix="0" xfId="0">
      <alignment horizontal="left" vertical="center" wrapText="1"/>
    </xf>
    <xf numFmtId="0" fontId="19" fillId="0" borderId="0" applyAlignment="1" pivotButton="0" quotePrefix="0" xfId="0">
      <alignment vertical="center" wrapText="1"/>
    </xf>
    <xf numFmtId="0" fontId="14" fillId="0" borderId="7" applyAlignment="1" pivotButton="0" quotePrefix="0" xfId="0">
      <alignment horizontal="left" vertical="center" wrapText="1"/>
    </xf>
    <xf numFmtId="0" fontId="8" fillId="0" borderId="4" applyAlignment="1" pivotButton="0" quotePrefix="0" xfId="0">
      <alignment vertical="top" wrapText="1"/>
    </xf>
    <xf numFmtId="0" fontId="19" fillId="0" borderId="6" pivotButton="0" quotePrefix="0" xfId="0"/>
    <xf numFmtId="0" fontId="20" fillId="0" borderId="11" applyAlignment="1" pivotButton="0" quotePrefix="0" xfId="0">
      <alignment horizontal="left" vertical="center" wrapText="1"/>
    </xf>
    <xf numFmtId="0" fontId="21" fillId="0" borderId="7" applyAlignment="1" pivotButton="0" quotePrefix="0" xfId="0">
      <alignment horizontal="left" vertical="center" wrapText="1"/>
    </xf>
    <xf numFmtId="0" fontId="19" fillId="0" borderId="11" applyAlignment="1" pivotButton="0" quotePrefix="0" xfId="0">
      <alignment horizontal="left"/>
    </xf>
    <xf numFmtId="0" fontId="19" fillId="0" borderId="7" applyAlignment="1" pivotButton="0" quotePrefix="0" xfId="0">
      <alignment horizontal="left"/>
    </xf>
    <xf numFmtId="0" fontId="3" fillId="0" borderId="3" pivotButton="0" quotePrefix="0" xfId="0"/>
    <xf numFmtId="0" fontId="25" fillId="0" borderId="8" applyAlignment="1" pivotButton="0" quotePrefix="0" xfId="0">
      <alignment horizontal="left"/>
    </xf>
    <xf numFmtId="0" fontId="25" fillId="0" borderId="7" applyAlignment="1" pivotButton="0" quotePrefix="0" xfId="0">
      <alignment horizontal="left"/>
    </xf>
    <xf numFmtId="0" fontId="3" fillId="0" borderId="11" pivotButton="0" quotePrefix="0" xfId="0"/>
    <xf numFmtId="0" fontId="26" fillId="0" borderId="11" applyAlignment="1" pivotButton="0" quotePrefix="0" xfId="0">
      <alignment horizontal="left"/>
    </xf>
    <xf numFmtId="0" fontId="16" fillId="0" borderId="0" pivotButton="0" quotePrefix="0" xfId="0"/>
    <xf numFmtId="0" fontId="26" fillId="0" borderId="0" applyAlignment="1" pivotButton="0" quotePrefix="0" xfId="0">
      <alignment horizontal="left"/>
    </xf>
    <xf numFmtId="0" fontId="26" fillId="0" borderId="11" pivotButton="0" quotePrefix="0" xfId="0"/>
    <xf numFmtId="0" fontId="3" fillId="0" borderId="7" applyAlignment="1" pivotButton="0" quotePrefix="0" xfId="0">
      <alignment vertical="center"/>
    </xf>
    <xf numFmtId="0" fontId="26" fillId="0" borderId="0" applyAlignment="1" pivotButton="0" quotePrefix="0" xfId="0">
      <alignment horizontal="right" vertical="center"/>
    </xf>
    <xf numFmtId="0" fontId="26" fillId="7" borderId="25" applyAlignment="1" pivotButton="0" quotePrefix="0" xfId="0">
      <alignment horizontal="center" vertical="center"/>
    </xf>
    <xf numFmtId="0" fontId="26" fillId="8" borderId="25" applyAlignment="1" pivotButton="0" quotePrefix="0" xfId="0">
      <alignment horizontal="center" vertical="center"/>
    </xf>
    <xf numFmtId="0" fontId="26" fillId="9" borderId="25" applyAlignment="1" pivotButton="0" quotePrefix="0" xfId="0">
      <alignment horizontal="center" vertical="center"/>
    </xf>
    <xf numFmtId="0" fontId="3" fillId="0" borderId="7" applyAlignment="1" pivotButton="0" quotePrefix="0" xfId="0">
      <alignment horizontal="left" vertical="center"/>
    </xf>
    <xf numFmtId="0" fontId="26" fillId="0" borderId="11" applyAlignment="1" pivotButton="0" quotePrefix="0" xfId="0">
      <alignment horizontal="center" vertical="center"/>
    </xf>
    <xf numFmtId="0" fontId="3" fillId="0" borderId="11" applyAlignment="1" pivotButton="0" quotePrefix="0" xfId="0">
      <alignment vertical="center"/>
    </xf>
    <xf numFmtId="0" fontId="26" fillId="10" borderId="25" applyAlignment="1" pivotButton="0" quotePrefix="0" xfId="0">
      <alignment horizontal="center" vertical="center"/>
    </xf>
    <xf numFmtId="0" fontId="26" fillId="11" borderId="25" applyAlignment="1" pivotButton="0" quotePrefix="0" xfId="0">
      <alignment horizontal="center" vertical="center"/>
    </xf>
    <xf numFmtId="0" fontId="3" fillId="0" borderId="9" pivotButton="0" quotePrefix="0" xfId="0"/>
    <xf numFmtId="0" fontId="3" fillId="0" borderId="26" applyAlignment="1" pivotButton="0" quotePrefix="0" xfId="0">
      <alignment horizontal="left"/>
    </xf>
    <xf numFmtId="0" fontId="16" fillId="0" borderId="0" applyAlignment="1" pivotButton="0" quotePrefix="0" xfId="0">
      <alignment vertical="center" wrapText="1"/>
    </xf>
    <xf numFmtId="0" fontId="26" fillId="0" borderId="0" applyAlignment="1" pivotButton="0" quotePrefix="0" xfId="0">
      <alignment vertical="center" wrapText="1"/>
    </xf>
    <xf numFmtId="0" fontId="1" fillId="0" borderId="2" applyAlignment="1" pivotButton="0" quotePrefix="0" xfId="0">
      <alignment horizontal="left"/>
    </xf>
    <xf numFmtId="0" fontId="2" fillId="0" borderId="1" pivotButton="0" quotePrefix="0" xfId="0"/>
    <xf numFmtId="0" fontId="22" fillId="0" borderId="14" applyAlignment="1" pivotButton="0" quotePrefix="0" xfId="0">
      <alignment horizontal="center" vertical="center"/>
    </xf>
    <xf numFmtId="0" fontId="2" fillId="0" borderId="18" pivotButton="0" quotePrefix="0" xfId="0"/>
    <xf numFmtId="0" fontId="24" fillId="0" borderId="22" applyAlignment="1" pivotButton="0" quotePrefix="0" xfId="0">
      <alignment horizontal="right"/>
    </xf>
    <xf numFmtId="0" fontId="2" fillId="0" borderId="23" pivotButton="0" quotePrefix="0" xfId="0"/>
    <xf numFmtId="0" fontId="2" fillId="0" borderId="24" pivotButton="0" quotePrefix="0" xfId="0"/>
    <xf numFmtId="0" fontId="16" fillId="0" borderId="0" applyAlignment="1" pivotButton="0" quotePrefix="0" xfId="0">
      <alignment horizontal="left"/>
    </xf>
    <xf numFmtId="0" fontId="0" fillId="0" borderId="0" pivotButton="0" quotePrefix="0" xfId="0"/>
    <xf numFmtId="0" fontId="19" fillId="0" borderId="0" applyAlignment="1" pivotButton="0" quotePrefix="0" xfId="0">
      <alignment vertical="center" wrapText="1"/>
    </xf>
    <xf numFmtId="0" fontId="17" fillId="3" borderId="0" applyAlignment="1" pivotButton="0" quotePrefix="0" xfId="0">
      <alignment vertical="center" wrapText="1"/>
    </xf>
    <xf numFmtId="0" fontId="19" fillId="0" borderId="0" applyAlignment="1" pivotButton="0" quotePrefix="0" xfId="0">
      <alignment horizontal="left" vertical="center" wrapText="1"/>
    </xf>
    <xf numFmtId="0" fontId="16" fillId="0" borderId="14" applyAlignment="1" pivotButton="0" quotePrefix="0" xfId="0">
      <alignment horizontal="center" vertical="center"/>
    </xf>
    <xf numFmtId="0" fontId="22" fillId="0" borderId="15" applyAlignment="1" pivotButton="0" quotePrefix="0" xfId="0">
      <alignment horizontal="center" vertical="center"/>
    </xf>
    <xf numFmtId="0" fontId="2" fillId="0" borderId="16" pivotButton="0" quotePrefix="0" xfId="0"/>
    <xf numFmtId="0" fontId="2" fillId="0" borderId="17" pivotButton="0" quotePrefix="0" xfId="0"/>
    <xf numFmtId="0" fontId="2" fillId="0" borderId="19" pivotButton="0" quotePrefix="0" xfId="0"/>
    <xf numFmtId="0" fontId="2" fillId="0" borderId="20" pivotButton="0" quotePrefix="0" xfId="0"/>
    <xf numFmtId="0" fontId="2" fillId="0" borderId="21" pivotButton="0" quotePrefix="0" xfId="0"/>
    <xf numFmtId="0" fontId="23" fillId="0" borderId="14" applyAlignment="1" pivotButton="0" quotePrefix="0" xfId="0">
      <alignment horizontal="center" vertical="center"/>
    </xf>
    <xf numFmtId="0" fontId="15" fillId="6" borderId="0" applyAlignment="1" pivotButton="0" quotePrefix="0" xfId="0">
      <alignment horizontal="left" vertical="center"/>
    </xf>
    <xf numFmtId="0" fontId="1" fillId="0" borderId="1" applyAlignment="1" pivotButton="0" quotePrefix="0" xfId="0">
      <alignment horizontal="left"/>
    </xf>
    <xf numFmtId="0" fontId="0" fillId="0" borderId="1" pivotButton="0" quotePrefix="0" xfId="0"/>
    <xf numFmtId="0" fontId="9" fillId="0" borderId="4" pivotButton="0" quotePrefix="0" xfId="0"/>
    <xf numFmtId="0" fontId="9" fillId="0" borderId="5" applyAlignment="1" pivotButton="0" quotePrefix="0" xfId="0">
      <alignment horizontal="left"/>
    </xf>
    <xf numFmtId="0" fontId="9" fillId="0" borderId="6" pivotButton="0" quotePrefix="0" xfId="0"/>
    <xf numFmtId="0" fontId="11" fillId="2" borderId="25" applyAlignment="1" pivotButton="0" quotePrefix="0" xfId="0">
      <alignment horizontal="left" vertical="center" wrapText="1"/>
    </xf>
    <xf numFmtId="0" fontId="7" fillId="3" borderId="25" applyAlignment="1" pivotButton="0" quotePrefix="0" xfId="0">
      <alignment vertical="center"/>
    </xf>
    <xf numFmtId="0" fontId="15" fillId="6" borderId="25" applyAlignment="1" pivotButton="0" quotePrefix="0" xfId="0">
      <alignment horizontal="left" vertical="center"/>
    </xf>
    <xf numFmtId="0" fontId="17" fillId="3" borderId="25" applyAlignment="1" pivotButton="0" quotePrefix="0" xfId="0">
      <alignment vertical="center" wrapText="1"/>
    </xf>
    <xf numFmtId="0" fontId="19" fillId="0" borderId="25" applyAlignment="1" pivotButton="0" quotePrefix="0" xfId="0">
      <alignment horizontal="left" vertical="center" wrapText="1"/>
    </xf>
    <xf numFmtId="0" fontId="19" fillId="0" borderId="25" applyAlignment="1" pivotButton="0" quotePrefix="0" xfId="0">
      <alignment vertical="center" wrapText="1"/>
    </xf>
    <xf numFmtId="0" fontId="16" fillId="0" borderId="8" applyAlignment="1" pivotButton="0" quotePrefix="0" xfId="0">
      <alignment horizontal="center" vertical="center"/>
    </xf>
    <xf numFmtId="0" fontId="22" fillId="0" borderId="8" applyAlignment="1" pivotButton="0" quotePrefix="0" xfId="0">
      <alignment horizontal="center" vertical="center"/>
    </xf>
    <xf numFmtId="0" fontId="0" fillId="0" borderId="16" pivotButton="0" quotePrefix="0" xfId="0"/>
    <xf numFmtId="0" fontId="0" fillId="0" borderId="17" pivotButton="0" quotePrefix="0" xfId="0"/>
    <xf numFmtId="0" fontId="23" fillId="0" borderId="8" applyAlignment="1" pivotButton="0" quotePrefix="0" xfId="0">
      <alignment horizontal="center" vertical="center"/>
    </xf>
    <xf numFmtId="0" fontId="0" fillId="0" borderId="18" pivotButton="0" quotePrefix="0" xfId="0"/>
    <xf numFmtId="0" fontId="0" fillId="0" borderId="19" pivotButton="0" quotePrefix="0" xfId="0"/>
    <xf numFmtId="0" fontId="0" fillId="0" borderId="20" pivotButton="0" quotePrefix="0" xfId="0"/>
    <xf numFmtId="0" fontId="0" fillId="0" borderId="21" pivotButton="0" quotePrefix="0" xfId="0"/>
    <xf numFmtId="0" fontId="24" fillId="0" borderId="8" applyAlignment="1" pivotButton="0" quotePrefix="0" xfId="0">
      <alignment horizontal="right"/>
    </xf>
    <xf numFmtId="0" fontId="0" fillId="0" borderId="23" pivotButton="0" quotePrefix="0" xfId="0"/>
    <xf numFmtId="0" fontId="0" fillId="0" borderId="24" pivotButton="0" quotePrefix="0" xfId="0"/>
    <xf numFmtId="0" fontId="16" fillId="0" borderId="25" applyAlignment="1" pivotButton="0" quotePrefix="0" xfId="0">
      <alignment horizontal="left"/>
    </xf>
  </cellXfs>
  <cellStyles count="1">
    <cellStyle name="Normal" xfId="0" builtinId="0"/>
  </cellStyles>
  <dxfs count="14">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b val="1"/>
      </font>
      <fill>
        <patternFill patternType="solid">
          <fgColor rgb="FFFFFFFF"/>
          <bgColor rgb="FFFFFFFF"/>
        </patternFill>
      </fill>
    </dxf>
    <dxf>
      <font>
        <color rgb="FF92D050"/>
      </font>
      <fill>
        <patternFill patternType="solid">
          <fgColor rgb="FFFFFFFF"/>
          <bgColor rgb="FFFFFFFF"/>
        </patternFill>
      </fill>
    </dxf>
    <dxf>
      <font>
        <color rgb="FFF1C232"/>
      </font>
      <fill>
        <patternFill patternType="solid">
          <fgColor rgb="FFFFFFFF"/>
          <bgColor rgb="FFFFFFFF"/>
        </patternFill>
      </fill>
    </dxf>
    <dxf>
      <font>
        <color rgb="FFFFC000"/>
      </font>
      <fill>
        <patternFill patternType="solid">
          <fgColor rgb="FFFFFFFF"/>
          <bgColor rgb="FFFFFFFF"/>
        </patternFill>
      </fill>
    </dxf>
    <dxf>
      <font>
        <color rgb="FFFF0000"/>
      </font>
      <fill>
        <patternFill patternType="solid">
          <fgColor rgb="FFFFFFFF"/>
          <bgColor rgb="FFFFFFFF"/>
        </patternFill>
      </fill>
    </dxf>
    <dxf>
      <font>
        <color rgb="FF7030A0"/>
      </font>
      <fill>
        <patternFill patternType="solid">
          <fgColor rgb="FFFFFFFF"/>
          <bgColor rgb="FFFFFFFF"/>
        </patternFill>
      </fill>
    </dxf>
    <dxf>
      <font>
        <color rgb="FFEA4335"/>
      </font>
      <fill>
        <patternFill patternType="solid">
          <fgColor rgb="FFFFEBE9"/>
          <bgColor rgb="FFFFEBE9"/>
        </patternFill>
      </fill>
    </dxf>
    <dxf>
      <font>
        <color rgb="FF999999"/>
      </font>
      <fill>
        <patternFill patternType="solid">
          <fgColor rgb="FFF3F3F3"/>
          <bgColor rgb="FFF3F3F3"/>
        </patternFill>
      </fill>
    </dxf>
    <dxf>
      <font>
        <color rgb="FF34A853"/>
      </font>
      <fill>
        <patternFill patternType="solid">
          <fgColor rgb="FFE8FEE7"/>
          <bgColor rgb="FFE8FEE7"/>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styles" Target="styles.xml" Id="rId5" /><Relationship Type="http://schemas.openxmlformats.org/officeDocument/2006/relationships/theme" Target="theme/theme1.xml" Id="rId6" /></Relationships>
</file>

<file path=xl/comments/comment1.xml><?xml version="1.0" encoding="utf-8"?>
<comments xmlns="http://schemas.openxmlformats.org/spreadsheetml/2006/main">
  <authors>
    <author>None</author>
  </authors>
  <commentList>
    <comment ref="B5" authorId="0" shapeId="0">
      <text>
        <t>======
ID#AAAAX7SP-TQ
    (2022-04-09 13:28:44)
How technically skilled is this group of threat agents?</t>
      </text>
    </comment>
    <comment ref="G5" authorId="0" shapeId="0">
      <text>
        <t>======
ID#AAAAX7SP-S8
    (2022-04-09 13:28:43)
How much data could be disclosed and how sensitive is it?</t>
      </text>
    </comment>
    <comment ref="B6" authorId="0" shapeId="0">
      <text>
        <t>======
ID#AAAAX7SP-TI
    (2022-04-09 13:28:43)
How motivated is this group of threat agents to find and exploit this vulnerability?</t>
      </text>
    </comment>
    <comment ref="G6" authorId="0" shapeId="0">
      <text>
        <t>======
ID#AAAAX797ay0
    (2022-04-09 13:28:44)
How much data could be corrupted and how damaged is it?</t>
      </text>
    </comment>
    <comment ref="B7" authorId="0" shapeId="0">
      <text>
        <t>======
ID#AAAAX7SP-TE
    (2022-04-09 13:28:43)
What resources and opportunities are required for this group of threat agents to find and exploit this vulnerability?</t>
      </text>
    </comment>
    <comment ref="G7" authorId="0" shapeId="0">
      <text>
        <t>======
ID#AAAAX7SP-TM
    (2022-04-09 13:28:43)
How much service could be lost and how vital is it?</t>
      </text>
    </comment>
    <comment ref="B8" authorId="0" shapeId="0">
      <text>
        <t>======
ID#AAAAX797azA
    (2022-04-09 13:28:44)
How large is this group of threat agents?</t>
      </text>
    </comment>
    <comment ref="G8" authorId="0" shapeId="0">
      <text>
        <t>======
ID#AAAAX7SP-TA
    (2022-04-09 13:28:43)
Are the threat agents' actions traceable to an individual?</t>
      </text>
    </comment>
    <comment ref="B11" authorId="0" shapeId="0">
      <text>
        <t>======
ID#AAAAX797ayw
    (2022-04-09 13:28:44)
How easy is it for this group of threat agents to discover this vulnerability?</t>
      </text>
    </comment>
    <comment ref="G11" authorId="0" shapeId="0">
      <text>
        <t>======
ID#AAAAX7SP-Tc
    (2022-04-09 13:28:44)
How much financial damage will result from an exploit?</t>
      </text>
    </comment>
    <comment ref="B12" authorId="0" shapeId="0">
      <text>
        <t>======
ID#AAAAX797ay4
    (2022-04-09 13:28:44)
How easy is it for this group of threat agents to actually exploit this vulnerability?</t>
      </text>
    </comment>
    <comment ref="G12" authorId="0" shapeId="0">
      <text>
        <t>======
ID#AAAAX797azE
    (2022-04-09 13:28:44)
Would an exploit result in reputation damage that would harm the business?</t>
      </text>
    </comment>
    <comment ref="B13" authorId="0" shapeId="0">
      <text>
        <t>======
ID#AAAAX797ay8
    (2022-04-09 13:28:44)
How well known is this vulnerability to this group of threat agents?</t>
      </text>
    </comment>
    <comment ref="G13" authorId="0" shapeId="0">
      <text>
        <t>======
ID#AAAAX7SP-TY
    (2022-04-09 13:28:44)
How much exposure does non-compliance introduce?</t>
      </text>
    </comment>
    <comment ref="B14" authorId="0" shapeId="0">
      <text>
        <t>======
ID#AAAAX7SP-Tg
    (2022-04-09 13:28:44)
How likely is an exploit to be detected?</t>
      </text>
    </comment>
    <comment ref="G14" authorId="0" shapeId="0">
      <text>
        <t>======
ID#AAAAX7SP-TU
    (2022-04-09 13:28:44)
How much personally identifiable information could be disclosed?</t>
      </text>
    </comment>
  </commentList>
</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0" summaryRight="0"/>
    <pageSetUpPr/>
  </sheetPr>
  <dimension ref="A1:G138"/>
  <sheetViews>
    <sheetView showGridLines="0" tabSelected="1" workbookViewId="0">
      <selection activeCell="B1" sqref="B1:C1"/>
    </sheetView>
  </sheetViews>
  <sheetFormatPr baseColWidth="10" defaultColWidth="12.6640625" defaultRowHeight="15.75" customHeight="1"/>
  <cols>
    <col width="3.6640625" customWidth="1" style="82" min="1" max="1"/>
    <col width="26.5" customWidth="1" style="82" min="2" max="2"/>
    <col width="44.6640625" customWidth="1" style="82" min="3" max="3"/>
    <col width="54.5" customWidth="1" style="82" min="4" max="4"/>
    <col width="19.6640625" customWidth="1" style="82" min="6" max="6"/>
    <col width="3.83203125" customWidth="1" style="82" min="7" max="7"/>
  </cols>
  <sheetData>
    <row r="1" ht="37.5" customHeight="1" s="82">
      <c r="A1" s="1" t="n"/>
      <c r="B1" s="95" t="inlineStr">
        <is>
          <t>OWASP: Testing Guide Checklist</t>
        </is>
      </c>
      <c r="C1" s="96" t="n"/>
      <c r="D1" s="1" t="n"/>
      <c r="E1" s="3" t="n"/>
      <c r="F1" s="3" t="n"/>
      <c r="G1" s="4" t="n"/>
    </row>
    <row r="2" ht="15" customHeight="1" s="82">
      <c r="A2" s="5" t="n"/>
      <c r="B2" s="6" t="n"/>
      <c r="C2" s="7" t="n"/>
      <c r="D2" s="7" t="n"/>
      <c r="E2" s="7" t="n"/>
      <c r="F2" s="7" t="n"/>
      <c r="G2" s="8" t="n"/>
    </row>
    <row r="3" ht="5" customHeight="1" s="82">
      <c r="A3" s="97" t="n"/>
      <c r="B3" s="98" t="n"/>
      <c r="C3" s="99" t="n"/>
      <c r="D3" s="99" t="n"/>
      <c r="E3" s="99" t="n"/>
      <c r="F3" s="99" t="n"/>
      <c r="G3" s="12" t="n"/>
    </row>
    <row r="4" ht="5" customHeight="1" s="82">
      <c r="A4" s="97" t="n"/>
      <c r="B4" s="98" t="n"/>
      <c r="C4" s="99" t="n"/>
      <c r="D4" s="99" t="n"/>
      <c r="E4" s="99" t="n"/>
      <c r="F4" s="99" t="n"/>
      <c r="G4" s="19" t="n"/>
    </row>
    <row r="5" ht="47.25" customHeight="1" s="82">
      <c r="A5" s="9" t="n"/>
      <c r="B5" s="100" t="inlineStr">
        <is>
          <t>Information Gathering</t>
        </is>
      </c>
      <c r="C5" s="101" t="inlineStr">
        <is>
          <t>Test Name</t>
        </is>
      </c>
      <c r="D5" s="101" t="inlineStr">
        <is>
          <t>Objectives</t>
        </is>
      </c>
      <c r="E5" s="101" t="inlineStr">
        <is>
          <t>Status</t>
        </is>
      </c>
      <c r="F5" s="101" t="inlineStr">
        <is>
          <t>Notes</t>
        </is>
      </c>
    </row>
    <row r="6" ht="66" customHeight="1" s="82">
      <c r="A6" s="19" t="n"/>
      <c r="B6" s="34" t="inlineStr">
        <is>
          <t>WSTG-INFO-01</t>
        </is>
      </c>
      <c r="C6" s="15">
        <f>HYPERLINK("https://owasp.org/www-project-web-security-testing-guide/latest/4-Web_Application_Security_Testing/01-Information_Gathering/01-Conduct_Search_Engine_Discovery_Reconnaissance_for_Information_Leakage", "Conduct Search Engine Discovery Reconnaissance for Information Leakage")</f>
        <v/>
      </c>
      <c r="D6" s="16" t="inlineStr">
        <is>
          <t>- Identify what sensitive design and configuration information of the application, system, or organization is exposed directly (on the organization's site) or indirectly (via third-party services).</t>
        </is>
      </c>
      <c r="E6" s="18" t="inlineStr">
        <is>
          <t>Not Started</t>
        </is>
      </c>
      <c r="F6" s="18" t="n"/>
    </row>
    <row r="7" ht="33" customHeight="1" s="82">
      <c r="A7" s="19" t="n"/>
      <c r="B7" s="34" t="inlineStr">
        <is>
          <t>WSTG-INFO-02</t>
        </is>
      </c>
      <c r="C7" s="15">
        <f>HYPERLINK("https://owasp.org/www-project-web-security-testing-guide/latest/4-Web_Application_Security_Testing/01-Information_Gathering/02-Fingerprint_Web_Server", "Fingerprint Web Server")</f>
        <v/>
      </c>
      <c r="D7" s="16" t="inlineStr">
        <is>
          <t>- Determine the version and type of a running web server to enable further discovery of any known vulnerabilities.</t>
        </is>
      </c>
      <c r="E7" s="18" t="inlineStr">
        <is>
          <t>Not Started</t>
        </is>
      </c>
      <c r="F7" s="18" t="n"/>
    </row>
    <row r="8" ht="66" customHeight="1" s="82">
      <c r="A8" s="19" t="n"/>
      <c r="B8" s="34" t="inlineStr">
        <is>
          <t>WSTG-INFO-03</t>
        </is>
      </c>
      <c r="C8" s="15">
        <f>HYPERLINK("https://owasp.org/www-project-web-security-testing-guide/latest/4-Web_Application_Security_Testing/01-Information_Gathering/03-Review_Webserver_Metafiles_for_Information_Leakage", "Review Webserver Metafiles for Information Leakage")</f>
        <v/>
      </c>
      <c r="D8" s="16" t="inlineStr">
        <is>
          <t>- Identify hidden or obfuscated paths and functionality through the analysis of metadata files.
- Extract and map other information that could lead to a better understanding of the systems at hand.</t>
        </is>
      </c>
      <c r="E8" s="18" t="inlineStr">
        <is>
          <t>Not Started</t>
        </is>
      </c>
      <c r="F8" s="18" t="n"/>
    </row>
    <row r="9" ht="33" customHeight="1" s="82">
      <c r="A9" s="19" t="n"/>
      <c r="B9" s="34" t="inlineStr">
        <is>
          <t>WSTG-INFO-04</t>
        </is>
      </c>
      <c r="C9" s="15">
        <f>HYPERLINK("https://owasp.org/www-project-web-security-testing-guide/latest/4-Web_Application_Security_Testing/01-Information_Gathering/04-Enumerate_Applications_on_Webserver", "Enumerate Applications on Webserver")</f>
        <v/>
      </c>
      <c r="D9" s="16" t="inlineStr">
        <is>
          <t>- Enumerate the applications within the scope that exist on a web server.</t>
        </is>
      </c>
      <c r="E9" s="18" t="inlineStr">
        <is>
          <t>Not Started</t>
        </is>
      </c>
      <c r="F9" s="18" t="n"/>
    </row>
    <row r="10" ht="115.5" customHeight="1" s="82">
      <c r="A10" s="19" t="n"/>
      <c r="B10" s="34" t="inlineStr">
        <is>
          <t>WSTG-INFO-05</t>
        </is>
      </c>
      <c r="C10" s="15">
        <f>HYPERLINK("https://owasp.org/www-project-web-security-testing-guide/latest/4-Web_Application_Security_Testing/01-Information_Gathering/05-Review_Web_Page_Content_for_Information_Leakage", "Review Web Page Content for Information Leakage")</f>
        <v/>
      </c>
      <c r="D10" s="16" t="inlineStr">
        <is>
          <t>- Review web page comments, metadata, and redirect bodies to find any information leakage.
- Gather JavaScript files and review the JS code to better understand the application and to find any information leakage.
- Identify if source map files or other frontend debug files exist.</t>
        </is>
      </c>
      <c r="E10" s="18" t="inlineStr">
        <is>
          <t>Not Started</t>
        </is>
      </c>
      <c r="F10" s="18" t="n"/>
    </row>
    <row r="11" ht="33" customHeight="1" s="82">
      <c r="A11" s="19" t="n"/>
      <c r="B11" s="34" t="inlineStr">
        <is>
          <t>WSTG-INFO-06</t>
        </is>
      </c>
      <c r="C11" s="15">
        <f>HYPERLINK("https://owasp.org/www-project-web-security-testing-guide/latest/4-Web_Application_Security_Testing/01-Information_Gathering/06-Identify_Application_Entry_Points", "Identify Application Entry Points")</f>
        <v/>
      </c>
      <c r="D11" s="16" t="inlineStr">
        <is>
          <t>- Identify possible entry and injection points through request and response analysis.</t>
        </is>
      </c>
      <c r="E11" s="18" t="inlineStr">
        <is>
          <t>Not Started</t>
        </is>
      </c>
      <c r="F11" s="18" t="n"/>
    </row>
    <row r="12" ht="33" customHeight="1" s="82">
      <c r="A12" s="19" t="n"/>
      <c r="B12" s="34" t="inlineStr">
        <is>
          <t>WSTG-INFO-07</t>
        </is>
      </c>
      <c r="C12" s="15">
        <f>HYPERLINK("https://owasp.org/www-project-web-security-testing-guide/latest/4-Web_Application_Security_Testing/01-Information_Gathering/07-Map_Execution_Paths_Through_Application", "Map Execution Paths Through Application")</f>
        <v/>
      </c>
      <c r="D12" s="16" t="inlineStr">
        <is>
          <t>- Map the target application and understand the principal workflows.</t>
        </is>
      </c>
      <c r="E12" s="18" t="inlineStr">
        <is>
          <t>Not Started</t>
        </is>
      </c>
      <c r="F12" s="18" t="n"/>
    </row>
    <row r="13" ht="16.5" customHeight="1" s="82">
      <c r="A13" s="19" t="n"/>
      <c r="B13" s="34" t="inlineStr">
        <is>
          <t>WSTG-INFO-08</t>
        </is>
      </c>
      <c r="C13" s="15">
        <f>HYPERLINK("https://owasp.org/www-project-web-security-testing-guide/latest/4-Web_Application_Security_Testing/01-Information_Gathering/08-Fingerprint_Web_Application_Framework", "Fingerprint Web Application Framework")</f>
        <v/>
      </c>
      <c r="D13" s="16" t="inlineStr">
        <is>
          <t>- Fingerprint the components used by the web applications.</t>
        </is>
      </c>
      <c r="E13" s="18" t="inlineStr">
        <is>
          <t>Not Started</t>
        </is>
      </c>
      <c r="F13" s="18" t="n"/>
    </row>
    <row r="14" ht="16.5" customHeight="1" s="82">
      <c r="A14" s="19" t="n"/>
      <c r="B14" s="34" t="inlineStr">
        <is>
          <t>WSTG-INFO-09</t>
        </is>
      </c>
      <c r="C14" s="15">
        <f>HYPERLINK("https://owasp.org/www-project-web-security-testing-guide/latest/4-Web_Application_Security_Testing/01-Information_Gathering/09-Fingerprint_Web_Application", "Fingerprint Web Application")</f>
        <v/>
      </c>
      <c r="D14" s="16" t="inlineStr">
        <is>
          <t>N/A</t>
        </is>
      </c>
      <c r="E14" s="18" t="inlineStr">
        <is>
          <t>Not Started</t>
        </is>
      </c>
      <c r="F14" s="18" t="n"/>
    </row>
    <row r="15" ht="33" customHeight="1" s="82">
      <c r="A15" s="19" t="n"/>
      <c r="B15" s="34" t="inlineStr">
        <is>
          <t>WSTG-INFO-10</t>
        </is>
      </c>
      <c r="C15" s="15">
        <f>HYPERLINK("https://owasp.org/www-project-web-security-testing-guide/latest/4-Web_Application_Security_Testing/01-Information_Gathering/10-Map_Application_Architecture", "Map Application Architecture")</f>
        <v/>
      </c>
      <c r="D15" s="16" t="inlineStr">
        <is>
          <t>- Understand the architecture of the application and the technologies in use.</t>
        </is>
      </c>
      <c r="E15" s="18" t="inlineStr">
        <is>
          <t>Not Started</t>
        </is>
      </c>
      <c r="F15" s="18" t="n"/>
    </row>
    <row r="16" ht="15" customHeight="1" s="82">
      <c r="A16" s="97" t="n"/>
      <c r="B16" s="98" t="n"/>
      <c r="C16" s="99" t="n"/>
      <c r="D16" s="99" t="n"/>
      <c r="E16" s="99" t="n"/>
      <c r="F16" s="99" t="n"/>
    </row>
    <row r="17" ht="47.25" customHeight="1" s="82">
      <c r="A17" s="9" t="n"/>
      <c r="B17" s="100" t="inlineStr">
        <is>
          <t>Configuration and Deployment Management Testing</t>
        </is>
      </c>
      <c r="C17" s="101" t="inlineStr">
        <is>
          <t>Test Name</t>
        </is>
      </c>
      <c r="D17" s="101" t="inlineStr">
        <is>
          <t>Objectives</t>
        </is>
      </c>
      <c r="E17" s="101" t="inlineStr">
        <is>
          <t>Status</t>
        </is>
      </c>
      <c r="F17" s="101" t="inlineStr">
        <is>
          <t>Notes</t>
        </is>
      </c>
    </row>
    <row r="18" ht="82.5" customHeight="1" s="82">
      <c r="A18" s="19" t="n"/>
      <c r="B18" s="34" t="inlineStr">
        <is>
          <t>WSTG-CONF-01</t>
        </is>
      </c>
      <c r="C18" s="15">
        <f>HYPERLINK("https://owasp.org/www-project-web-security-testing-guide/latest/4-Web_Application_Security_Testing/02-Configuration_and_Deployment_Management_Testing/01-Test_Network_Infrastructure_Configuration", "Test Network Infrastructure Configuration")</f>
        <v/>
      </c>
      <c r="D18" s="16" t="inlineStr">
        <is>
          <t>- Review the applications' configurations set across the network and validate that they are not vulnerable.
- Validate that used frameworks and systems are secure and not susceptible to known vulnerabilities due to unmaintained software or default settings and credentials.</t>
        </is>
      </c>
      <c r="E18" s="18" t="inlineStr">
        <is>
          <t>Not Started</t>
        </is>
      </c>
      <c r="F18" s="18" t="n"/>
    </row>
    <row r="19" ht="82.5" customHeight="1" s="82">
      <c r="A19" s="19" t="n"/>
      <c r="B19" s="34" t="inlineStr">
        <is>
          <t>WSTG-CONF-02</t>
        </is>
      </c>
      <c r="C19" s="15">
        <f>HYPERLINK("https://owasp.org/www-project-web-security-testing-guide/latest/4-Web_Application_Security_Testing/02-Configuration_and_Deployment_Management_Testing/02-Test_Application_Platform_Configuration", "Test Application Platform Configuration")</f>
        <v/>
      </c>
      <c r="D19" s="16" t="inlineStr">
        <is>
          <t>- Ensure that default and known files have been removed.
- Validate that no debugging code or extensions are left in the production environments.
- Review the logging mechanisms set in place for the application.</t>
        </is>
      </c>
      <c r="E19" s="18" t="inlineStr">
        <is>
          <t>Not Started</t>
        </is>
      </c>
      <c r="F19" s="18" t="n"/>
    </row>
    <row r="20" ht="66" customHeight="1" s="82">
      <c r="A20" s="19" t="n"/>
      <c r="B20" s="34" t="inlineStr">
        <is>
          <t>WSTG-CONF-03</t>
        </is>
      </c>
      <c r="C20" s="15">
        <f>HYPERLINK("https://owasp.org/www-project-web-security-testing-guide/latest/4-Web_Application_Security_Testing/02-Configuration_and_Deployment_Management_Testing/03-Test_File_Extensions_Handling_for_Sensitive_Information", "Test File Extensions Handling for Sensitive Information")</f>
        <v/>
      </c>
      <c r="D20" s="16" t="inlineStr">
        <is>
          <t>- Brute force sensitive file extensions that might contain raw data such as scripts, credentials, etc.
- Validate that no system framework bypasses exist for the rules that have been set</t>
        </is>
      </c>
      <c r="E20" s="18" t="inlineStr">
        <is>
          <t>Not Started</t>
        </is>
      </c>
      <c r="F20" s="18" t="n"/>
    </row>
    <row r="21" ht="33" customHeight="1" s="82">
      <c r="A21" s="19" t="n"/>
      <c r="B21" s="34" t="inlineStr">
        <is>
          <t>WSTG-CONF-04</t>
        </is>
      </c>
      <c r="C21" s="15">
        <f>HYPERLINK("https://owasp.org/www-project-web-security-testing-guide/latest/4-Web_Application_Security_Testing/02-Configuration_and_Deployment_Management_Testing/04-Review_Old_Backup_and_Unreferenced_Files_for_Sensitive_Information", "Review Old Backup and Unreferenced Files for Sensitive Information")</f>
        <v/>
      </c>
      <c r="D21" s="16" t="inlineStr">
        <is>
          <t>- Find and analyse unreferenced files that might contain sensitive information.</t>
        </is>
      </c>
      <c r="E21" s="18" t="inlineStr">
        <is>
          <t>Not Started</t>
        </is>
      </c>
      <c r="F21" s="18" t="n"/>
    </row>
    <row r="22" ht="33" customHeight="1" s="82">
      <c r="A22" s="19" t="n"/>
      <c r="B22" s="34" t="inlineStr">
        <is>
          <t>WSTG-CONF-05</t>
        </is>
      </c>
      <c r="C22" s="15">
        <f>HYPERLINK("https://owasp.org/www-project-web-security-testing-guide/latest/4-Web_Application_Security_Testing/02-Configuration_and_Deployment_Management_Testing/05-Enumerate_Infrastructure_and_Application_Admin_Interfaces", "Enumerate Infrastructure and Application Admin Interfaces")</f>
        <v/>
      </c>
      <c r="D22" s="16" t="inlineStr">
        <is>
          <t>- Identify hidden administrator interfaces and functionality.</t>
        </is>
      </c>
      <c r="E22" s="18" t="inlineStr">
        <is>
          <t>Not Started</t>
        </is>
      </c>
      <c r="F22" s="18" t="n"/>
    </row>
    <row r="23" ht="49.5" customHeight="1" s="82">
      <c r="A23" s="19" t="n"/>
      <c r="B23" s="34" t="inlineStr">
        <is>
          <t>WSTG-CONF-06</t>
        </is>
      </c>
      <c r="C23" s="15">
        <f>HYPERLINK("https://owasp.org/www-project-web-security-testing-guide/latest/4-Web_Application_Security_Testing/02-Configuration_and_Deployment_Management_Testing/06-Test_HTTP_Methods", "Test HTTP Methods")</f>
        <v/>
      </c>
      <c r="D23" s="16" t="inlineStr">
        <is>
          <t>- Enumerate supported HTTP methods.
- Test for access control bypass.
- Test HTTP method overriding techniques.</t>
        </is>
      </c>
      <c r="E23" s="18" t="inlineStr">
        <is>
          <t>Not Started</t>
        </is>
      </c>
      <c r="F23" s="18" t="n"/>
    </row>
    <row r="24" ht="16.5" customHeight="1" s="82">
      <c r="A24" s="19" t="n"/>
      <c r="B24" s="34" t="inlineStr">
        <is>
          <t>WSTG-CONF-07</t>
        </is>
      </c>
      <c r="C24" s="15">
        <f>HYPERLINK("https://owasp.org/www-project-web-security-testing-guide/latest/4-Web_Application_Security_Testing/02-Configuration_and_Deployment_Management_Testing/07-Test_HTTP_Strict_Transport_Security", "Test HTTP Strict Transport Security")</f>
        <v/>
      </c>
      <c r="D24" s="16" t="inlineStr">
        <is>
          <t>- Review the HSTS header and its validity.</t>
        </is>
      </c>
      <c r="E24" s="18" t="inlineStr">
        <is>
          <t>Not Started</t>
        </is>
      </c>
      <c r="F24" s="18" t="n"/>
    </row>
    <row r="25" ht="16.5" customHeight="1" s="82">
      <c r="A25" s="19" t="n"/>
      <c r="B25" s="34" t="inlineStr">
        <is>
          <t>WSTG-CONF-08</t>
        </is>
      </c>
      <c r="C25" s="15">
        <f>HYPERLINK("https://owasp.org/www-project-web-security-testing-guide/latest/4-Web_Application_Security_Testing/02-Configuration_and_Deployment_Management_Testing/08-Test_RIA_Cross_Domain_Policy", "Test RIA Cross Domain Policy")</f>
        <v/>
      </c>
      <c r="D25" s="16" t="inlineStr">
        <is>
          <t>N/A</t>
        </is>
      </c>
      <c r="E25" s="18" t="inlineStr">
        <is>
          <t>Not Started</t>
        </is>
      </c>
      <c r="F25" s="18" t="n"/>
    </row>
    <row r="26" ht="16.5" customHeight="1" s="82">
      <c r="A26" s="19" t="n"/>
      <c r="B26" s="34" t="inlineStr">
        <is>
          <t>WSTG-CONF-09</t>
        </is>
      </c>
      <c r="C26" s="15">
        <f>HYPERLINK("https://owasp.org/www-project-web-security-testing-guide/latest/4-Web_Application_Security_Testing/02-Configuration_and_Deployment_Management_Testing/09-Test_File_Permission", "Test File Permission")</f>
        <v/>
      </c>
      <c r="D26" s="16" t="inlineStr">
        <is>
          <t>- Review and identify any rogue file permissions.</t>
        </is>
      </c>
      <c r="E26" s="18" t="inlineStr">
        <is>
          <t>Not Started</t>
        </is>
      </c>
      <c r="F26" s="18" t="n"/>
    </row>
    <row r="27" ht="33" customHeight="1" s="82">
      <c r="A27" s="19" t="n"/>
      <c r="B27" s="34" t="inlineStr">
        <is>
          <t>WSTG-CONF-10</t>
        </is>
      </c>
      <c r="C27" s="15">
        <f>HYPERLINK("https://owasp.org/www-project-web-security-testing-guide/latest/4-Web_Application_Security_Testing/02-Configuration_and_Deployment_Management_Testing/10-Test_for_Subdomain_Takeover", "Test for Subdomain Takeover")</f>
        <v/>
      </c>
      <c r="D27" s="16" t="inlineStr">
        <is>
          <t>- Enumerate all possible domains (previous and current).
- Identify any forgotten or misconfigured domains.</t>
        </is>
      </c>
      <c r="E27" s="18" t="inlineStr">
        <is>
          <t>Not Started</t>
        </is>
      </c>
      <c r="F27" s="18" t="n"/>
    </row>
    <row r="28" ht="33" customHeight="1" s="82">
      <c r="A28" s="19" t="n"/>
      <c r="B28" s="34" t="inlineStr">
        <is>
          <t>WSTG-CONF-11</t>
        </is>
      </c>
      <c r="C28" s="15">
        <f>HYPERLINK("https://owasp.org/www-project-web-security-testing-guide/latest/4-Web_Application_Security_Testing/02-Configuration_and_Deployment_Management_Testing/11-Test_Cloud_Storage", "Test Cloud Storage")</f>
        <v/>
      </c>
      <c r="D28" s="16" t="inlineStr">
        <is>
          <t>- Assess that the access control configuration for the storage services is properly in place.</t>
        </is>
      </c>
      <c r="E28" s="18" t="inlineStr">
        <is>
          <t>Not Started</t>
        </is>
      </c>
      <c r="F28" s="18" t="n"/>
    </row>
    <row r="29" ht="33" customHeight="1" s="82">
      <c r="A29" s="19" t="n"/>
      <c r="B29" s="34" t="inlineStr">
        <is>
          <t>WSTG-CONF-12</t>
        </is>
      </c>
      <c r="C29" s="15">
        <f>HYPERLINK("https://owasp.org/www-project-web-security-testing-guide/latest/4-Web_Application_Security_Testing/02-Configuration_and_Deployment_Management_Testing/12-Test_for_Content_Security_Policy", "Testing for Content Security Policy")</f>
        <v/>
      </c>
      <c r="D29" s="16" t="inlineStr">
        <is>
          <t>- Review the Content-Security-Policy header or meta element to identify misconfigurations.</t>
        </is>
      </c>
      <c r="E29" s="18" t="inlineStr">
        <is>
          <t>Not Started</t>
        </is>
      </c>
      <c r="F29" s="18" t="n"/>
    </row>
    <row r="30" ht="16.5" customHeight="1" s="82">
      <c r="A30" s="19" t="n"/>
      <c r="B30" s="34" t="inlineStr">
        <is>
          <t>WSTG-CONF-13</t>
        </is>
      </c>
      <c r="C30" s="15">
        <f>HYPERLINK("https://owasp.org/www-project-web-security-testing-guide/latest/4-Web_Application_Security_Testing/02-Configuration_and_Deployment_Management_Testing/13-Test_for_Path_Confusion", "Test Path Confusion")</f>
        <v/>
      </c>
      <c r="D30" s="16" t="inlineStr">
        <is>
          <t>- Make sure application paths are configured correctly.</t>
        </is>
      </c>
      <c r="E30" s="18" t="inlineStr">
        <is>
          <t>Not Started</t>
        </is>
      </c>
      <c r="F30" s="18" t="n"/>
    </row>
    <row r="31" ht="66" customHeight="1" s="82">
      <c r="A31" s="19" t="n"/>
      <c r="B31" s="34" t="inlineStr">
        <is>
          <t>WSTG-CONF-14</t>
        </is>
      </c>
      <c r="C31" s="15">
        <f>HYPERLINK("https://owasp.org/www-project-web-security-testing-guide/latest/4-Web_Application_Security_Testing/02-Configuration_and_Deployment_Management_Testing/14-Test_Other_HTTP_Security_Header_Misconfigurations", "Test Other HTTP Security Header Misconfigurations")</f>
        <v/>
      </c>
      <c r="D31" s="16" t="inlineStr">
        <is>
          <t>- Identify improperly configured security headers.
- Assess the impact of misconfigured security headers.
- Validate the correct implementation of required security headers.</t>
        </is>
      </c>
      <c r="E31" s="18" t="inlineStr">
        <is>
          <t>Not Started</t>
        </is>
      </c>
      <c r="F31" s="18" t="n"/>
    </row>
    <row r="32" ht="15" customHeight="1" s="82">
      <c r="A32" s="97" t="n"/>
      <c r="B32" s="98" t="n"/>
      <c r="C32" s="99" t="n"/>
      <c r="D32" s="99" t="n"/>
      <c r="E32" s="99" t="n"/>
      <c r="F32" s="99" t="n"/>
    </row>
    <row r="33" ht="47.25" customHeight="1" s="82">
      <c r="A33" s="9" t="n"/>
      <c r="B33" s="100" t="inlineStr">
        <is>
          <t>Identity Management Testing</t>
        </is>
      </c>
      <c r="C33" s="101" t="inlineStr">
        <is>
          <t>Test Name</t>
        </is>
      </c>
      <c r="D33" s="101" t="inlineStr">
        <is>
          <t>Objectives</t>
        </is>
      </c>
      <c r="E33" s="101" t="inlineStr">
        <is>
          <t>Status</t>
        </is>
      </c>
      <c r="F33" s="101" t="inlineStr">
        <is>
          <t>Notes</t>
        </is>
      </c>
    </row>
    <row r="34" ht="66" customHeight="1" s="82">
      <c r="A34" s="19" t="n"/>
      <c r="B34" s="34" t="inlineStr">
        <is>
          <t>WSTG-IDNT-01</t>
        </is>
      </c>
      <c r="C34" s="15">
        <f>HYPERLINK("https://owasp.org/www-project-web-security-testing-guide/latest/4-Web_Application_Security_Testing/03-Identity_Management_Testing/01-Test_Role_Definitions", "Test Role Definitions")</f>
        <v/>
      </c>
      <c r="D34" s="16" t="inlineStr">
        <is>
          <t>- Identify and document roles used by the application.
- Attempt to switch, change, or access another role.
- Review the granularity of the roles and the needs behind the permissions given.</t>
        </is>
      </c>
      <c r="E34" s="18" t="inlineStr">
        <is>
          <t>Not Started</t>
        </is>
      </c>
      <c r="F34" s="18" t="n"/>
    </row>
    <row r="35" ht="49.5" customHeight="1" s="82">
      <c r="A35" s="19" t="n"/>
      <c r="B35" s="34" t="inlineStr">
        <is>
          <t>WSTG-IDNT-02</t>
        </is>
      </c>
      <c r="C35" s="15">
        <f>HYPERLINK("https://owasp.org/www-project-web-security-testing-guide/latest/4-Web_Application_Security_Testing/03-Identity_Management_Testing/02-Test_User_Registration_Process", "Test User Registration Process")</f>
        <v/>
      </c>
      <c r="D35" s="16" t="inlineStr">
        <is>
          <t>- Verify that the identity requirements for user registration are aligned with business and security requirements.
- Validate the registration process.</t>
        </is>
      </c>
      <c r="E35" s="18" t="inlineStr">
        <is>
          <t>Not Started</t>
        </is>
      </c>
      <c r="F35" s="18" t="n"/>
    </row>
    <row r="36" ht="33" customHeight="1" s="82">
      <c r="A36" s="19" t="n"/>
      <c r="B36" s="34" t="inlineStr">
        <is>
          <t>WSTG-IDNT-03</t>
        </is>
      </c>
      <c r="C36" s="15">
        <f>HYPERLINK("https://owasp.org/www-project-web-security-testing-guide/latest/4-Web_Application_Security_Testing/03-Identity_Management_Testing/03-Test_Account_Provisioning_Process", "Test Account Provisioning Process")</f>
        <v/>
      </c>
      <c r="D36" s="16" t="inlineStr">
        <is>
          <t>- Verify which accounts may provision other accounts and of what type.</t>
        </is>
      </c>
      <c r="E36" s="18" t="inlineStr">
        <is>
          <t>Not Started</t>
        </is>
      </c>
      <c r="F36" s="18" t="n"/>
    </row>
    <row r="37" ht="49.5" customHeight="1" s="82">
      <c r="A37" s="19" t="n"/>
      <c r="B37" s="34" t="inlineStr">
        <is>
          <t>WSTG-IDNT-04</t>
        </is>
      </c>
      <c r="C37" s="15">
        <f>HYPERLINK("https://owasp.org/www-project-web-security-testing-guide/latest/4-Web_Application_Security_Testing/03-Identity_Management_Testing/04-Testing_for_Account_Enumeration_and_Guessable_User_Account", "Testing for Account Enumeration and Guessable User Account")</f>
        <v/>
      </c>
      <c r="D37" s="16" t="inlineStr">
        <is>
          <t>- Review processes that pertain to user identification (*e.g.* registration, login, etc.).
- Enumerate users where possible through response analysis.</t>
        </is>
      </c>
      <c r="E37" s="18" t="inlineStr">
        <is>
          <t>Not Started</t>
        </is>
      </c>
      <c r="F37" s="18" t="n"/>
    </row>
    <row r="38" ht="66" customHeight="1" s="82">
      <c r="A38" s="19" t="n"/>
      <c r="B38" s="34" t="inlineStr">
        <is>
          <t>WSTG-IDNT-05</t>
        </is>
      </c>
      <c r="C38" s="15">
        <f>HYPERLINK("https://owasp.org/www-project-web-security-testing-guide/latest/4-Web_Application_Security_Testing/03-Identity_Management_Testing/05-Testing_for_Weak_or_Unenforced_Username_Policy", "Testing for Weak or Unenforced Username Policy")</f>
        <v/>
      </c>
      <c r="D38" s="16" t="inlineStr">
        <is>
          <t>- Determine whether a consistent account name structure renders the application vulnerable to account enumeration.
- Determine whether the application's error messages permit account enumeration.</t>
        </is>
      </c>
      <c r="E38" s="18" t="inlineStr">
        <is>
          <t>Not Started</t>
        </is>
      </c>
      <c r="F38" s="18" t="n"/>
    </row>
    <row r="39" ht="15" customHeight="1" s="82">
      <c r="A39" s="97" t="n"/>
      <c r="B39" s="98" t="n"/>
      <c r="C39" s="99" t="n"/>
      <c r="D39" s="99" t="n"/>
      <c r="E39" s="99" t="n"/>
      <c r="F39" s="99" t="n"/>
    </row>
    <row r="40" ht="47.25" customHeight="1" s="82">
      <c r="A40" s="9" t="n"/>
      <c r="B40" s="100" t="inlineStr">
        <is>
          <t>Authentication Testing</t>
        </is>
      </c>
      <c r="C40" s="101" t="inlineStr">
        <is>
          <t>Test Name</t>
        </is>
      </c>
      <c r="D40" s="101" t="inlineStr">
        <is>
          <t>Objectives</t>
        </is>
      </c>
      <c r="E40" s="101" t="inlineStr">
        <is>
          <t>Status</t>
        </is>
      </c>
      <c r="F40" s="101" t="inlineStr">
        <is>
          <t>Notes</t>
        </is>
      </c>
    </row>
    <row r="41" ht="33" customHeight="1" s="82">
      <c r="A41" s="19" t="n"/>
      <c r="B41" s="34" t="inlineStr">
        <is>
          <t>WSTG-ATHN-01</t>
        </is>
      </c>
      <c r="C41" s="15">
        <f>HYPERLINK("https://owasp.org/www-project-web-security-testing-guide/latest/4-Web_Application_Security_Testing/04-Authentication_Testing/01-Testing_for_Credentials_Transported_over_an_Encrypted_Channel", "Testing for Credentials Transported over an Encrypted Channel")</f>
        <v/>
      </c>
      <c r="D41" s="16" t="inlineStr">
        <is>
          <t>N/A</t>
        </is>
      </c>
      <c r="E41" s="18" t="inlineStr">
        <is>
          <t>Not Started</t>
        </is>
      </c>
      <c r="F41" s="18" t="n"/>
    </row>
    <row r="42" ht="66" customHeight="1" s="82">
      <c r="A42" s="19" t="n"/>
      <c r="B42" s="34" t="inlineStr">
        <is>
          <t>WSTG-ATHN-02</t>
        </is>
      </c>
      <c r="C42" s="15">
        <f>HYPERLINK("https://owasp.org/www-project-web-security-testing-guide/latest/4-Web_Application_Security_Testing/04-Authentication_Testing/02-Testing_for_Default_Credentials", "Testing for Default Credentials")</f>
        <v/>
      </c>
      <c r="D42" s="16" t="inlineStr">
        <is>
          <t>- Determine whether the application has any user accounts with default passwords.
- Review whether new user accounts are created with weak or predictable passwords.</t>
        </is>
      </c>
      <c r="E42" s="18" t="inlineStr">
        <is>
          <t>Not Started</t>
        </is>
      </c>
      <c r="F42" s="18" t="n"/>
    </row>
    <row r="43" ht="66" customHeight="1" s="82">
      <c r="A43" s="19" t="n"/>
      <c r="B43" s="34" t="inlineStr">
        <is>
          <t>WSTG-ATHN-03</t>
        </is>
      </c>
      <c r="C43" s="15">
        <f>HYPERLINK("https://owasp.org/www-project-web-security-testing-guide/latest/4-Web_Application_Security_Testing/04-Authentication_Testing/03-Testing_for_Weak_Lock_Out_Mechanism", "Testing for Weak Lock Out Mechanism")</f>
        <v/>
      </c>
      <c r="D43" s="16" t="inlineStr">
        <is>
          <t>- Evaluate the account lockout mechanism's ability to mitigate brute force password guessing.
- Evaluate the unlock mechanism's resistance to unauthorized account unlocking.</t>
        </is>
      </c>
      <c r="E43" s="18" t="inlineStr">
        <is>
          <t>Not Started</t>
        </is>
      </c>
      <c r="F43" s="18" t="n"/>
    </row>
    <row r="44" ht="33" customHeight="1" s="82">
      <c r="A44" s="19" t="n"/>
      <c r="B44" s="34" t="inlineStr">
        <is>
          <t>WSTG-ATHN-04</t>
        </is>
      </c>
      <c r="C44" s="15">
        <f>HYPERLINK("https://owasp.org/www-project-web-security-testing-guide/latest/4-Web_Application_Security_Testing/04-Authentication_Testing/04-Testing_for_Bypassing_Authentication_Schema", "Testing for Bypassing Authentication Schema")</f>
        <v/>
      </c>
      <c r="D44" s="16" t="inlineStr">
        <is>
          <t>- Ensure that authentication is applied across all services that require it.</t>
        </is>
      </c>
      <c r="E44" s="18" t="inlineStr">
        <is>
          <t>Not Started</t>
        </is>
      </c>
      <c r="F44" s="18" t="n"/>
    </row>
    <row r="45" ht="33" customHeight="1" s="82">
      <c r="A45" s="19" t="n"/>
      <c r="B45" s="34" t="inlineStr">
        <is>
          <t>WSTG-ATHN-05</t>
        </is>
      </c>
      <c r="C45" s="15">
        <f>HYPERLINK("https://owasp.org/www-project-web-security-testing-guide/latest/4-Web_Application_Security_Testing/04-Authentication_Testing/05-Testing_for_Vulnerable_Remember_Password", "Testing for Vulnerable Remember Password")</f>
        <v/>
      </c>
      <c r="D45" s="16" t="inlineStr">
        <is>
          <t>- Validate that the generated session is managed securely and do not put the user's credentials in danger.</t>
        </is>
      </c>
      <c r="E45" s="18" t="inlineStr">
        <is>
          <t>Not Started</t>
        </is>
      </c>
      <c r="F45" s="18" t="n"/>
    </row>
    <row r="46" ht="49.5" customHeight="1" s="82">
      <c r="A46" s="19" t="n"/>
      <c r="B46" s="34" t="inlineStr">
        <is>
          <t>WSTG-ATHN-06</t>
        </is>
      </c>
      <c r="C46" s="15">
        <f>HYPERLINK("https://owasp.org/www-project-web-security-testing-guide/latest/4-Web_Application_Security_Testing/04-Authentication_Testing/06-Testing_for_Browser_Cache_Weaknesses", "Testing for Browser Cache Weaknesses")</f>
        <v/>
      </c>
      <c r="D46" s="16" t="inlineStr">
        <is>
          <t>- Review if the application stores sensitive information on the client-side.
- Review if access can occur without authorization.</t>
        </is>
      </c>
      <c r="E46" s="18" t="inlineStr">
        <is>
          <t>Not Started</t>
        </is>
      </c>
      <c r="F46" s="18" t="n"/>
    </row>
    <row r="47" ht="66" customHeight="1" s="82">
      <c r="A47" s="19" t="n"/>
      <c r="B47" s="34" t="inlineStr">
        <is>
          <t>WSTG-ATHN-07</t>
        </is>
      </c>
      <c r="C47" s="15">
        <f>HYPERLINK("https://owasp.org/www-project-web-security-testing-guide/latest/4-Web_Application_Security_Testing/04-Authentication_Testing/07-Testing_for_Weak_Authentication_Methods", "Testing for Weak Authentication Methods")</f>
        <v/>
      </c>
      <c r="D47" s="16" t="inlineStr">
        <is>
          <t>- Determine the resistance of the application against brute force password guessing using available password dictionaries by evaluating the length, complexity, reuse, and aging requirements of passwords.</t>
        </is>
      </c>
      <c r="E47" s="18" t="inlineStr">
        <is>
          <t>Not Started</t>
        </is>
      </c>
      <c r="F47" s="18" t="n"/>
    </row>
    <row r="48" ht="49.5" customHeight="1" s="82">
      <c r="A48" s="19" t="n"/>
      <c r="B48" s="34" t="inlineStr">
        <is>
          <t>WSTG-ATHN-08</t>
        </is>
      </c>
      <c r="C48" s="15">
        <f>HYPERLINK("https://owasp.org/www-project-web-security-testing-guide/latest/4-Web_Application_Security_Testing/04-Authentication_Testing/08-Testing_for_Weak_Security_Question_Answer", "Testing for Weak Security Question Answer")</f>
        <v/>
      </c>
      <c r="D48" s="16" t="inlineStr">
        <is>
          <t>- Determine the complexity and how straight-forward the questions are.
- Assess possible user answers and brute force capabilities.</t>
        </is>
      </c>
      <c r="E48" s="18" t="inlineStr">
        <is>
          <t>Not Started</t>
        </is>
      </c>
      <c r="F48" s="18" t="n"/>
    </row>
    <row r="49" ht="33" customHeight="1" s="82">
      <c r="A49" s="19" t="n"/>
      <c r="B49" s="34" t="inlineStr">
        <is>
          <t>WSTG-ATHN-09</t>
        </is>
      </c>
      <c r="C49" s="15">
        <f>HYPERLINK("https://owasp.org/www-project-web-security-testing-guide/latest/4-Web_Application_Security_Testing/04-Authentication_Testing/09-Testing_for_Weak_Password_Change_or_Reset_Functionalities", "Testing for Weak Password Change or Reset Functionalities")</f>
        <v/>
      </c>
      <c r="D49" s="16" t="inlineStr">
        <is>
          <t>- Determine whether the password change and reset functionality allows accounts to be compromised.</t>
        </is>
      </c>
      <c r="E49" s="18" t="inlineStr">
        <is>
          <t>Not Started</t>
        </is>
      </c>
      <c r="F49" s="18" t="n"/>
    </row>
    <row r="50" ht="49.5" customHeight="1" s="82">
      <c r="A50" s="19" t="n"/>
      <c r="B50" s="34" t="inlineStr">
        <is>
          <t>WSTG-ATHN-10</t>
        </is>
      </c>
      <c r="C50" s="15">
        <f>HYPERLINK("https://owasp.org/www-project-web-security-testing-guide/latest/4-Web_Application_Security_Testing/04-Authentication_Testing/10-Testing_for_Weaker_Authentication_in_Alternative_Channel", "Testing for Weaker Authentication in Alternative Channel")</f>
        <v/>
      </c>
      <c r="D50" s="16" t="inlineStr">
        <is>
          <t>- Identify alternative authentication channels.
- Assess the security measures used and if any bypasses exists on the alternative channels.</t>
        </is>
      </c>
      <c r="E50" s="18" t="inlineStr">
        <is>
          <t>Not Started</t>
        </is>
      </c>
      <c r="F50" s="18" t="n"/>
    </row>
    <row r="51" ht="66" customHeight="1" s="82">
      <c r="A51" s="19" t="n"/>
      <c r="B51" s="34" t="inlineStr">
        <is>
          <t>WSTG-ATHN-11</t>
        </is>
      </c>
      <c r="C51" s="15">
        <f>HYPERLINK("https://owasp.org/www-project-web-security-testing-guide/latest/4-Web_Application_Security_Testing/04-Authentication_Testing/11-Testing_Multi-Factor_Authentication", "Testing Multi-Factor Authentication (MFA)")</f>
        <v/>
      </c>
      <c r="D51" s="16" t="inlineStr">
        <is>
          <t>- Identify the type of MFA used by the application.
- Determine whether the MFA implementation is robust and secure.
- Attempt to bypass the MFA.</t>
        </is>
      </c>
      <c r="E51" s="18" t="inlineStr">
        <is>
          <t>Not Started</t>
        </is>
      </c>
      <c r="F51" s="18" t="n"/>
    </row>
    <row r="52" ht="15" customHeight="1" s="82">
      <c r="A52" s="97" t="n"/>
      <c r="B52" s="98" t="n"/>
      <c r="C52" s="99" t="n"/>
      <c r="D52" s="99" t="n"/>
      <c r="E52" s="99" t="n"/>
      <c r="F52" s="99" t="n"/>
    </row>
    <row r="53" ht="47.25" customHeight="1" s="82">
      <c r="A53" s="9" t="n"/>
      <c r="B53" s="100" t="inlineStr">
        <is>
          <t>Authorization Testing</t>
        </is>
      </c>
      <c r="C53" s="101" t="inlineStr">
        <is>
          <t>Test Name</t>
        </is>
      </c>
      <c r="D53" s="101" t="inlineStr">
        <is>
          <t>Objectives</t>
        </is>
      </c>
      <c r="E53" s="101" t="inlineStr">
        <is>
          <t>Status</t>
        </is>
      </c>
      <c r="F53" s="101" t="inlineStr">
        <is>
          <t>Notes</t>
        </is>
      </c>
    </row>
    <row r="54" ht="49.5" customHeight="1" s="82">
      <c r="A54" s="19" t="n"/>
      <c r="B54" s="34" t="inlineStr">
        <is>
          <t>WSTG-ATHZ-01</t>
        </is>
      </c>
      <c r="C54" s="15">
        <f>HYPERLINK("https://owasp.org/www-project-web-security-testing-guide/latest/4-Web_Application_Security_Testing/05-Authorization_Testing/01-Testing_Directory_Traversal_File_Include", "Testing Directory Traversal File Include")</f>
        <v/>
      </c>
      <c r="D54" s="16" t="inlineStr">
        <is>
          <t>- Identify injection points that pertain to path traversal.
- Assess bypassing techniques and identify the extent of path traversal.</t>
        </is>
      </c>
      <c r="E54" s="18" t="inlineStr">
        <is>
          <t>Not Started</t>
        </is>
      </c>
      <c r="F54" s="18" t="n"/>
    </row>
    <row r="55" ht="33" customHeight="1" s="82">
      <c r="A55" s="19" t="n"/>
      <c r="B55" s="34" t="inlineStr">
        <is>
          <t>WSTG-ATHZ-02</t>
        </is>
      </c>
      <c r="C55" s="15">
        <f>HYPERLINK("https://owasp.org/www-project-web-security-testing-guide/latest/4-Web_Application_Security_Testing/05-Authorization_Testing/02-Testing_for_Bypassing_Authorization_Schema", "Testing for Bypassing Authorization Schema")</f>
        <v/>
      </c>
      <c r="D55" s="16" t="inlineStr">
        <is>
          <t>- Assess if unauthenticated, horizontal, or vertical access is possible.</t>
        </is>
      </c>
      <c r="E55" s="18" t="inlineStr">
        <is>
          <t>Not Started</t>
        </is>
      </c>
      <c r="F55" s="18" t="n"/>
    </row>
    <row r="56" ht="49.5" customHeight="1" s="82">
      <c r="A56" s="19" t="n"/>
      <c r="B56" s="34" t="inlineStr">
        <is>
          <t>WSTG-ATHZ-03</t>
        </is>
      </c>
      <c r="C56" s="15">
        <f>HYPERLINK("https://owasp.org/www-project-web-security-testing-guide/latest/4-Web_Application_Security_Testing/05-Authorization_Testing/03-Testing_for_Privilege_Escalation", "Testing for Privilege Escalation")</f>
        <v/>
      </c>
      <c r="D56" s="16" t="inlineStr">
        <is>
          <t>- Identify injection points related to privilege manipulation.
- Fuzz or otherwise attempt to bypass security measures.</t>
        </is>
      </c>
      <c r="E56" s="18" t="inlineStr">
        <is>
          <t>Not Started</t>
        </is>
      </c>
      <c r="F56" s="18" t="n"/>
    </row>
    <row r="57" ht="49.5" customHeight="1" s="82">
      <c r="A57" s="19" t="n"/>
      <c r="B57" s="34" t="inlineStr">
        <is>
          <t>WSTG-ATHZ-04</t>
        </is>
      </c>
      <c r="C57" s="15">
        <f>HYPERLINK("https://owasp.org/www-project-web-security-testing-guide/latest/4-Web_Application_Security_Testing/05-Authorization_Testing/04-Testing_for_Insecure_Direct_Object_References", "Testing for Insecure Direct Object References")</f>
        <v/>
      </c>
      <c r="D57" s="16" t="inlineStr">
        <is>
          <t>- Identify points where object references may occur.
- Assess the access control measures and if they're vulnerable to IDOR.</t>
        </is>
      </c>
      <c r="E57" s="18" t="inlineStr">
        <is>
          <t>Not Started</t>
        </is>
      </c>
      <c r="F57" s="18" t="n"/>
    </row>
    <row r="58" ht="33" customHeight="1" s="82">
      <c r="A58" s="19" t="n"/>
      <c r="B58" s="34" t="inlineStr">
        <is>
          <t>WSTG-ATHZ-05</t>
        </is>
      </c>
      <c r="C58" s="15">
        <f>HYPERLINK("https://owasp.org/www-project-web-security-testing-guide/latest/4-Web_Application_Security_Testing/05-Authorization_Testing/05-Testing_for_OAuth_Weaknesses", "Testing for OAuth Weaknesses")</f>
        <v/>
      </c>
      <c r="D58" s="16" t="inlineStr">
        <is>
          <t>- Determine if OAuth2 implementation is vulnerable or using a deprecated or custom implementation.</t>
        </is>
      </c>
      <c r="E58" s="18" t="inlineStr">
        <is>
          <t>Not Started</t>
        </is>
      </c>
      <c r="F58" s="18" t="n"/>
    </row>
    <row r="59" ht="15" customHeight="1" s="82">
      <c r="A59" s="97" t="n"/>
      <c r="B59" s="98" t="n"/>
      <c r="C59" s="99" t="n"/>
      <c r="D59" s="99" t="n"/>
      <c r="E59" s="99" t="n"/>
      <c r="F59" s="99" t="n"/>
    </row>
    <row r="60" ht="47.25" customHeight="1" s="82">
      <c r="A60" s="9" t="n"/>
      <c r="B60" s="100" t="inlineStr">
        <is>
          <t>Session Management Testing</t>
        </is>
      </c>
      <c r="C60" s="101" t="inlineStr">
        <is>
          <t>Test Name</t>
        </is>
      </c>
      <c r="D60" s="101" t="inlineStr">
        <is>
          <t>Objectives</t>
        </is>
      </c>
      <c r="E60" s="101" t="inlineStr">
        <is>
          <t>Status</t>
        </is>
      </c>
      <c r="F60" s="101" t="inlineStr">
        <is>
          <t>Notes</t>
        </is>
      </c>
    </row>
    <row r="61" ht="99" customHeight="1" s="82">
      <c r="A61" s="19" t="n"/>
      <c r="B61" s="34" t="inlineStr">
        <is>
          <t>WSTG-SESS-01</t>
        </is>
      </c>
      <c r="C61" s="15">
        <f>HYPERLINK("https://owasp.org/www-project-web-security-testing-guide/latest/4-Web_Application_Security_Testing/06-Session_Management_Testing/01-Testing_for_Session_Management_Schema", "Testing for Session Management Schema")</f>
        <v/>
      </c>
      <c r="D61" s="16" t="inlineStr">
        <is>
          <t>- Gather session tokens, for the same user and for different users where possible.
- Analyze and ensure that enough randomness exists to stop session forging attacks.
- Modify cookies that are not signed and contain information that can be manipulated.</t>
        </is>
      </c>
      <c r="E61" s="18" t="inlineStr">
        <is>
          <t>Not Started</t>
        </is>
      </c>
      <c r="F61" s="18" t="n"/>
    </row>
    <row r="62" ht="33" customHeight="1" s="82">
      <c r="A62" s="19" t="n"/>
      <c r="B62" s="34" t="inlineStr">
        <is>
          <t>WSTG-SESS-02</t>
        </is>
      </c>
      <c r="C62" s="15">
        <f>HYPERLINK("https://owasp.org/www-project-web-security-testing-guide/latest/4-Web_Application_Security_Testing/06-Session_Management_Testing/02-Testing_for_Cookies_Attributes", "Testing for Cookies Attributes")</f>
        <v/>
      </c>
      <c r="D62" s="16" t="inlineStr">
        <is>
          <t>- Ensure that the proper security configuration is set for cookies.</t>
        </is>
      </c>
      <c r="E62" s="18" t="inlineStr">
        <is>
          <t>Not Started</t>
        </is>
      </c>
      <c r="F62" s="18" t="n"/>
    </row>
    <row r="63" ht="33" customHeight="1" s="82">
      <c r="A63" s="19" t="n"/>
      <c r="B63" s="34" t="inlineStr">
        <is>
          <t>WSTG-SESS-03</t>
        </is>
      </c>
      <c r="C63" s="15">
        <f>HYPERLINK("https://owasp.org/www-project-web-security-testing-guide/latest/4-Web_Application_Security_Testing/06-Session_Management_Testing/03-Testing_for_Session_Fixation", "Testing for Session Fixation")</f>
        <v/>
      </c>
      <c r="D63" s="16" t="inlineStr">
        <is>
          <t>- Analyze the authentication mechanism and its flow.
- Force cookies and assess the impact.</t>
        </is>
      </c>
      <c r="E63" s="18" t="inlineStr">
        <is>
          <t>Not Started</t>
        </is>
      </c>
      <c r="F63" s="18" t="n"/>
    </row>
    <row r="64" ht="49.5" customHeight="1" s="82">
      <c r="A64" s="19" t="n"/>
      <c r="B64" s="34" t="inlineStr">
        <is>
          <t>WSTG-SESS-04</t>
        </is>
      </c>
      <c r="C64" s="15">
        <f>HYPERLINK("https://owasp.org/www-project-web-security-testing-guide/latest/4-Web_Application_Security_Testing/06-Session_Management_Testing/04-Testing_for_Exposed_Session_Variables", "Testing for Exposed Session Variables")</f>
        <v/>
      </c>
      <c r="D64" s="16" t="inlineStr">
        <is>
          <t>- Ensure that proper encryption is implemented.
- Review the caching configuration.
- Assess the channel and methods' security.</t>
        </is>
      </c>
      <c r="E64" s="18" t="inlineStr">
        <is>
          <t>Not Started</t>
        </is>
      </c>
      <c r="F64" s="18" t="n"/>
    </row>
    <row r="65" ht="33" customHeight="1" s="82">
      <c r="A65" s="19" t="n"/>
      <c r="B65" s="34" t="inlineStr">
        <is>
          <t>WSTG-SESS-05</t>
        </is>
      </c>
      <c r="C65" s="15">
        <f>HYPERLINK("https://owasp.org/www-project-web-security-testing-guide/latest/4-Web_Application_Security_Testing/06-Session_Management_Testing/05-Testing_for_Cross_Site_Request_Forgery", "Testing for Cross Site Request Forgery")</f>
        <v/>
      </c>
      <c r="D65" s="16" t="inlineStr">
        <is>
          <t>- Determine whether it is possible to initiate requests on a user's behalf that are not initiated by the user.</t>
        </is>
      </c>
      <c r="E65" s="18" t="inlineStr">
        <is>
          <t>Not Started</t>
        </is>
      </c>
      <c r="F65" s="18" t="n"/>
    </row>
    <row r="66" ht="49.5" customHeight="1" s="82">
      <c r="A66" s="19" t="n"/>
      <c r="B66" s="34" t="inlineStr">
        <is>
          <t>WSTG-SESS-06</t>
        </is>
      </c>
      <c r="C66" s="15">
        <f>HYPERLINK("https://owasp.org/www-project-web-security-testing-guide/latest/4-Web_Application_Security_Testing/06-Session_Management_Testing/06-Testing_for_Logout_Functionality", "Testing for Logout Functionality")</f>
        <v/>
      </c>
      <c r="D66" s="16" t="inlineStr">
        <is>
          <t>- Assess the logout UI.
- Analyze the session timeout and if the session is properly killed after logout.</t>
        </is>
      </c>
      <c r="E66" s="18" t="inlineStr">
        <is>
          <t>Not Started</t>
        </is>
      </c>
      <c r="F66" s="18" t="n"/>
    </row>
    <row r="67" ht="16.5" customHeight="1" s="82">
      <c r="A67" s="19" t="n"/>
      <c r="B67" s="34" t="inlineStr">
        <is>
          <t>WSTG-SESS-07</t>
        </is>
      </c>
      <c r="C67" s="15">
        <f>HYPERLINK("https://owasp.org/www-project-web-security-testing-guide/latest/4-Web_Application_Security_Testing/06-Session_Management_Testing/07-Testing_Session_Timeout", "Testing Session Timeout")</f>
        <v/>
      </c>
      <c r="D67" s="16" t="inlineStr">
        <is>
          <t>- Validate that a hard session timeout exists.</t>
        </is>
      </c>
      <c r="E67" s="18" t="inlineStr">
        <is>
          <t>Not Started</t>
        </is>
      </c>
      <c r="F67" s="18" t="n"/>
    </row>
    <row r="68" ht="33" customHeight="1" s="82">
      <c r="A68" s="19" t="n"/>
      <c r="B68" s="34" t="inlineStr">
        <is>
          <t>WSTG-SESS-08</t>
        </is>
      </c>
      <c r="C68" s="15">
        <f>HYPERLINK("https://owasp.org/www-project-web-security-testing-guide/latest/4-Web_Application_Security_Testing/06-Session_Management_Testing/08-Testing_for_Session_Puzzling", "Testing for Session Puzzling")</f>
        <v/>
      </c>
      <c r="D68" s="16" t="inlineStr">
        <is>
          <t>- Identify all session variables.
- Break the logical flow of session generation.</t>
        </is>
      </c>
      <c r="E68" s="18" t="inlineStr">
        <is>
          <t>Not Started</t>
        </is>
      </c>
      <c r="F68" s="18" t="n"/>
    </row>
    <row r="69" ht="33" customHeight="1" s="82">
      <c r="A69" s="19" t="n"/>
      <c r="B69" s="34" t="inlineStr">
        <is>
          <t>WSTG-SESS-09</t>
        </is>
      </c>
      <c r="C69" s="15">
        <f>HYPERLINK("https://owasp.org/www-project-web-security-testing-guide/latest/4-Web_Application_Security_Testing/06-Session_Management_Testing/09-Testing_for_Session_Hijacking", "Testing for Session Hijacking")</f>
        <v/>
      </c>
      <c r="D69" s="16" t="inlineStr">
        <is>
          <t>- Identify vulnerable session cookies.
- Hijack vulnerable cookies and assess the risk level.</t>
        </is>
      </c>
      <c r="E69" s="18" t="inlineStr">
        <is>
          <t>Not Started</t>
        </is>
      </c>
      <c r="F69" s="18" t="n"/>
    </row>
    <row r="70" ht="49.5" customHeight="1" s="82">
      <c r="A70" s="19" t="n"/>
      <c r="B70" s="34" t="inlineStr">
        <is>
          <t>WSTG-SESS-10</t>
        </is>
      </c>
      <c r="C70" s="15">
        <f>HYPERLINK("https://owasp.org/www-project-web-security-testing-guide/latest/4-Web_Application_Security_Testing/06-Session_Management_Testing/10-Testing_JSON_Web_Tokens", "Testing JSON Web Tokens")</f>
        <v/>
      </c>
      <c r="D70" s="16" t="inlineStr">
        <is>
          <t>- Determine whether the JWTs expose sensitive information.
- Determine whether the JWTs can be tampered with or modified.</t>
        </is>
      </c>
      <c r="E70" s="18" t="inlineStr">
        <is>
          <t>Not Started</t>
        </is>
      </c>
      <c r="F70" s="18" t="n"/>
    </row>
    <row r="71" ht="49.5" customHeight="1" s="82">
      <c r="A71" s="19" t="n"/>
      <c r="B71" s="34" t="inlineStr">
        <is>
          <t>WSTG-SESS-11</t>
        </is>
      </c>
      <c r="C71" s="15">
        <f>HYPERLINK("https://owasp.org/www-project-web-security-testing-guide/latest/4-Web_Application_Security_Testing/06-Session_Management_Testing/11-Testing_for_Concurrent_Sessions", "Testing for Concurrent Sessions")</f>
        <v/>
      </c>
      <c r="D71" s="16" t="inlineStr">
        <is>
          <t>- Evaluate the application's session management by assessing the handling of multiple active sessions for a single user account.</t>
        </is>
      </c>
      <c r="E71" s="18" t="inlineStr">
        <is>
          <t>Not Started</t>
        </is>
      </c>
      <c r="F71" s="18" t="n"/>
    </row>
    <row r="72" ht="15" customHeight="1" s="82">
      <c r="A72" s="97" t="n"/>
      <c r="B72" s="98" t="n"/>
      <c r="C72" s="99" t="n"/>
      <c r="D72" s="99" t="n"/>
      <c r="E72" s="99" t="n"/>
      <c r="F72" s="99" t="n"/>
    </row>
    <row r="73" ht="47.25" customHeight="1" s="82">
      <c r="A73" s="9" t="n"/>
      <c r="B73" s="100" t="inlineStr">
        <is>
          <t>Input Validation Testing</t>
        </is>
      </c>
      <c r="C73" s="101" t="inlineStr">
        <is>
          <t>Test Name</t>
        </is>
      </c>
      <c r="D73" s="101" t="inlineStr">
        <is>
          <t>Objectives</t>
        </is>
      </c>
      <c r="E73" s="101" t="inlineStr">
        <is>
          <t>Status</t>
        </is>
      </c>
      <c r="F73" s="101" t="inlineStr">
        <is>
          <t>Notes</t>
        </is>
      </c>
    </row>
    <row r="74" ht="49.5" customHeight="1" s="82">
      <c r="A74" s="19" t="n"/>
      <c r="B74" s="34" t="inlineStr">
        <is>
          <t>WSTG-INPV-01</t>
        </is>
      </c>
      <c r="C74" s="15">
        <f>HYPERLINK("https://owasp.org/www-project-web-security-testing-guide/latest/4-Web_Application_Security_Testing/07-Input_Validation_Testing/01-Testing_for_Reflected_Cross_Site_Scripting", "Testing for Reflected Cross Site Scripting")</f>
        <v/>
      </c>
      <c r="D74" s="16" t="inlineStr">
        <is>
          <t>- Identify variables that are reflected in responses.
- Assess the input they accept and the encoding that gets applied on return (if any).</t>
        </is>
      </c>
      <c r="E74" s="18" t="inlineStr">
        <is>
          <t>Not Started</t>
        </is>
      </c>
      <c r="F74" s="18" t="n"/>
    </row>
    <row r="75" ht="66" customHeight="1" s="82">
      <c r="A75" s="19" t="n"/>
      <c r="B75" s="34" t="inlineStr">
        <is>
          <t>WSTG-INPV-02</t>
        </is>
      </c>
      <c r="C75" s="15">
        <f>HYPERLINK("https://owasp.org/www-project-web-security-testing-guide/latest/4-Web_Application_Security_Testing/07-Input_Validation_Testing/02-Testing_for_Stored_Cross_Site_Scripting", "Testing for Stored Cross Site Scripting")</f>
        <v/>
      </c>
      <c r="D75" s="16" t="inlineStr">
        <is>
          <t>- Identify stored input that is reflected on the client-side.
- Assess the input they accept and the encoding that gets applied on return (if any).</t>
        </is>
      </c>
      <c r="E75" s="18" t="inlineStr">
        <is>
          <t>Not Started</t>
        </is>
      </c>
      <c r="F75" s="18" t="n"/>
    </row>
    <row r="76" ht="16.5" customHeight="1" s="82">
      <c r="A76" s="19" t="n"/>
      <c r="B76" s="34" t="inlineStr">
        <is>
          <t>WSTG-INPV-03</t>
        </is>
      </c>
      <c r="C76" s="15">
        <f>HYPERLINK("https://owasp.org/www-project-web-security-testing-guide/latest/4-Web_Application_Security_Testing/07-Input_Validation_Testing/03-Testing_for_HTTP_Verb_Tampering", "Testing for HTTP Verb Tampering")</f>
        <v/>
      </c>
      <c r="D76" s="16" t="inlineStr">
        <is>
          <t>N/A</t>
        </is>
      </c>
      <c r="E76" s="18" t="inlineStr">
        <is>
          <t>Not Started</t>
        </is>
      </c>
      <c r="F76" s="18" t="n"/>
    </row>
    <row r="77" ht="49.5" customHeight="1" s="82">
      <c r="A77" s="19" t="n"/>
      <c r="B77" s="34" t="inlineStr">
        <is>
          <t>WSTG-INPV-04</t>
        </is>
      </c>
      <c r="C77" s="15">
        <f>HYPERLINK("https://owasp.org/www-project-web-security-testing-guide/latest/4-Web_Application_Security_Testing/07-Input_Validation_Testing/04-Testing_for_HTTP_Parameter_Pollution", "Testing for HTTP Parameter Pollution")</f>
        <v/>
      </c>
      <c r="D77" s="16" t="inlineStr">
        <is>
          <t>- Identify the backend and the parsing method used.
- Assess injection points and try bypassing input filters using HPP.</t>
        </is>
      </c>
      <c r="E77" s="18" t="inlineStr">
        <is>
          <t>Not Started</t>
        </is>
      </c>
      <c r="F77" s="18" t="n"/>
    </row>
    <row r="78" ht="49.5" customHeight="1" s="82">
      <c r="A78" s="19" t="n"/>
      <c r="B78" s="34" t="inlineStr">
        <is>
          <t>WSTG-INPV-05</t>
        </is>
      </c>
      <c r="C78" s="15">
        <f>HYPERLINK("https://owasp.org/www-project-web-security-testing-guide/latest/4-Web_Application_Security_Testing/07-Input_Validation_Testing/05-Testing_for_SQL_Injection", "Testing for SQL Injection")</f>
        <v/>
      </c>
      <c r="D78" s="16" t="inlineStr">
        <is>
          <t>- Identify SQL injection points.
- Assess the severity of the injection and the level of access that can be achieved through it.</t>
        </is>
      </c>
      <c r="E78" s="18" t="inlineStr">
        <is>
          <t>Not Started</t>
        </is>
      </c>
      <c r="F78" s="18" t="n"/>
    </row>
    <row r="79" ht="33" customHeight="1" s="82">
      <c r="A79" s="19" t="n"/>
      <c r="B79" s="34" t="inlineStr">
        <is>
          <t>WSTG-INPV-06</t>
        </is>
      </c>
      <c r="C79" s="15">
        <f>HYPERLINK("https://owasp.org/www-project-web-security-testing-guide/latest/4-Web_Application_Security_Testing/07-Input_Validation_Testing/06-Testing_for_LDAP_Injection", "Testing for LDAP Injection")</f>
        <v/>
      </c>
      <c r="D79" s="16" t="inlineStr">
        <is>
          <t>- Identify LDAP injection points.
- Assess the severity of the injection.</t>
        </is>
      </c>
      <c r="E79" s="18" t="inlineStr">
        <is>
          <t>Not Started</t>
        </is>
      </c>
      <c r="F79" s="18" t="n"/>
    </row>
    <row r="80" ht="49.5" customHeight="1" s="82">
      <c r="A80" s="19" t="n"/>
      <c r="B80" s="34" t="inlineStr">
        <is>
          <t>WSTG-INPV-07</t>
        </is>
      </c>
      <c r="C80" s="15">
        <f>HYPERLINK("https://owasp.org/www-project-web-security-testing-guide/latest/4-Web_Application_Security_Testing/07-Input_Validation_Testing/07-Testing_for_XML_Injection", "Testing for XML Injection")</f>
        <v/>
      </c>
      <c r="D80" s="16" t="inlineStr">
        <is>
          <t>- Identify XML injection points.
- Assess the types of exploits that can be attained and their severities.</t>
        </is>
      </c>
      <c r="E80" s="18" t="inlineStr">
        <is>
          <t>Not Started</t>
        </is>
      </c>
      <c r="F80" s="18" t="n"/>
    </row>
    <row r="81" ht="33" customHeight="1" s="82">
      <c r="A81" s="19" t="n"/>
      <c r="B81" s="34" t="inlineStr">
        <is>
          <t>WSTG-INPV-08</t>
        </is>
      </c>
      <c r="C81" s="15">
        <f>HYPERLINK("https://owasp.org/www-project-web-security-testing-guide/latest/4-Web_Application_Security_Testing/07-Input_Validation_Testing/08-Testing_for_SSI_Injection", "Testing for SSI Injection")</f>
        <v/>
      </c>
      <c r="D81" s="16" t="inlineStr">
        <is>
          <t>- Identify SSI injection points.
- Assess the severity of the injection.</t>
        </is>
      </c>
      <c r="E81" s="18" t="inlineStr">
        <is>
          <t>Not Started</t>
        </is>
      </c>
      <c r="F81" s="18" t="n"/>
    </row>
    <row r="82" ht="16.5" customHeight="1" s="82">
      <c r="A82" s="19" t="n"/>
      <c r="B82" s="34" t="inlineStr">
        <is>
          <t>WSTG-INPV-09</t>
        </is>
      </c>
      <c r="C82" s="15">
        <f>HYPERLINK("https://owasp.org/www-project-web-security-testing-guide/latest/4-Web_Application_Security_Testing/07-Input_Validation_Testing/09-Testing_for_XPath_Injection", "Testing for XPath Injection")</f>
        <v/>
      </c>
      <c r="D82" s="16" t="inlineStr">
        <is>
          <t>- Identify XPATH injection points.</t>
        </is>
      </c>
      <c r="E82" s="18" t="inlineStr">
        <is>
          <t>Not Started</t>
        </is>
      </c>
      <c r="F82" s="18" t="n"/>
    </row>
    <row r="83" ht="66" customHeight="1" s="82">
      <c r="A83" s="19" t="n"/>
      <c r="B83" s="34" t="inlineStr">
        <is>
          <t>WSTG-INPV-10</t>
        </is>
      </c>
      <c r="C83" s="15">
        <f>HYPERLINK("https://owasp.org/www-project-web-security-testing-guide/latest/4-Web_Application_Security_Testing/07-Input_Validation_Testing/10-Testing_for_IMAP_SMTP_Injection", "Testing for IMAP SMTP Injection")</f>
        <v/>
      </c>
      <c r="D83" s="16" t="inlineStr">
        <is>
          <t>- Identify IMAP/SMTP injection points.
- Understand the data flow and deployment structure of the system.
- Assess the injection impacts.</t>
        </is>
      </c>
      <c r="E83" s="18" t="inlineStr">
        <is>
          <t>Not Started</t>
        </is>
      </c>
      <c r="F83" s="18" t="n"/>
    </row>
    <row r="84" ht="49.5" customHeight="1" s="82">
      <c r="A84" s="19" t="n"/>
      <c r="B84" s="34" t="inlineStr">
        <is>
          <t>WSTG-INPV-11</t>
        </is>
      </c>
      <c r="C84" s="15">
        <f>HYPERLINK("https://owasp.org/www-project-web-security-testing-guide/latest/4-Web_Application_Security_Testing/07-Input_Validation_Testing/11-Testing_for_Code_Injection", "Testing for Code Injection")</f>
        <v/>
      </c>
      <c r="D84" s="16" t="inlineStr">
        <is>
          <t>- Identify injection points where you can inject code into the application.
- Assess the injection severity.</t>
        </is>
      </c>
      <c r="E84" s="18" t="inlineStr">
        <is>
          <t>Not Started</t>
        </is>
      </c>
      <c r="F84" s="18" t="n"/>
    </row>
    <row r="85" ht="16.5" customHeight="1" s="82">
      <c r="A85" s="19" t="n"/>
      <c r="B85" s="34" t="inlineStr">
        <is>
          <t>WSTG-INPV-12</t>
        </is>
      </c>
      <c r="C85" s="15">
        <f>HYPERLINK("https://owasp.org/www-project-web-security-testing-guide/latest/4-Web_Application_Security_Testing/07-Input_Validation_Testing/12-Testing_for_Command_Injection", "Testing for Command Injection")</f>
        <v/>
      </c>
      <c r="D85" s="16" t="inlineStr">
        <is>
          <t>- Identify and assess the command injection points.</t>
        </is>
      </c>
      <c r="E85" s="18" t="inlineStr">
        <is>
          <t>Not Started</t>
        </is>
      </c>
      <c r="F85" s="18" t="n"/>
    </row>
    <row r="86" ht="16.5" customHeight="1" s="82">
      <c r="A86" s="19" t="n"/>
      <c r="B86" s="34" t="inlineStr">
        <is>
          <t>WSTG-INPV-13</t>
        </is>
      </c>
      <c r="C86" s="15">
        <f>HYPERLINK("https://owasp.org/www-project-web-security-testing-guide/latest/4-Web_Application_Security_Testing/07-Input_Validation_Testing/13-Testing_for_Buffer_Overflow", "Testing for Buffer Overflow")</f>
        <v/>
      </c>
      <c r="D86" s="16" t="inlineStr">
        <is>
          <t>N/A</t>
        </is>
      </c>
      <c r="E86" s="18" t="inlineStr">
        <is>
          <t>Not Started</t>
        </is>
      </c>
      <c r="F86" s="18" t="n"/>
    </row>
    <row r="87" ht="49.5" customHeight="1" s="82">
      <c r="A87" s="19" t="n"/>
      <c r="B87" s="34" t="inlineStr">
        <is>
          <t>WSTG-INPV-13</t>
        </is>
      </c>
      <c r="C87" s="15">
        <f>HYPERLINK("https://owasp.org/www-project-web-security-testing-guide/latest/4-Web_Application_Security_Testing/07-Input_Validation_Testing/13-Testing_for_Format_String_Injection", "Testing for Format String Injection")</f>
        <v/>
      </c>
      <c r="D87" s="16" t="inlineStr">
        <is>
          <t>- Assess whether injecting format string conversion specifiers into user-controlled fields causes undesired behavior from the application.</t>
        </is>
      </c>
      <c r="E87" s="18" t="inlineStr">
        <is>
          <t>Not Started</t>
        </is>
      </c>
      <c r="F87" s="18" t="n"/>
    </row>
    <row r="88" ht="66" customHeight="1" s="82">
      <c r="A88" s="19" t="n"/>
      <c r="B88" s="34" t="inlineStr">
        <is>
          <t>WSTG-INPV-14</t>
        </is>
      </c>
      <c r="C88" s="15">
        <f>HYPERLINK("https://owasp.org/www-project-web-security-testing-guide/latest/4-Web_Application_Security_Testing/07-Input_Validation_Testing/14-Testing_for_Incubated_Vulnerability", "Testing for Incubated Vulnerability")</f>
        <v/>
      </c>
      <c r="D88" s="16" t="inlineStr">
        <is>
          <t>- Identify injections that are stored and require a recall step to the stored injection.
- Understand how a recall step could occur.
- Set listeners or activate the recall step if possible.</t>
        </is>
      </c>
      <c r="E88" s="18" t="inlineStr">
        <is>
          <t>Not Started</t>
        </is>
      </c>
      <c r="F88" s="18" t="n"/>
    </row>
    <row r="89" ht="66" customHeight="1" s="82">
      <c r="A89" s="19" t="n"/>
      <c r="B89" s="34" t="inlineStr">
        <is>
          <t>WSTG-INPV-15</t>
        </is>
      </c>
      <c r="C89" s="15">
        <f>HYPERLINK("https://owasp.org/www-project-web-security-testing-guide/latest/4-Web_Application_Security_Testing/07-Input_Validation_Testing/15-Testing_for_HTTP_Splitting_Smuggling", "Testing for HTTP Splitting Smuggling")</f>
        <v/>
      </c>
      <c r="D89" s="16" t="inlineStr">
        <is>
          <t>- Assess if the application is vulnerable to splitting, identifying what possible attacks are achievable.
- Assess if the chain of communication is vulnerable to smuggling, identifying what possible attacks are achievable.</t>
        </is>
      </c>
      <c r="E89" s="18" t="inlineStr">
        <is>
          <t>Not Started</t>
        </is>
      </c>
      <c r="F89" s="18" t="n"/>
    </row>
    <row r="90" ht="66" customHeight="1" s="82">
      <c r="A90" s="19" t="n"/>
      <c r="B90" s="34" t="inlineStr">
        <is>
          <t>WSTG-INPV-16</t>
        </is>
      </c>
      <c r="C90" s="15">
        <f>HYPERLINK("https://owasp.org/www-project-web-security-testing-guide/latest/4-Web_Application_Security_Testing/07-Input_Validation_Testing/16-Testing_for_HTTP_Incoming_Requests", "Testing for HTTP Incoming Requests")</f>
        <v/>
      </c>
      <c r="D90" s="16" t="inlineStr">
        <is>
          <t>- Monitor all incoming and outgoing HTTP requests to the Web Server to inspect any suspicious requests.
- Monitor HTTP traffic without changes of end user Browser proxy or client-side application.</t>
        </is>
      </c>
      <c r="E90" s="18" t="inlineStr">
        <is>
          <t>Not Started</t>
        </is>
      </c>
      <c r="F90" s="18" t="n"/>
    </row>
    <row r="91" ht="49.5" customHeight="1" s="82">
      <c r="A91" s="19" t="n"/>
      <c r="B91" s="34" t="inlineStr">
        <is>
          <t>WSTG-INPV-17</t>
        </is>
      </c>
      <c r="C91" s="15">
        <f>HYPERLINK("https://owasp.org/www-project-web-security-testing-guide/latest/4-Web_Application_Security_Testing/07-Input_Validation_Testing/17-Testing_for_Host_Header_Injection", "Testing for Host Header Injection")</f>
        <v/>
      </c>
      <c r="D91" s="16" t="inlineStr">
        <is>
          <t>- Assess if the Host header is being parsed dynamically in the application.
- Bypass security controls that rely on the header.</t>
        </is>
      </c>
      <c r="E91" s="18" t="inlineStr">
        <is>
          <t>Not Started</t>
        </is>
      </c>
      <c r="F91" s="18" t="n"/>
    </row>
    <row r="92" ht="49.5" customHeight="1" s="82">
      <c r="A92" s="19" t="n"/>
      <c r="B92" s="34" t="inlineStr">
        <is>
          <t>WSTG-INPV-18</t>
        </is>
      </c>
      <c r="C92" s="15">
        <f>HYPERLINK("https://owasp.org/www-project-web-security-testing-guide/latest/4-Web_Application_Security_Testing/07-Input_Validation_Testing/18-Testing_for_Server-side_Template_Injection", "Testing for Server-side Template Injection")</f>
        <v/>
      </c>
      <c r="D92" s="16" t="inlineStr">
        <is>
          <t>- Detect template injection vulnerability points.
- Identify the templating engine.
- Build the exploit.</t>
        </is>
      </c>
      <c r="E92" s="18" t="inlineStr">
        <is>
          <t>Not Started</t>
        </is>
      </c>
      <c r="F92" s="18" t="n"/>
    </row>
    <row r="93" ht="49.5" customHeight="1" s="82">
      <c r="A93" s="19" t="n"/>
      <c r="B93" s="34" t="inlineStr">
        <is>
          <t>WSTG-INPV-19</t>
        </is>
      </c>
      <c r="C93" s="15">
        <f>HYPERLINK("https://owasp.org/www-project-web-security-testing-guide/latest/4-Web_Application_Security_Testing/07-Input_Validation_Testing/19-Testing_for_Server-Side_Request_Forgery", "Testing for Server-Side Request Forgery")</f>
        <v/>
      </c>
      <c r="D93" s="16" t="inlineStr">
        <is>
          <t>- Identify SSRF injection points.
- Test if the injection points are exploitable.
- Asses the severity of the vulnerability.</t>
        </is>
      </c>
      <c r="E93" s="18" t="inlineStr">
        <is>
          <t>Not Started</t>
        </is>
      </c>
      <c r="F93" s="18" t="n"/>
    </row>
    <row r="94" ht="49.5" customHeight="1" s="82">
      <c r="A94" s="19" t="n"/>
      <c r="B94" s="34" t="inlineStr">
        <is>
          <t>WSTG-INPV-20</t>
        </is>
      </c>
      <c r="C94" s="15">
        <f>HYPERLINK("https://owasp.org/www-project-web-security-testing-guide/latest/4-Web_Application_Security_Testing/07-Input_Validation_Testing/20-Testing_for_Mass_Assignment", "Testing for Mass Assignment")</f>
        <v/>
      </c>
      <c r="D94" s="16" t="inlineStr">
        <is>
          <t>- Identify requests that modify objects
- Assess if it is possible to modify fields never intended to be modified from outside</t>
        </is>
      </c>
      <c r="E94" s="18" t="inlineStr">
        <is>
          <t>Not Started</t>
        </is>
      </c>
      <c r="F94" s="18" t="n"/>
    </row>
    <row r="95" ht="15" customHeight="1" s="82">
      <c r="A95" s="97" t="n"/>
      <c r="B95" s="98" t="n"/>
      <c r="C95" s="99" t="n"/>
      <c r="D95" s="99" t="n"/>
      <c r="E95" s="99" t="n"/>
      <c r="F95" s="99" t="n"/>
    </row>
    <row r="96" ht="47.25" customHeight="1" s="82">
      <c r="A96" s="9" t="n"/>
      <c r="B96" s="100" t="inlineStr">
        <is>
          <t>Testing for Error Handling</t>
        </is>
      </c>
      <c r="C96" s="101" t="inlineStr">
        <is>
          <t>Test Name</t>
        </is>
      </c>
      <c r="D96" s="101" t="inlineStr">
        <is>
          <t>Objectives</t>
        </is>
      </c>
      <c r="E96" s="101" t="inlineStr">
        <is>
          <t>Status</t>
        </is>
      </c>
      <c r="F96" s="101" t="inlineStr">
        <is>
          <t>Notes</t>
        </is>
      </c>
    </row>
    <row r="97" ht="33" customHeight="1" s="82">
      <c r="A97" s="19" t="n"/>
      <c r="B97" s="34" t="inlineStr">
        <is>
          <t>WSTG-ERRH-01</t>
        </is>
      </c>
      <c r="C97" s="15">
        <f>HYPERLINK("https://owasp.org/www-project-web-security-testing-guide/latest/4-Web_Application_Security_Testing/08-Testing_for_Error_Handling/01-Testing_For_Improper_Error_Handling", "Testing for Improper Error Handling")</f>
        <v/>
      </c>
      <c r="D97" s="16" t="inlineStr">
        <is>
          <t>- Identify existing error output.
- Analyze the different output returned.</t>
        </is>
      </c>
      <c r="E97" s="18" t="inlineStr">
        <is>
          <t>Not Started</t>
        </is>
      </c>
      <c r="F97" s="18" t="n"/>
    </row>
    <row r="98" ht="16.5" customHeight="1" s="82">
      <c r="A98" s="19" t="n"/>
      <c r="B98" s="34" t="inlineStr">
        <is>
          <t>WSTG-ERRH-02</t>
        </is>
      </c>
      <c r="C98" s="15">
        <f>HYPERLINK("https://owasp.org/www-project-web-security-testing-guide/latest/4-Web_Application_Security_Testing/08-Testing_for_Error_Handling/02-Testing_for_Stack_Traces", "Testing for Stack Traces")</f>
        <v/>
      </c>
      <c r="D98" s="16" t="inlineStr">
        <is>
          <t>N/A</t>
        </is>
      </c>
      <c r="E98" s="18" t="inlineStr">
        <is>
          <t>Not Started</t>
        </is>
      </c>
      <c r="F98" s="18" t="n"/>
    </row>
    <row r="99" ht="15" customHeight="1" s="82">
      <c r="A99" s="97" t="n"/>
      <c r="B99" s="98" t="n"/>
      <c r="C99" s="99" t="n"/>
      <c r="D99" s="99" t="n"/>
      <c r="E99" s="99" t="n"/>
      <c r="F99" s="99" t="n"/>
    </row>
    <row r="100" ht="47.25" customHeight="1" s="82">
      <c r="A100" s="9" t="n"/>
      <c r="B100" s="100" t="inlineStr">
        <is>
          <t>Testing for Weak Cryptography</t>
        </is>
      </c>
      <c r="C100" s="101" t="inlineStr">
        <is>
          <t>Test Name</t>
        </is>
      </c>
      <c r="D100" s="101" t="inlineStr">
        <is>
          <t>Objectives</t>
        </is>
      </c>
      <c r="E100" s="101" t="inlineStr">
        <is>
          <t>Status</t>
        </is>
      </c>
      <c r="F100" s="101" t="inlineStr">
        <is>
          <t>Notes</t>
        </is>
      </c>
    </row>
    <row r="101" ht="82.5" customHeight="1" s="82">
      <c r="A101" s="19" t="n"/>
      <c r="B101" s="34" t="inlineStr">
        <is>
          <t>WSTG-CRYP-01</t>
        </is>
      </c>
      <c r="C101" s="15">
        <f>HYPERLINK("https://owasp.org/www-project-web-security-testing-guide/latest/4-Web_Application_Security_Testing/09-Testing_for_Weak_Cryptography/01-Testing_for_Weak_Transport_Layer_Security", "Testing for Weak Transport Layer Security")</f>
        <v/>
      </c>
      <c r="D101" s="16" t="inlineStr">
        <is>
          <t>- Validate the service configuration.
- Review the digital certificate's cryptographic strength and validity.
- Ensure that the TLS security is not bypassable and is properly implemented across the application.</t>
        </is>
      </c>
      <c r="E101" s="18" t="inlineStr">
        <is>
          <t>Not Started</t>
        </is>
      </c>
      <c r="F101" s="18" t="n"/>
    </row>
    <row r="102" ht="49.5" customHeight="1" s="82">
      <c r="A102" s="19" t="n"/>
      <c r="B102" s="34" t="inlineStr">
        <is>
          <t>WSTG-CRYP-02</t>
        </is>
      </c>
      <c r="C102" s="15">
        <f>HYPERLINK("https://owasp.org/www-project-web-security-testing-guide/latest/4-Web_Application_Security_Testing/09-Testing_for_Weak_Cryptography/02-Testing_for_Padding_Oracle", "Testing for Padding Oracle")</f>
        <v/>
      </c>
      <c r="D102" s="16" t="inlineStr">
        <is>
          <t>- Identify encrypted messages that rely on padding.
- Attempt to break the padding of the encrypted messages and analyze the returned error messages for further analysis.</t>
        </is>
      </c>
      <c r="E102" s="18" t="inlineStr">
        <is>
          <t>Not Started</t>
        </is>
      </c>
      <c r="F102" s="18" t="n"/>
    </row>
    <row r="103" ht="49.5" customHeight="1" s="82">
      <c r="A103" s="19" t="n"/>
      <c r="B103" s="34" t="inlineStr">
        <is>
          <t>WSTG-CRYP-03</t>
        </is>
      </c>
      <c r="C103" s="15">
        <f>HYPERLINK("https://owasp.org/www-project-web-security-testing-guide/latest/4-Web_Application_Security_Testing/09-Testing_for_Weak_Cryptography/03-Testing_for_Sensitive_Information_Sent_via_Unencrypted_Channels", "Testing for Sensitive Information Sent via Unencrypted Channels")</f>
        <v/>
      </c>
      <c r="D103" s="16" t="inlineStr">
        <is>
          <t>- Identify sensitive information transmitted through the various channels.
- Assess the privacy and security of the channels used.</t>
        </is>
      </c>
      <c r="E103" s="18" t="inlineStr">
        <is>
          <t>Not Started</t>
        </is>
      </c>
      <c r="F103" s="18" t="n"/>
    </row>
    <row r="104" ht="33" customHeight="1" s="82">
      <c r="A104" s="19" t="n"/>
      <c r="B104" s="34" t="inlineStr">
        <is>
          <t>WSTG-CRYP-04</t>
        </is>
      </c>
      <c r="C104" s="15">
        <f>HYPERLINK("https://owasp.org/www-project-web-security-testing-guide/latest/4-Web_Application_Security_Testing/09-Testing_for_Weak_Cryptography/04-Testing_for_Weak_Encryption", "Testing for Weak Encryption")</f>
        <v/>
      </c>
      <c r="D104" s="16" t="inlineStr">
        <is>
          <t>- Provide a guideline for the identification weak encryption or hashing uses and implementations.</t>
        </is>
      </c>
      <c r="E104" s="18" t="inlineStr">
        <is>
          <t>Not Started</t>
        </is>
      </c>
      <c r="F104" s="18" t="n"/>
    </row>
    <row r="105" ht="15" customHeight="1" s="82">
      <c r="A105" s="97" t="n"/>
      <c r="B105" s="98" t="n"/>
      <c r="C105" s="99" t="n"/>
      <c r="D105" s="99" t="n"/>
      <c r="E105" s="99" t="n"/>
      <c r="F105" s="99" t="n"/>
    </row>
    <row r="106" ht="47.25" customHeight="1" s="82">
      <c r="A106" s="9" t="n"/>
      <c r="B106" s="100" t="inlineStr">
        <is>
          <t>Business Logic Testing</t>
        </is>
      </c>
      <c r="C106" s="101" t="inlineStr">
        <is>
          <t>Test Name</t>
        </is>
      </c>
      <c r="D106" s="101" t="inlineStr">
        <is>
          <t>Objectives</t>
        </is>
      </c>
      <c r="E106" s="101" t="inlineStr">
        <is>
          <t>Status</t>
        </is>
      </c>
      <c r="F106" s="101" t="inlineStr">
        <is>
          <t>Notes</t>
        </is>
      </c>
    </row>
    <row r="107" ht="82.5" customHeight="1" s="82">
      <c r="A107" s="19" t="n"/>
      <c r="B107" s="34" t="inlineStr">
        <is>
          <t>WSTG-BUSL-01</t>
        </is>
      </c>
      <c r="C107" s="15">
        <f>HYPERLINK("https://owasp.org/www-project-web-security-testing-guide/latest/4-Web_Application_Security_Testing/10-Business_Logic_Testing/01-Test_Business_Logic_Data_Validation", "Test Business Logic Data Validation")</f>
        <v/>
      </c>
      <c r="D107" s="16" t="inlineStr">
        <is>
          <t>- Identify data injection points.
- Validate that all checks are occurring on the backend and can't be bypassed.
- Attempt to break the format of the expected data and analyze how the application is handling it.</t>
        </is>
      </c>
      <c r="E107" s="18" t="inlineStr">
        <is>
          <t>Not Started</t>
        </is>
      </c>
      <c r="F107" s="18" t="n"/>
    </row>
    <row r="108" ht="66" customHeight="1" s="82">
      <c r="A108" s="19" t="n"/>
      <c r="B108" s="34" t="inlineStr">
        <is>
          <t>WSTG-BUSL-02</t>
        </is>
      </c>
      <c r="C108" s="15">
        <f>HYPERLINK("https://owasp.org/www-project-web-security-testing-guide/latest/4-Web_Application_Security_Testing/10-Business_Logic_Testing/02-Test_Ability_to_Forge_Requests", "Test Ability to Forge Requests")</f>
        <v/>
      </c>
      <c r="D108" s="16" t="inlineStr">
        <is>
          <t>- Review the project documentation looking for guessable, predictable, or hidden functionality of fields.
- Insert logically valid data in order to bypass normal business logic workflow.</t>
        </is>
      </c>
      <c r="E108" s="18" t="inlineStr">
        <is>
          <t>Not Started</t>
        </is>
      </c>
      <c r="F108" s="18" t="n"/>
    </row>
    <row r="109" ht="148.5" customHeight="1" s="82">
      <c r="A109" s="19" t="n"/>
      <c r="B109" s="34" t="inlineStr">
        <is>
          <t>WSTG-BUSL-03</t>
        </is>
      </c>
      <c r="C109" s="15">
        <f>HYPERLINK("https://owasp.org/www-project-web-security-testing-guide/latest/4-Web_Application_Security_Testing/10-Business_Logic_Testing/03-Test_Integrity_Checks", "Test Integrity Checks")</f>
        <v/>
      </c>
      <c r="D109" s="16" t="inlineStr">
        <is>
          <t>- Review the project documentation for components of the system that move, store, or handle data.
- Determine what type of data is logically acceptable by the component and what types the system should guard against.
- Determine who should be allowed to modify or read that data in each component.
- Attempt to insert, update, or delete data values used by each component that should not be allowed per the business logic workflow.</t>
        </is>
      </c>
      <c r="E109" s="18" t="inlineStr">
        <is>
          <t>Not Started</t>
        </is>
      </c>
      <c r="F109" s="18" t="n"/>
    </row>
    <row r="110" ht="49.5" customHeight="1" s="82">
      <c r="A110" s="19" t="n"/>
      <c r="B110" s="34" t="inlineStr">
        <is>
          <t>WSTG-BUSL-04</t>
        </is>
      </c>
      <c r="C110" s="15">
        <f>HYPERLINK("https://owasp.org/www-project-web-security-testing-guide/latest/4-Web_Application_Security_Testing/10-Business_Logic_Testing/04-Test_for_Process_Timing", "Test for Process Timing")</f>
        <v/>
      </c>
      <c r="D110" s="16" t="inlineStr">
        <is>
          <t>- Review the project documentation for system functionality that may be impacted by time.
- Develop and execute misuse cases.</t>
        </is>
      </c>
      <c r="E110" s="18" t="inlineStr">
        <is>
          <t>Not Started</t>
        </is>
      </c>
      <c r="F110" s="18" t="n"/>
    </row>
    <row r="111" ht="66" customHeight="1" s="82">
      <c r="A111" s="19" t="n"/>
      <c r="B111" s="34" t="inlineStr">
        <is>
          <t>WSTG-BUSL-05</t>
        </is>
      </c>
      <c r="C111" s="15">
        <f>HYPERLINK("https://owasp.org/www-project-web-security-testing-guide/latest/4-Web_Application_Security_Testing/10-Business_Logic_Testing/05-Test_Number_of_Times_a_Function_Can_Be_Used_Limits", "Test Number of Times a Function Can Be Used Limits")</f>
        <v/>
      </c>
      <c r="D111" s="16" t="inlineStr">
        <is>
          <t>- Identify functions that must set limits to the times they can be called.
- Assess if there is a logical limit set on the functions and if it is properly validated.</t>
        </is>
      </c>
      <c r="E111" s="18" t="inlineStr">
        <is>
          <t>Not Started</t>
        </is>
      </c>
      <c r="F111" s="18" t="n"/>
    </row>
    <row r="112" ht="82.5" customHeight="1" s="82">
      <c r="A112" s="19" t="n"/>
      <c r="B112" s="34" t="inlineStr">
        <is>
          <t>WSTG-BUSL-06</t>
        </is>
      </c>
      <c r="C112" s="15">
        <f>HYPERLINK("https://owasp.org/www-project-web-security-testing-guide/latest/4-Web_Application_Security_Testing/10-Business_Logic_Testing/06-Testing_for_the_Circumvention_of_Work_Flows", "Testing for the Circumvention of Work Flows")</f>
        <v/>
      </c>
      <c r="D112" s="16" t="inlineStr">
        <is>
          <t>- Review the project documentation for methods to skip or go through steps in the application process in a different order from the intended business logic flow.
- Develop a misuse case and try to circumvent every logic flow identified.</t>
        </is>
      </c>
      <c r="E112" s="18" t="inlineStr">
        <is>
          <t>Not Started</t>
        </is>
      </c>
      <c r="F112" s="18" t="n"/>
    </row>
    <row r="113" ht="99" customHeight="1" s="82">
      <c r="A113" s="19" t="n"/>
      <c r="B113" s="34" t="inlineStr">
        <is>
          <t>WSTG-BUSL-07</t>
        </is>
      </c>
      <c r="C113" s="15">
        <f>HYPERLINK("https://owasp.org/www-project-web-security-testing-guide/latest/4-Web_Application_Security_Testing/10-Business_Logic_Testing/07-Test_Defenses_Against_Application_Misuse", "Test Defenses Against Application Misuse")</f>
        <v/>
      </c>
      <c r="D113" s="16" t="inlineStr">
        <is>
          <t>- Generate notes from all tests conducted against the system.
- Review which tests had a different functionality based on aggressive input.
- Understand the defenses in place and verify if they are enough to protect the system against bypassing techniques.</t>
        </is>
      </c>
      <c r="E113" s="18" t="inlineStr">
        <is>
          <t>Not Started</t>
        </is>
      </c>
      <c r="F113" s="18" t="n"/>
    </row>
    <row r="114" ht="99" customHeight="1" s="82">
      <c r="A114" s="19" t="n"/>
      <c r="B114" s="34" t="inlineStr">
        <is>
          <t>WSTG-BUSL-08</t>
        </is>
      </c>
      <c r="C114" s="15">
        <f>HYPERLINK("https://owasp.org/www-project-web-security-testing-guide/latest/4-Web_Application_Security_Testing/10-Business_Logic_Testing/08-Test_Upload_of_Unexpected_File_Types", "Test Upload of Unexpected File Types")</f>
        <v/>
      </c>
      <c r="D114" s="16" t="inlineStr">
        <is>
          <t>- Review the project documentation for file types that are rejected by the system.
- Verify that the unwelcomed file types are rejected and handled safely.
- Verify that file batch uploads are secure and do not allow any bypass against the set security measures.</t>
        </is>
      </c>
      <c r="E114" s="18" t="inlineStr">
        <is>
          <t>Not Started</t>
        </is>
      </c>
      <c r="F114" s="18" t="n"/>
    </row>
    <row r="115" ht="165" customHeight="1" s="82">
      <c r="A115" s="19" t="n"/>
      <c r="B115" s="34" t="inlineStr">
        <is>
          <t>WSTG-BUSL-09</t>
        </is>
      </c>
      <c r="C115" s="15">
        <f>HYPERLINK("https://owasp.org/www-project-web-security-testing-guide/latest/4-Web_Application_Security_Testing/10-Business_Logic_Testing/09-Test_Upload_of_Malicious_Files", "Test Upload of Malicious Files")</f>
        <v/>
      </c>
      <c r="D115" s="16" t="inlineStr">
        <is>
          <t>- Identify the file upload functionality.
- Review the project documentation to identify what file types are considered acceptable, and what types would be considered dangerous or malicious.
- If documentation is not available then consider what would be appropriate based on the purpose of the application.
- Determine how the uploaded files are processed.
- Obtain or create a set of malicious files for testing.
- Try to upload the malicious files to the application and determine whether it is accepted and processed.</t>
        </is>
      </c>
      <c r="E115" s="18" t="inlineStr">
        <is>
          <t>Not Started</t>
        </is>
      </c>
      <c r="F115" s="18" t="n"/>
    </row>
    <row r="116" ht="66" customHeight="1" s="82">
      <c r="A116" s="19" t="n"/>
      <c r="B116" s="34" t="inlineStr">
        <is>
          <t>WSTG-BUSL-10</t>
        </is>
      </c>
      <c r="C116" s="15">
        <f>HYPERLINK("https://owasp.org/www-project-web-security-testing-guide/latest/4-Web_Application_Security_Testing/10-Business_Logic_Testing/10-Test-Payment-Functionality", "Test Payment Functionality")</f>
        <v/>
      </c>
      <c r="D116" s="16" t="inlineStr">
        <is>
          <t>- Determine whether the business logic for the e-commerce functionality is robust.
- Understand how the payment functionality works.
- Determine whether the payment functionality is secure.</t>
        </is>
      </c>
      <c r="E116" s="18" t="inlineStr">
        <is>
          <t>Not Started</t>
        </is>
      </c>
      <c r="F116" s="18" t="n"/>
    </row>
    <row r="117" ht="15" customHeight="1" s="82">
      <c r="A117" s="97" t="n"/>
      <c r="B117" s="98" t="n"/>
      <c r="C117" s="99" t="n"/>
      <c r="D117" s="99" t="n"/>
      <c r="E117" s="99" t="n"/>
      <c r="F117" s="99" t="n"/>
    </row>
    <row r="118" ht="47.25" customHeight="1" s="82">
      <c r="A118" s="9" t="n"/>
      <c r="B118" s="100" t="inlineStr">
        <is>
          <t>Client-side Testing</t>
        </is>
      </c>
      <c r="C118" s="101" t="inlineStr">
        <is>
          <t>Test Name</t>
        </is>
      </c>
      <c r="D118" s="101" t="inlineStr">
        <is>
          <t>Objectives</t>
        </is>
      </c>
      <c r="E118" s="101" t="inlineStr">
        <is>
          <t>Status</t>
        </is>
      </c>
      <c r="F118" s="101" t="inlineStr">
        <is>
          <t>Notes</t>
        </is>
      </c>
    </row>
    <row r="119" ht="33" customHeight="1" s="82">
      <c r="A119" s="19" t="n"/>
      <c r="B119" s="34" t="inlineStr">
        <is>
          <t>WSTG-CLNT-01</t>
        </is>
      </c>
      <c r="C119" s="15">
        <f>HYPERLINK("https://owasp.org/www-project-web-security-testing-guide/latest/4-Web_Application_Security_Testing/11-Client-side_Testing/01-Testing_for_DOM-based_Cross_Site_Scripting", "Testing for DOM-Based Cross Site Scripting")</f>
        <v/>
      </c>
      <c r="D119" s="16" t="inlineStr">
        <is>
          <t>- Identify DOM sinks.
- Build payloads that pertain to every sink type.</t>
        </is>
      </c>
      <c r="E119" s="18" t="inlineStr">
        <is>
          <t>Not Started</t>
        </is>
      </c>
      <c r="F119" s="18" t="n"/>
    </row>
    <row r="120" ht="16.5" customHeight="1" s="82">
      <c r="A120" s="19" t="n"/>
      <c r="B120" s="34" t="inlineStr">
        <is>
          <t>WSTG-CLNT-02</t>
        </is>
      </c>
      <c r="C120" s="15">
        <f>HYPERLINK("https://owasp.org/www-project-web-security-testing-guide/latest/4-Web_Application_Security_Testing/11-Client-side_Testing/02-Testing_for_JavaScript_Execution", "Testing for JavaScript Execution")</f>
        <v/>
      </c>
      <c r="D120" s="16" t="inlineStr">
        <is>
          <t>- Identify sinks and possible JavaScript injection points.</t>
        </is>
      </c>
      <c r="E120" s="18" t="inlineStr">
        <is>
          <t>Not Started</t>
        </is>
      </c>
      <c r="F120" s="18" t="n"/>
    </row>
    <row r="121" ht="33" customHeight="1" s="82">
      <c r="A121" s="19" t="n"/>
      <c r="B121" s="34" t="inlineStr">
        <is>
          <t>WSTG-CLNT-03</t>
        </is>
      </c>
      <c r="C121" s="15">
        <f>HYPERLINK("https://owasp.org/www-project-web-security-testing-guide/latest/4-Web_Application_Security_Testing/11-Client-side_Testing/03-Testing_for_HTML_Injection", "Testing for HTML Injection")</f>
        <v/>
      </c>
      <c r="D121" s="16" t="inlineStr">
        <is>
          <t>- Identify HTML injection points and assess the severity of the injected content.</t>
        </is>
      </c>
      <c r="E121" s="18" t="inlineStr">
        <is>
          <t>Not Started</t>
        </is>
      </c>
      <c r="F121" s="18" t="n"/>
    </row>
    <row r="122" ht="33" customHeight="1" s="82">
      <c r="A122" s="19" t="n"/>
      <c r="B122" s="34" t="inlineStr">
        <is>
          <t>WSTG-CLNT-04</t>
        </is>
      </c>
      <c r="C122" s="15">
        <f>HYPERLINK("https://owasp.org/www-project-web-security-testing-guide/latest/4-Web_Application_Security_Testing/11-Client-side_Testing/04-Testing_for_Client-side_URL_Redirect", "Testing for Client-side URL Redirect")</f>
        <v/>
      </c>
      <c r="D122" s="16" t="inlineStr">
        <is>
          <t>- Identify injection points that handle URLs or paths.
- Assess the locations that the system could redirect to.</t>
        </is>
      </c>
      <c r="E122" s="18" t="inlineStr">
        <is>
          <t>Not Started</t>
        </is>
      </c>
      <c r="F122" s="18" t="n"/>
    </row>
    <row r="123" ht="33" customHeight="1" s="82">
      <c r="A123" s="19" t="n"/>
      <c r="B123" s="34" t="inlineStr">
        <is>
          <t>WSTG-CLNT-05</t>
        </is>
      </c>
      <c r="C123" s="15">
        <f>HYPERLINK("https://owasp.org/www-project-web-security-testing-guide/latest/4-Web_Application_Security_Testing/11-Client-side_Testing/05-Testing_for_CSS_Injection", "Testing for CSS Injection")</f>
        <v/>
      </c>
      <c r="D123" s="16" t="inlineStr">
        <is>
          <t>- Identify CSS injection points.
- Assess the impact of the injection.</t>
        </is>
      </c>
      <c r="E123" s="18" t="inlineStr">
        <is>
          <t>Not Started</t>
        </is>
      </c>
      <c r="F123" s="18" t="n"/>
    </row>
    <row r="124" ht="33" customHeight="1" s="82">
      <c r="A124" s="19" t="n"/>
      <c r="B124" s="34" t="inlineStr">
        <is>
          <t>WSTG-CLNT-06</t>
        </is>
      </c>
      <c r="C124" s="15">
        <f>HYPERLINK("https://owasp.org/www-project-web-security-testing-guide/latest/4-Web_Application_Security_Testing/11-Client-side_Testing/06-Testing_for_Client-side_Resource_Manipulation", "Testing for Client-side Resource Manipulation")</f>
        <v/>
      </c>
      <c r="D124" s="16" t="inlineStr">
        <is>
          <t>- Identify sinks with weak input validation.
- Assess the impact of the resource manipulation.</t>
        </is>
      </c>
      <c r="E124" s="18" t="inlineStr">
        <is>
          <t>Not Started</t>
        </is>
      </c>
      <c r="F124" s="18" t="n"/>
    </row>
    <row r="125" ht="33" customHeight="1" s="82">
      <c r="A125" s="19" t="n"/>
      <c r="B125" s="34" t="inlineStr">
        <is>
          <t>WSTG-CLNT-07</t>
        </is>
      </c>
      <c r="C125" s="15">
        <f>HYPERLINK("https://owasp.org/www-project-web-security-testing-guide/latest/4-Web_Application_Security_Testing/11-Client-side_Testing/07-Testing_Cross_Origin_Resource_Sharing", "Testing Cross Origin Resource Sharing")</f>
        <v/>
      </c>
      <c r="D125" s="16" t="inlineStr">
        <is>
          <t>- Identify endpoints that implement CORS.
- Ensure that the CORS configuration is secure or harmless.</t>
        </is>
      </c>
      <c r="E125" s="18" t="inlineStr">
        <is>
          <t>Not Started</t>
        </is>
      </c>
      <c r="F125" s="18" t="n"/>
    </row>
    <row r="126" ht="33" customHeight="1" s="82">
      <c r="A126" s="19" t="n"/>
      <c r="B126" s="34" t="inlineStr">
        <is>
          <t>WSTG-CLNT-08</t>
        </is>
      </c>
      <c r="C126" s="15">
        <f>HYPERLINK("https://owasp.org/www-project-web-security-testing-guide/latest/4-Web_Application_Security_Testing/11-Client-side_Testing/08-Testing_for_Cross_Site_Flashing", "Testing for Cross Site Flashing")</f>
        <v/>
      </c>
      <c r="D126" s="16" t="inlineStr">
        <is>
          <t>- Decompile and analyze the application's code.
- Assess sinks inputs and unsafe method usages.</t>
        </is>
      </c>
      <c r="E126" s="18" t="inlineStr">
        <is>
          <t>Not Started</t>
        </is>
      </c>
      <c r="F126" s="18" t="n"/>
    </row>
    <row r="127" ht="16.5" customHeight="1" s="82">
      <c r="A127" s="19" t="n"/>
      <c r="B127" s="34" t="inlineStr">
        <is>
          <t>WSTG-CLNT-09</t>
        </is>
      </c>
      <c r="C127" s="15">
        <f>HYPERLINK("https://owasp.org/www-project-web-security-testing-guide/latest/4-Web_Application_Security_Testing/11-Client-side_Testing/09-Testing_for_Clickjacking", "Testing for Clickjacking")</f>
        <v/>
      </c>
      <c r="D127" s="16" t="inlineStr">
        <is>
          <t>- Assess application vulnerability to clickjacking attacks.</t>
        </is>
      </c>
      <c r="E127" s="18" t="inlineStr">
        <is>
          <t>Not Started</t>
        </is>
      </c>
      <c r="F127" s="18" t="n"/>
    </row>
    <row r="128" ht="49.5" customHeight="1" s="82">
      <c r="A128" s="19" t="n"/>
      <c r="B128" s="34" t="inlineStr">
        <is>
          <t>WSTG-CLNT-10</t>
        </is>
      </c>
      <c r="C128" s="15">
        <f>HYPERLINK("https://owasp.org/www-project-web-security-testing-guide/latest/4-Web_Application_Security_Testing/11-Client-side_Testing/10-Testing_WebSockets", "Testing WebSockets")</f>
        <v/>
      </c>
      <c r="D128" s="16" t="inlineStr">
        <is>
          <t>- Identify the usage of WebSockets.
- Assess its implementation by using the same tests on normal HTTP channels.</t>
        </is>
      </c>
      <c r="E128" s="18" t="inlineStr">
        <is>
          <t>Not Started</t>
        </is>
      </c>
      <c r="F128" s="18" t="n"/>
    </row>
    <row r="129" ht="49.5" customHeight="1" s="82">
      <c r="A129" s="19" t="n"/>
      <c r="B129" s="34" t="inlineStr">
        <is>
          <t>WSTG-CLNT-11</t>
        </is>
      </c>
      <c r="C129" s="15">
        <f>HYPERLINK("https://owasp.org/www-project-web-security-testing-guide/latest/4-Web_Application_Security_Testing/11-Client-side_Testing/11-Testing_Web_Messaging", "Testing Web Messaging")</f>
        <v/>
      </c>
      <c r="D129" s="16" t="inlineStr">
        <is>
          <t>- Assess the security of the message's origin.
- Validate that it's using safe methods and validating its input.</t>
        </is>
      </c>
      <c r="E129" s="18" t="inlineStr">
        <is>
          <t>Not Started</t>
        </is>
      </c>
      <c r="F129" s="18" t="n"/>
    </row>
    <row r="130" ht="82.5" customHeight="1" s="82">
      <c r="A130" s="19" t="n"/>
      <c r="B130" s="34" t="inlineStr">
        <is>
          <t>WSTG-CLNT-12</t>
        </is>
      </c>
      <c r="C130" s="15">
        <f>HYPERLINK("https://owasp.org/www-project-web-security-testing-guide/latest/4-Web_Application_Security_Testing/11-Client-side_Testing/12-Testing_Browser_Storage", "Testing Browser Storage")</f>
        <v/>
      </c>
      <c r="D130" s="16" t="inlineStr">
        <is>
          <t>- Determine whether the website is storing sensitive data in client-side storage.
- The code handling of the storage objects should be examined for possibilities of injection attacks, such as utilizing unvalidated input or vulnerable libraries.</t>
        </is>
      </c>
      <c r="E130" s="18" t="inlineStr">
        <is>
          <t>Not Started</t>
        </is>
      </c>
      <c r="F130" s="18" t="n"/>
    </row>
    <row r="131" ht="49.5" customHeight="1" s="82">
      <c r="A131" s="19" t="n"/>
      <c r="B131" s="34" t="inlineStr">
        <is>
          <t>WSTG-CLNT-13</t>
        </is>
      </c>
      <c r="C131" s="15">
        <f>HYPERLINK("https://owasp.org/www-project-web-security-testing-guide/latest/4-Web_Application_Security_Testing/11-Client-side_Testing/13-Testing_for_Cross_Site_Script_Inclusion", "Testing for Cross Site Script Inclusion")</f>
        <v/>
      </c>
      <c r="D131" s="16" t="inlineStr">
        <is>
          <t>- Locate sensitive data across the system.
- Assess the leakage of sensitive data through various techniques.</t>
        </is>
      </c>
      <c r="E131" s="18" t="inlineStr">
        <is>
          <t>Not Started</t>
        </is>
      </c>
      <c r="F131" s="18" t="n"/>
    </row>
    <row r="132" ht="16.5" customHeight="1" s="82">
      <c r="A132" s="19" t="n"/>
      <c r="B132" s="34" t="inlineStr">
        <is>
          <t>WSTG-CLNT-14</t>
        </is>
      </c>
      <c r="C132" s="15">
        <f>HYPERLINK("https://owasp.org/www-project-web-security-testing-guide/latest/4-Web_Application_Security_Testing/11-Client-side_Testing/14-Testing_for_Reverse_Tabnabbing", "Testing for Reverse Tabnabbing")</f>
        <v/>
      </c>
      <c r="D132" s="16" t="inlineStr">
        <is>
          <t>N/A</t>
        </is>
      </c>
      <c r="E132" s="18" t="inlineStr">
        <is>
          <t>Not Started</t>
        </is>
      </c>
      <c r="F132" s="18" t="n"/>
    </row>
    <row r="133" ht="15" customHeight="1" s="82">
      <c r="A133" s="97" t="n"/>
      <c r="B133" s="98" t="n"/>
      <c r="C133" s="99" t="n"/>
      <c r="D133" s="99" t="n"/>
      <c r="E133" s="99" t="n"/>
      <c r="F133" s="99" t="n"/>
    </row>
    <row r="134" ht="47.25" customHeight="1" s="82">
      <c r="A134" s="9" t="n"/>
      <c r="B134" s="100" t="inlineStr">
        <is>
          <t>API Testing</t>
        </is>
      </c>
      <c r="C134" s="101" t="inlineStr">
        <is>
          <t>Test Name</t>
        </is>
      </c>
      <c r="D134" s="101" t="inlineStr">
        <is>
          <t>Objectives</t>
        </is>
      </c>
      <c r="E134" s="101" t="inlineStr">
        <is>
          <t>Status</t>
        </is>
      </c>
      <c r="F134" s="101" t="inlineStr">
        <is>
          <t>Notes</t>
        </is>
      </c>
    </row>
    <row r="135" ht="99" customHeight="1" s="82">
      <c r="A135" s="19" t="n"/>
      <c r="B135" s="34" t="inlineStr">
        <is>
          <t>WSTG-APIT-01</t>
        </is>
      </c>
      <c r="C135" s="15">
        <f>HYPERLINK("https://owasp.org/www-project-web-security-testing-guide/latest/4-Web_Application_Security_Testing/12-API_Testing/01-API_Reconnaissance", "API Reconnaissance")</f>
        <v/>
      </c>
      <c r="D135" s="16" t="inlineStr">
        <is>
          <t>- Find all API endpoints supported by the backend server code, documented or undocumented.
- Find all parameters for each endpoint supported by the backend server, documented or undocumented.
- Discover interesting data related to APIs in HTML and JavaScript sent to clients.</t>
        </is>
      </c>
      <c r="E135" s="18" t="inlineStr">
        <is>
          <t>Not Started</t>
        </is>
      </c>
      <c r="F135" s="18" t="n"/>
    </row>
    <row r="136" ht="66" customHeight="1" s="82">
      <c r="A136" s="19" t="n"/>
      <c r="B136" s="34" t="inlineStr">
        <is>
          <t>WSTG-APIT-02</t>
        </is>
      </c>
      <c r="C136" s="15">
        <f>HYPERLINK("https://owasp.org/www-project-web-security-testing-guide/latest/4-Web_Application_Security_Testing/12-API_Testing/02-API_Broken_Object_Level_Authorization", "API Broken Object Level Authorization")</f>
        <v/>
      </c>
      <c r="D136" s="16" t="inlineStr">
        <is>
          <t>- The objective of this test is to identify whether the API enforces proper **object-level authorization** checks, ensuring that users can only access and manipulate objects they are authorized to interact with.</t>
        </is>
      </c>
      <c r="E136" s="18" t="inlineStr">
        <is>
          <t>Not Started</t>
        </is>
      </c>
      <c r="F136" s="18" t="n"/>
    </row>
    <row r="137" ht="66" customHeight="1" s="82">
      <c r="A137" s="19" t="n"/>
      <c r="B137" s="34" t="inlineStr">
        <is>
          <t>WSTG-APIT-99</t>
        </is>
      </c>
      <c r="C137" s="15">
        <f>HYPERLINK("https://owasp.org/www-project-web-security-testing-guide/latest/4-Web_Application_Security_Testing/12-API_Testing/99-Testing_GraphQL", "Testing GraphQL")</f>
        <v/>
      </c>
      <c r="D137" s="16" t="inlineStr">
        <is>
          <t>- Assess that a secure and production-ready configuration is deployed.
- Validate all input fields against generic attacks.
- Ensure that proper access controls are applied.</t>
        </is>
      </c>
      <c r="E137" s="18" t="inlineStr">
        <is>
          <t>Not Started</t>
        </is>
      </c>
      <c r="F137" s="18" t="n"/>
    </row>
    <row r="138" ht="15" customHeight="1" s="82">
      <c r="A138" s="97" t="n"/>
      <c r="B138" s="98" t="n"/>
      <c r="C138" s="99" t="n"/>
      <c r="D138" s="99" t="n"/>
      <c r="E138" s="99" t="n"/>
      <c r="F138" s="99" t="n"/>
    </row>
  </sheetData>
  <mergeCells count="1">
    <mergeCell ref="B1:C1"/>
  </mergeCells>
  <conditionalFormatting sqref="B4:F4">
    <cfRule type="expression" priority="1" dxfId="13">
      <formula>$E4="Pass"</formula>
    </cfRule>
    <cfRule type="expression" priority="2" dxfId="12">
      <formula>$E4="N/A"</formula>
    </cfRule>
    <cfRule type="expression" priority="3" dxfId="11">
      <formula>$E4="Issues"</formula>
    </cfRule>
  </conditionalFormatting>
  <conditionalFormatting sqref="B4:F138">
    <cfRule type="expression" priority="1" dxfId="13">
      <formula>$E4="Pass"</formula>
    </cfRule>
    <cfRule type="expression" priority="2" dxfId="12">
      <formula>$E4="N/A"</formula>
    </cfRule>
    <cfRule type="expression" priority="3" dxfId="11">
      <formula>$E4="Issues"</formula>
    </cfRule>
  </conditionalFormatting>
  <dataValidations count="1">
    <dataValidation sqref="E4 E6 E7 E8 E9 E10 E11 E12 E13 E14 E15 E18 E19 E20 E21 E22 E23 E24 E25 E26 E27 E28 E29 E30 E31 E34 E35 E36 E37 E38 E41 E42 E43 E44 E45 E46 E47 E48 E49 E50 E51 E54 E55 E56 E57 E58 E61 E62 E63 E64 E65 E66 E67 E68 E69 E70 E71 E74 E75 E76 E77 E78 E79 E80 E81 E82 E83 E84 E85 E86 E87 E88 E89 E90 E91 E92 E93 E94 E97 E98 E101 E102 E103 E104 E107 E108 E109 E110 E111 E112 E113 E114 E115 E116 E119 E120 E121 E122 E123 E124 E125 E126 E127 E128 E129 E130 E131 E132 E135 E136 E137" showDropDown="0" showInputMessage="0" showErrorMessage="0" allowBlank="1" type="list">
      <formula1>"Not Started,Pass,Issues,N/A"</formula1>
    </dataValidation>
  </dataValidations>
  <pageMargins left="0.7" right="0.7" top="0.75" bottom="0.75" header="0.3" footer="0.3"/>
</worksheet>
</file>

<file path=xl/worksheets/sheet2.xml><?xml version="1.0" encoding="utf-8"?>
<worksheet xmlns="http://schemas.openxmlformats.org/spreadsheetml/2006/main">
  <sheetPr>
    <outlinePr summaryBelow="0" summaryRight="0"/>
    <pageSetUpPr/>
  </sheetPr>
  <dimension ref="A1:L14"/>
  <sheetViews>
    <sheetView workbookViewId="0">
      <selection activeCell="A1" sqref="A1"/>
    </sheetView>
  </sheetViews>
  <sheetFormatPr baseColWidth="10" defaultColWidth="12.6640625" defaultRowHeight="15.75" customHeight="1"/>
  <cols>
    <col width="3.6640625" customWidth="1" style="82" min="1" max="1"/>
    <col width="6.6640625" customWidth="1" style="82" min="2" max="2"/>
    <col width="16.1640625" customWidth="1" style="82" min="3" max="3"/>
    <col width="30.1640625" customWidth="1" style="82" min="4" max="4"/>
    <col width="24.1640625" customWidth="1" style="82" min="5" max="5"/>
    <col width="9.1640625" customWidth="1" style="82" min="6" max="8"/>
    <col width="20.5" customWidth="1" style="82" min="9" max="9"/>
    <col width="15.6640625" customWidth="1" style="82" min="10" max="10"/>
    <col width="13.6640625" customWidth="1" style="82" min="11" max="11"/>
    <col width="3.83203125" customWidth="1" style="82" min="12" max="12"/>
  </cols>
  <sheetData>
    <row r="1" ht="37.5" customHeight="1" s="82">
      <c r="A1" s="1" t="n"/>
      <c r="B1" s="20" t="inlineStr">
        <is>
          <t>OWASP: Summary Findings</t>
        </is>
      </c>
      <c r="C1" s="21" t="n"/>
      <c r="D1" s="22" t="n"/>
      <c r="E1" s="22" t="n"/>
      <c r="F1" s="23" t="n"/>
      <c r="G1" s="23" t="n"/>
      <c r="H1" s="23" t="n"/>
      <c r="I1" s="22" t="n"/>
      <c r="J1" s="22" t="n"/>
      <c r="K1" s="22" t="n"/>
      <c r="L1" s="4" t="n"/>
    </row>
    <row r="2" ht="13" customHeight="1" s="82">
      <c r="A2" s="5" t="n"/>
      <c r="B2" s="24" t="n"/>
      <c r="C2" s="25" t="n"/>
      <c r="D2" s="25" t="n"/>
      <c r="E2" s="26" t="n"/>
      <c r="F2" s="27" t="n"/>
      <c r="G2" s="27" t="n"/>
      <c r="H2" s="27" t="n"/>
      <c r="I2" s="26" t="n"/>
      <c r="J2" s="26" t="n"/>
      <c r="K2" s="26" t="n"/>
      <c r="L2" s="8" t="n"/>
    </row>
    <row r="3" ht="33" customHeight="1" s="82">
      <c r="A3" s="9" t="n"/>
      <c r="B3" s="28" t="inlineStr">
        <is>
          <t>Nº</t>
        </is>
      </c>
      <c r="C3" s="29" t="inlineStr">
        <is>
          <t>OTG</t>
        </is>
      </c>
      <c r="D3" s="29" t="inlineStr">
        <is>
          <t>Vulnerability Name</t>
        </is>
      </c>
      <c r="E3" s="30" t="inlineStr">
        <is>
          <t>Affected Host/Path</t>
        </is>
      </c>
      <c r="F3" s="31" t="inlineStr">
        <is>
          <t>Impact</t>
        </is>
      </c>
      <c r="G3" s="31" t="inlineStr">
        <is>
          <t>Likelihood</t>
        </is>
      </c>
      <c r="H3" s="31" t="inlineStr">
        <is>
          <t>Risk</t>
        </is>
      </c>
      <c r="I3" s="30" t="inlineStr">
        <is>
          <t>Observation/Implication</t>
        </is>
      </c>
      <c r="J3" s="30" t="inlineStr">
        <is>
          <t>Recommendation</t>
        </is>
      </c>
      <c r="K3" s="30" t="inlineStr">
        <is>
          <t>Test Evidence</t>
        </is>
      </c>
      <c r="L3" s="12" t="n"/>
    </row>
    <row r="4" ht="28" customHeight="1" s="82">
      <c r="A4" s="19" t="n"/>
      <c r="B4" s="32" t="n">
        <v>1</v>
      </c>
      <c r="C4" s="18" t="inlineStr">
        <is>
          <t>WSTG-INFO-02</t>
        </is>
      </c>
      <c r="D4" s="18">
        <f t="array" ref="D4">INDEX('Testing Checklist'!C:C,MATCH(C4,'Testing Checklist'!B:B,0))</f>
        <v/>
      </c>
      <c r="E4" s="33" t="inlineStr">
        <is>
          <t>www.example.com/news.php (id,page)</t>
        </is>
      </c>
      <c r="F4" s="32" t="inlineStr">
        <is>
          <t>High</t>
        </is>
      </c>
      <c r="G4" s="32" t="inlineStr">
        <is>
          <t>Moderate</t>
        </is>
      </c>
      <c r="H4" s="32" t="inlineStr">
        <is>
          <t>High</t>
        </is>
      </c>
      <c r="I4" s="34" t="n"/>
      <c r="J4" s="34" t="n"/>
      <c r="K4" s="34" t="inlineStr">
        <is>
          <t>xxx-1</t>
        </is>
      </c>
      <c r="L4" s="19" t="n"/>
    </row>
    <row r="5" ht="42" customHeight="1" s="82">
      <c r="A5" s="19" t="n"/>
      <c r="B5" s="32" t="n">
        <v>2</v>
      </c>
      <c r="C5" s="18" t="inlineStr">
        <is>
          <t>WSTG-INFO-02</t>
        </is>
      </c>
      <c r="D5" s="18" t="inlineStr">
        <is>
          <t>Conduct Search Engine Discovery Reconnaissance for Information Leakage</t>
        </is>
      </c>
      <c r="E5" s="33" t="inlineStr">
        <is>
          <t>www.example.com/news.php (id,page)</t>
        </is>
      </c>
      <c r="F5" s="32" t="inlineStr">
        <is>
          <t>High</t>
        </is>
      </c>
      <c r="G5" s="32" t="inlineStr">
        <is>
          <t>Moderate</t>
        </is>
      </c>
      <c r="H5" s="32" t="inlineStr">
        <is>
          <t>High</t>
        </is>
      </c>
      <c r="I5" s="34" t="n"/>
      <c r="J5" s="34" t="n"/>
      <c r="K5" s="34" t="n"/>
      <c r="L5" s="19" t="n"/>
    </row>
    <row r="6" ht="42" customHeight="1" s="82">
      <c r="A6" s="19" t="n"/>
      <c r="B6" s="32" t="n">
        <v>3</v>
      </c>
      <c r="C6" s="18" t="inlineStr">
        <is>
          <t>WSTG-INFO-02</t>
        </is>
      </c>
      <c r="D6" s="18" t="inlineStr">
        <is>
          <t>Conduct Search Engine Discovery Reconnaissance for Information Leakage</t>
        </is>
      </c>
      <c r="E6" s="33" t="inlineStr">
        <is>
          <t>www.example.com/news.php (id,page)</t>
        </is>
      </c>
      <c r="F6" s="32" t="inlineStr">
        <is>
          <t>High</t>
        </is>
      </c>
      <c r="G6" s="32" t="inlineStr">
        <is>
          <t>Moderate</t>
        </is>
      </c>
      <c r="H6" s="32" t="inlineStr">
        <is>
          <t>High</t>
        </is>
      </c>
      <c r="I6" s="34" t="n"/>
      <c r="J6" s="34" t="n"/>
      <c r="K6" s="34" t="n"/>
      <c r="L6" s="19" t="n"/>
    </row>
    <row r="7" ht="13" customHeight="1" s="82">
      <c r="A7" s="19" t="n"/>
      <c r="B7" s="32" t="n"/>
      <c r="C7" s="18" t="n"/>
      <c r="D7" s="18" t="n"/>
      <c r="E7" s="34" t="n"/>
      <c r="F7" s="32" t="n"/>
      <c r="G7" s="32" t="n"/>
      <c r="H7" s="32" t="n"/>
      <c r="I7" s="34" t="n"/>
      <c r="J7" s="34" t="n"/>
      <c r="K7" s="34" t="n"/>
      <c r="L7" s="19" t="n"/>
    </row>
    <row r="8" ht="13" customHeight="1" s="82">
      <c r="A8" s="19" t="n"/>
      <c r="B8" s="32" t="n"/>
      <c r="C8" s="18" t="n"/>
      <c r="D8" s="18" t="n"/>
      <c r="E8" s="34" t="n"/>
      <c r="F8" s="32" t="n"/>
      <c r="G8" s="32" t="n"/>
      <c r="H8" s="32" t="n"/>
      <c r="I8" s="34" t="n"/>
      <c r="J8" s="34" t="n"/>
      <c r="K8" s="34" t="n"/>
      <c r="L8" s="19" t="n"/>
    </row>
    <row r="9" ht="13" customHeight="1" s="82">
      <c r="A9" s="19" t="n"/>
      <c r="B9" s="32" t="n"/>
      <c r="C9" s="18" t="n"/>
      <c r="D9" s="18" t="n"/>
      <c r="E9" s="34" t="n"/>
      <c r="F9" s="32" t="n"/>
      <c r="G9" s="32" t="n"/>
      <c r="H9" s="32" t="n"/>
      <c r="I9" s="34" t="n"/>
      <c r="J9" s="34" t="n"/>
      <c r="K9" s="34" t="n"/>
      <c r="L9" s="19" t="n"/>
    </row>
    <row r="10" ht="13" customHeight="1" s="82">
      <c r="A10" s="19" t="n"/>
      <c r="B10" s="32" t="n"/>
      <c r="C10" s="18" t="n"/>
      <c r="D10" s="18" t="n"/>
      <c r="E10" s="34" t="n"/>
      <c r="F10" s="32" t="n"/>
      <c r="G10" s="32" t="n"/>
      <c r="H10" s="32" t="n"/>
      <c r="I10" s="34" t="n"/>
      <c r="J10" s="34" t="n"/>
      <c r="K10" s="34" t="n"/>
      <c r="L10" s="19" t="n"/>
    </row>
    <row r="11" ht="13" customHeight="1" s="82">
      <c r="A11" s="19" t="n"/>
      <c r="B11" s="32" t="n"/>
      <c r="C11" s="18" t="n"/>
      <c r="D11" s="18" t="n"/>
      <c r="E11" s="34" t="n"/>
      <c r="F11" s="32" t="n"/>
      <c r="G11" s="32" t="n"/>
      <c r="H11" s="32" t="n"/>
      <c r="I11" s="34" t="n"/>
      <c r="J11" s="34" t="n"/>
      <c r="K11" s="34" t="n"/>
      <c r="L11" s="19" t="n"/>
    </row>
    <row r="12" ht="13" customHeight="1" s="82">
      <c r="A12" s="19" t="n"/>
      <c r="B12" s="32" t="n"/>
      <c r="C12" s="18" t="n"/>
      <c r="D12" s="18" t="n"/>
      <c r="E12" s="34" t="n"/>
      <c r="F12" s="32" t="n"/>
      <c r="G12" s="32" t="n"/>
      <c r="H12" s="32" t="n"/>
      <c r="I12" s="34" t="n"/>
      <c r="J12" s="34" t="n"/>
      <c r="K12" s="34" t="n"/>
      <c r="L12" s="19" t="n"/>
    </row>
    <row r="13" ht="13" customHeight="1" s="82">
      <c r="A13" s="19" t="n"/>
      <c r="B13" s="32" t="n"/>
      <c r="C13" s="18" t="n"/>
      <c r="D13" s="18" t="n"/>
      <c r="E13" s="34" t="n"/>
      <c r="F13" s="32" t="n"/>
      <c r="G13" s="32" t="n"/>
      <c r="H13" s="32" t="n"/>
      <c r="I13" s="34" t="n"/>
      <c r="J13" s="34" t="n"/>
      <c r="K13" s="34" t="n"/>
      <c r="L13" s="19" t="n"/>
    </row>
    <row r="14" ht="13" customHeight="1" s="82">
      <c r="A14" s="5" t="n"/>
      <c r="B14" s="24" t="n"/>
      <c r="C14" s="25" t="n"/>
      <c r="D14" s="25" t="n"/>
      <c r="E14" s="26" t="n"/>
      <c r="F14" s="27" t="n"/>
      <c r="G14" s="27" t="n"/>
      <c r="H14" s="27" t="n"/>
      <c r="I14" s="26" t="n"/>
      <c r="J14" s="26" t="n"/>
      <c r="K14" s="26" t="n"/>
      <c r="L14" s="8" t="n"/>
    </row>
  </sheetData>
  <pageMargins left="0.7" right="0.7" top="0.75" bottom="0.75" header="0.3" footer="0.3"/>
</worksheet>
</file>

<file path=xl/worksheets/sheet3.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10" defaultColWidth="12.6640625" defaultRowHeight="15.75" customHeight="1"/>
  <cols>
    <col width="3.6640625" customWidth="1" style="82" min="1" max="1"/>
    <col width="18.33203125" customWidth="1" style="82" min="2" max="2"/>
    <col width="14.6640625" customWidth="1" style="82" min="3" max="5"/>
    <col width="4.1640625" customWidth="1" style="82" min="6" max="6"/>
    <col width="20.6640625" customWidth="1" style="82" min="7" max="7"/>
    <col width="42.6640625" customWidth="1" style="82" min="8" max="8"/>
    <col width="3.6640625" customWidth="1" style="82" min="9" max="9"/>
  </cols>
  <sheetData>
    <row r="1" ht="37.5" customHeight="1" s="82">
      <c r="A1" s="1" t="n"/>
      <c r="B1" s="20" t="inlineStr">
        <is>
          <t>OWASP: Risk Assessment Calculator</t>
        </is>
      </c>
      <c r="D1" s="21" t="n"/>
      <c r="E1" s="22" t="n"/>
      <c r="F1" s="35" t="n"/>
      <c r="G1" s="23" t="n"/>
      <c r="H1" s="23" t="n"/>
      <c r="I1" s="74" t="n"/>
    </row>
    <row r="2" ht="13.5" customHeight="1" s="82">
      <c r="A2" s="5" t="n"/>
      <c r="B2" s="24" t="n"/>
      <c r="C2" s="24" t="n"/>
      <c r="D2" s="25" t="n"/>
      <c r="E2" s="25" t="n"/>
      <c r="F2" s="36" t="n"/>
      <c r="G2" s="27" t="n"/>
      <c r="H2" s="37" t="n"/>
      <c r="I2" s="38" t="n"/>
    </row>
    <row r="3" ht="18" customHeight="1" s="82">
      <c r="A3" s="9" t="n"/>
      <c r="B3" s="102" t="inlineStr">
        <is>
          <t>Likelihood factors</t>
        </is>
      </c>
      <c r="F3" s="39" t="n"/>
      <c r="G3" s="102" t="inlineStr">
        <is>
          <t>Impact factors</t>
        </is>
      </c>
      <c r="I3" s="40" t="n"/>
    </row>
    <row r="4" ht="28.5" customHeight="1" s="82">
      <c r="A4" s="19" t="n"/>
      <c r="B4" s="103" t="inlineStr">
        <is>
          <t>Threat Agent Factors</t>
        </is>
      </c>
      <c r="F4" s="41" t="n"/>
      <c r="G4" s="103" t="inlineStr">
        <is>
          <t>Technical Impact Factors</t>
        </is>
      </c>
      <c r="I4" s="40" t="n"/>
    </row>
    <row r="5" ht="15.75" customHeight="1" s="82">
      <c r="A5" s="19" t="n"/>
      <c r="B5" s="42" t="inlineStr">
        <is>
          <t>Skills required</t>
        </is>
      </c>
      <c r="C5" s="104" t="inlineStr">
        <is>
          <t>Some technical skills [3]</t>
        </is>
      </c>
      <c r="F5" s="43">
        <f>VLOOKUP(C5,References!A2:B8,2,0)</f>
        <v/>
      </c>
      <c r="G5" s="42" t="inlineStr">
        <is>
          <t>Loss of confidentiality</t>
        </is>
      </c>
      <c r="H5" s="83" t="inlineStr">
        <is>
          <t>Minimal non-sensitive data disclosed [2]</t>
        </is>
      </c>
      <c r="I5" s="45">
        <f>VLOOKUP(H5,References!A$11:B$16,2,0)</f>
        <v/>
      </c>
    </row>
    <row r="6" ht="15.75" customHeight="1" s="82">
      <c r="A6" s="19" t="n"/>
      <c r="B6" s="42" t="inlineStr">
        <is>
          <t>Motive</t>
        </is>
      </c>
      <c r="C6" s="105" t="inlineStr">
        <is>
          <t>Possible reward [4]</t>
        </is>
      </c>
      <c r="F6" s="43">
        <f>VLOOKUP(C6,References!C2:D6,2,0)</f>
        <v/>
      </c>
      <c r="G6" s="42" t="inlineStr">
        <is>
          <t>Loss of Integrity</t>
        </is>
      </c>
      <c r="H6" s="83" t="inlineStr">
        <is>
          <t>All data totally corrupt [9]</t>
        </is>
      </c>
      <c r="I6" s="45">
        <f>VLOOKUP(H6,References!C$11:D$17,2,0)</f>
        <v/>
      </c>
    </row>
    <row r="7" ht="15.75" customHeight="1" s="82">
      <c r="A7" s="19" t="n"/>
      <c r="B7" s="42" t="inlineStr">
        <is>
          <t>Opportunity</t>
        </is>
      </c>
      <c r="C7" s="105" t="inlineStr">
        <is>
          <t>Full access or expensive resources required [0]</t>
        </is>
      </c>
      <c r="F7" s="43">
        <f>VLOOKUP(C7,References!E2:F6,2,0)</f>
        <v/>
      </c>
      <c r="G7" s="42" t="inlineStr">
        <is>
          <t>Loss of Availability</t>
        </is>
      </c>
      <c r="H7" s="83" t="inlineStr">
        <is>
          <t>Minimal secondary services interrupted [1]</t>
        </is>
      </c>
      <c r="I7" s="45">
        <f>VLOOKUP(H7,References!E$11:F$16,2,0)</f>
        <v/>
      </c>
    </row>
    <row r="8" ht="15.75" customHeight="1" s="82">
      <c r="A8" s="19" t="n"/>
      <c r="B8" s="42" t="inlineStr">
        <is>
          <t>Population Size</t>
        </is>
      </c>
      <c r="C8" s="105" t="inlineStr">
        <is>
          <t>System Administrators [2]</t>
        </is>
      </c>
      <c r="F8" s="43">
        <f>VLOOKUP(C8,References!G3:H8,2,0)</f>
        <v/>
      </c>
      <c r="G8" s="42" t="inlineStr">
        <is>
          <t>Loss of Accountability</t>
        </is>
      </c>
      <c r="H8" s="83" t="inlineStr">
        <is>
          <t>Not Applicable [0]</t>
        </is>
      </c>
      <c r="I8" s="45">
        <f>VLOOKUP(H8,References!G$11:H$16,2,0)</f>
        <v/>
      </c>
    </row>
    <row r="9" ht="12.75" customHeight="1" s="82">
      <c r="A9" s="46" t="n"/>
      <c r="B9" s="47" t="n"/>
      <c r="C9" s="47" t="n"/>
      <c r="D9" s="47" t="n"/>
      <c r="E9" s="47" t="n"/>
      <c r="F9" s="48" t="n"/>
      <c r="G9" s="47" t="n"/>
      <c r="H9" s="47" t="n"/>
      <c r="I9" s="45" t="n"/>
    </row>
    <row r="10" ht="28.5" customHeight="1" s="82">
      <c r="A10" s="19" t="n"/>
      <c r="B10" s="103" t="inlineStr">
        <is>
          <t>Vulnerability Factors</t>
        </is>
      </c>
      <c r="F10" s="49" t="n"/>
      <c r="G10" s="103" t="inlineStr">
        <is>
          <t>Business Impact Factors</t>
        </is>
      </c>
      <c r="I10" s="49" t="n"/>
    </row>
    <row r="11" ht="18" customHeight="1" s="82">
      <c r="A11" s="19" t="n"/>
      <c r="B11" s="42" t="inlineStr">
        <is>
          <t>Easy of Discovery</t>
        </is>
      </c>
      <c r="C11" s="104" t="inlineStr">
        <is>
          <t>Practically impossible [1]</t>
        </is>
      </c>
      <c r="F11" s="43">
        <f>VLOOKUP(C11,References!I2:J7,2,0)</f>
        <v/>
      </c>
      <c r="G11" s="42" t="inlineStr">
        <is>
          <t>Financial damage</t>
        </is>
      </c>
      <c r="H11" s="83" t="inlineStr">
        <is>
          <t>Minor effect on annual profit [3]</t>
        </is>
      </c>
      <c r="I11" s="45">
        <f>VLOOKUP(H11,References!I$11:J$16,2,0)</f>
        <v/>
      </c>
    </row>
    <row r="12" ht="18" customHeight="1" s="82">
      <c r="A12" s="19" t="n"/>
      <c r="B12" s="42" t="inlineStr">
        <is>
          <t>Ease of Exploit</t>
        </is>
      </c>
      <c r="C12" s="104" t="inlineStr">
        <is>
          <t>Easy [5]</t>
        </is>
      </c>
      <c r="F12" s="43">
        <f>VLOOKUP(C12,References!K$2:L$7,2,0)</f>
        <v/>
      </c>
      <c r="G12" s="42" t="inlineStr">
        <is>
          <t>Reputation damage</t>
        </is>
      </c>
      <c r="H12" s="83" t="inlineStr">
        <is>
          <t>Loss of major accounts [4]</t>
        </is>
      </c>
      <c r="I12" s="45">
        <f>VLOOKUP(H12,References!K$11:L$16,2,0)</f>
        <v/>
      </c>
    </row>
    <row r="13" ht="18" customHeight="1" s="82">
      <c r="A13" s="19" t="n"/>
      <c r="B13" s="42" t="inlineStr">
        <is>
          <t>Awareness</t>
        </is>
      </c>
      <c r="C13" s="104" t="inlineStr">
        <is>
          <t>Hidden [4]</t>
        </is>
      </c>
      <c r="F13" s="43">
        <f>VLOOKUP(C13,References!M$2:N$7,2,0)</f>
        <v/>
      </c>
      <c r="G13" s="42" t="inlineStr">
        <is>
          <t>Non-Compliance</t>
        </is>
      </c>
      <c r="H13" s="83" t="inlineStr">
        <is>
          <t>Clear violation [5]</t>
        </is>
      </c>
      <c r="I13" s="45">
        <f>VLOOKUP(H13,References!M$11:O$16,2,0)</f>
        <v/>
      </c>
    </row>
    <row r="14" ht="18" customHeight="1" s="82">
      <c r="A14" s="8" t="n"/>
      <c r="B14" s="42" t="inlineStr">
        <is>
          <t>Intrusion Detection</t>
        </is>
      </c>
      <c r="C14" s="104" t="inlineStr">
        <is>
          <t>Logged and reviewed [3]</t>
        </is>
      </c>
      <c r="F14" s="43">
        <f>VLOOKUP(C14,References!O$2:P$7,2,0)</f>
        <v/>
      </c>
      <c r="G14" s="42" t="inlineStr">
        <is>
          <t>Privacy violation</t>
        </is>
      </c>
      <c r="H14" s="83" t="inlineStr">
        <is>
          <t>One individual [3]</t>
        </is>
      </c>
      <c r="I14" s="45">
        <f>VLOOKUP(H14,References!O$11:P$16,2,0)</f>
        <v/>
      </c>
    </row>
    <row r="15" ht="12.75" customHeight="1" s="82">
      <c r="A15" s="5" t="n"/>
      <c r="B15" s="7" t="n"/>
      <c r="C15" s="7" t="n"/>
      <c r="D15" s="7" t="n"/>
      <c r="E15" s="7" t="n"/>
      <c r="F15" s="50" t="n"/>
      <c r="G15" s="7" t="n"/>
      <c r="H15" s="47" t="n"/>
      <c r="I15" s="40" t="n"/>
    </row>
    <row r="16" ht="15" customHeight="1" s="82">
      <c r="A16" s="8" t="n"/>
      <c r="B16" s="106" t="inlineStr">
        <is>
          <t>Likelihood score:</t>
        </is>
      </c>
      <c r="C16" s="107">
        <f>IFERROR(AVERAGE(F5:F8,F11:F14),"All factors require a selection.")</f>
        <v/>
      </c>
      <c r="D16" s="108" t="n"/>
      <c r="E16" s="109" t="n"/>
      <c r="F16" s="51" t="n"/>
      <c r="G16" s="110" t="inlineStr">
        <is>
          <t>Impact score:</t>
        </is>
      </c>
      <c r="H16" s="107">
        <f>IFERROR(AVERAGE(I5:I8,I11:I14),"All factors require a selection.")</f>
        <v/>
      </c>
      <c r="I16" s="40" t="n"/>
    </row>
    <row r="17" ht="15" customHeight="1" s="82">
      <c r="A17" s="8" t="n"/>
      <c r="B17" s="111" t="n"/>
      <c r="C17" s="112" t="n"/>
      <c r="D17" s="113" t="n"/>
      <c r="E17" s="114" t="n"/>
      <c r="F17" s="40" t="n"/>
      <c r="G17" s="111" t="n"/>
      <c r="H17" s="111" t="n"/>
      <c r="I17" s="40" t="n"/>
    </row>
    <row r="18" ht="12.75" customHeight="1" s="82">
      <c r="A18" s="5" t="n"/>
      <c r="B18" s="52" t="n"/>
      <c r="C18" s="52" t="n"/>
      <c r="D18" s="52" t="n"/>
      <c r="E18" s="52" t="n"/>
      <c r="F18" s="36" t="n"/>
      <c r="G18" s="52" t="n"/>
      <c r="H18" s="52" t="n"/>
      <c r="I18" s="40" t="n"/>
    </row>
    <row r="19" ht="12.75" customHeight="1" s="82">
      <c r="A19" s="5" t="n"/>
      <c r="B19" s="7" t="n"/>
      <c r="C19" s="7" t="n"/>
      <c r="D19" s="7" t="n"/>
      <c r="E19" s="7" t="n"/>
      <c r="F19" s="36" t="n"/>
      <c r="G19" s="7" t="n"/>
      <c r="H19" s="7" t="n"/>
      <c r="I19" s="40" t="n"/>
    </row>
    <row r="20" ht="20.25" customHeight="1" s="82">
      <c r="A20" s="8" t="n"/>
      <c r="B20" s="115" t="inlineStr">
        <is>
          <t>Overall Risk Severity :</t>
        </is>
      </c>
      <c r="C20" s="116" t="n"/>
      <c r="D20" s="117" t="n"/>
      <c r="E20" s="53">
        <f>IFERROR(IF(AND($C$16&lt;3,$H$16&lt;3),"Note",IF(OR(AND($C$16&lt;3,$H$16&gt;=3,$H$16&lt;6),AND($C$16&gt;=3,$C$16&lt;6,$H$16&lt;3)),"Low",IF(OR(AND($C16&lt;3,$H16&gt;=6),AND($C16&gt;=3,$C16&lt;6,$H16&gt;=3,$H16&lt;6),AND($C16&gt;=6,$H16&lt;3)),"MODERATE",IF(OR(AND($C16&gt;=6,$C16&gt;=3,$H16&lt;6),AND($C16&gt;=3,$C16&lt;6,$H16&gt;6)),"High","Critical")))),"Note")</f>
        <v/>
      </c>
      <c r="F20" s="54" t="n"/>
      <c r="G20" s="55" t="n"/>
      <c r="H20" s="56" t="n"/>
      <c r="I20" s="40" t="n"/>
    </row>
    <row r="21" ht="12.75" customHeight="1" s="82">
      <c r="A21" s="5" t="n"/>
      <c r="B21" s="7" t="n"/>
      <c r="C21" s="7" t="n"/>
      <c r="D21" s="7" t="n"/>
      <c r="E21" s="7" t="n"/>
      <c r="F21" s="36" t="n"/>
      <c r="G21" s="55" t="n"/>
      <c r="H21" s="55" t="n"/>
      <c r="I21" s="40" t="n"/>
    </row>
    <row r="22" ht="18" customHeight="1" s="82">
      <c r="A22" s="8" t="n"/>
      <c r="C22" s="118" t="inlineStr">
        <is>
          <t>Impact</t>
        </is>
      </c>
      <c r="F22" s="40" t="n"/>
      <c r="G22" s="55" t="n"/>
      <c r="H22" s="55" t="n"/>
      <c r="I22" s="40" t="n"/>
    </row>
    <row r="23" ht="17.25" customHeight="1" s="82">
      <c r="A23" s="8" t="n"/>
      <c r="B23" s="57" t="inlineStr">
        <is>
          <t>Likelihood</t>
        </is>
      </c>
      <c r="C23" s="58">
        <f>IF($H16&lt;3,"-&gt;Low&lt;-","Low")</f>
        <v/>
      </c>
      <c r="D23" s="58">
        <f>IF(AND($H16&gt;=3,$H16&lt;6),"-&gt;Moderate&lt;-","Moderate")</f>
        <v/>
      </c>
      <c r="E23" s="58">
        <f>IF($H16&gt;=6,"-&gt;High&lt;-","High")</f>
        <v/>
      </c>
      <c r="F23" s="40" t="n"/>
      <c r="G23" s="59" t="n"/>
      <c r="H23" s="55" t="n"/>
      <c r="I23" s="40" t="n"/>
    </row>
    <row r="24" ht="22.5" customHeight="1" s="82">
      <c r="A24" s="60" t="n"/>
      <c r="B24" s="61">
        <f>IF($C16&lt;3,"-&gt;Low&lt;-","Low")</f>
        <v/>
      </c>
      <c r="C24" s="62">
        <f>IF(AND($C$16&lt;3,$H$16&lt;3),"-&gt;Note&lt;-","Note")</f>
        <v/>
      </c>
      <c r="D24" s="63">
        <f>IF(AND($C$16&lt;3,$H$16&gt;=3,$H$16&lt;6),"-&gt;Low&lt;-","Low")</f>
        <v/>
      </c>
      <c r="E24" s="64">
        <f>IF(AND($C16&lt;3,$H16&gt;=6),"-&gt;Moderate&lt;-","Moderate")</f>
        <v/>
      </c>
      <c r="F24" s="65" t="n"/>
      <c r="G24" s="66" t="n"/>
      <c r="H24" s="67" t="n"/>
      <c r="I24" s="65" t="n"/>
    </row>
    <row r="25" ht="22.5" customHeight="1" s="82">
      <c r="A25" s="60" t="n"/>
      <c r="B25" s="61">
        <f>IF(AND($C16&gt;=3,$C16&lt;6),"-&gt;Moderate&lt;-","Moderate")</f>
        <v/>
      </c>
      <c r="C25" s="63">
        <f>IF(AND($C$16&gt;=3,$C$16&lt;6,$H$16&lt;3),"-&gt;Low&lt;-","Low")</f>
        <v/>
      </c>
      <c r="D25" s="64">
        <f>IF(AND($C16&gt;=3,$C16&lt;6,$H16&gt;=3,$H16&lt;6),"-&gt;Moderate&lt;-","Moderate")</f>
        <v/>
      </c>
      <c r="E25" s="68">
        <f>IF(AND($C16&gt;=3,$C16&lt;6,$H16&gt;6),"-&gt;High&lt;-","High")</f>
        <v/>
      </c>
      <c r="F25" s="65" t="n"/>
      <c r="G25" s="66" t="n"/>
      <c r="H25" s="67" t="n"/>
      <c r="I25" s="65" t="n"/>
    </row>
    <row r="26" ht="22.5" customHeight="1" s="82">
      <c r="A26" s="60" t="n"/>
      <c r="B26" s="61">
        <f>IF($C16&gt;=6,"-&gt;High&lt;-","High")</f>
        <v/>
      </c>
      <c r="C26" s="64">
        <f>IF(AND($C16&gt;=6,$H16&lt;3),"-&gt;Moderate&lt;-","Moderate")</f>
        <v/>
      </c>
      <c r="D26" s="68">
        <f>IF(AND($C16&gt;=6,$C16&gt;=3,$H16&lt;6),"-&gt;High&lt;-","High")</f>
        <v/>
      </c>
      <c r="E26" s="69">
        <f>IF(AND($C$16&gt;=6,$H$16&gt;=6),"-&gt;Critical&lt;-","Critical")</f>
        <v/>
      </c>
      <c r="F26" s="65" t="n"/>
      <c r="G26" s="67" t="n"/>
      <c r="H26" s="67" t="n"/>
      <c r="I26" s="65" t="n"/>
    </row>
    <row r="27" ht="12.75" customHeight="1" s="82">
      <c r="A27" s="70" t="n"/>
      <c r="B27" s="7" t="n"/>
      <c r="C27" s="7" t="n"/>
      <c r="D27" s="7" t="n"/>
      <c r="E27" s="7" t="n"/>
      <c r="F27" s="26" t="n"/>
      <c r="G27" s="7" t="n"/>
      <c r="H27" s="7" t="n"/>
      <c r="I27" s="71" t="n"/>
    </row>
  </sheetData>
  <mergeCells count="20">
    <mergeCell ref="C22:E22"/>
    <mergeCell ref="C12:E12"/>
    <mergeCell ref="C11:E11"/>
    <mergeCell ref="B4:E4"/>
    <mergeCell ref="G10:H10"/>
    <mergeCell ref="C8:E8"/>
    <mergeCell ref="B3:E3"/>
    <mergeCell ref="C7:E7"/>
    <mergeCell ref="G3:H3"/>
    <mergeCell ref="B20:D20"/>
    <mergeCell ref="C16:E17"/>
    <mergeCell ref="C13:E13"/>
    <mergeCell ref="H16:H17"/>
    <mergeCell ref="G16:G17"/>
    <mergeCell ref="C6:E6"/>
    <mergeCell ref="G4:H4"/>
    <mergeCell ref="C14:E14"/>
    <mergeCell ref="C5:E5"/>
    <mergeCell ref="B16:B17"/>
    <mergeCell ref="B10:E10"/>
  </mergeCells>
  <conditionalFormatting sqref="E20:G20">
    <cfRule type="containsText" priority="1" operator="containsText" dxfId="10" text="critical">
      <formula>NOT(ISERROR(SEARCH(("critical"),(E20))))</formula>
    </cfRule>
    <cfRule type="containsText" priority="2" operator="containsText" dxfId="9" text="high">
      <formula>NOT(ISERROR(SEARCH(("high"),(E20))))</formula>
    </cfRule>
    <cfRule type="containsText" priority="3" operator="containsText" dxfId="8" text="moderate">
      <formula>NOT(ISERROR(SEARCH(("moderate"),(E20))))</formula>
    </cfRule>
    <cfRule type="containsText" priority="4" operator="containsText" dxfId="7" text="low">
      <formula>NOT(ISERROR(SEARCH(("low"),(E20))))</formula>
    </cfRule>
    <cfRule type="containsText" priority="5" operator="containsText" dxfId="6" text="Note">
      <formula>NOT(ISERROR(SEARCH(("Note"),(E20))))</formula>
    </cfRule>
  </conditionalFormatting>
  <conditionalFormatting sqref="B24:B26 C23:E23">
    <cfRule type="containsText" priority="6" operator="containsText" dxfId="0" text="&lt;">
      <formula>NOT(ISERROR(SEARCH(("&lt;"),(C23))))</formula>
    </cfRule>
  </conditionalFormatting>
  <conditionalFormatting sqref="B24:B26 C23:E26">
    <cfRule type="containsText" priority="7" operator="containsText" dxfId="0" text="&lt;">
      <formula>NOT(ISERROR(SEARCH(("&lt;"),(C23))))</formula>
    </cfRule>
  </conditionalFormatting>
  <conditionalFormatting sqref="D26">
    <cfRule type="containsText" priority="8" operator="containsText" dxfId="0" text="&lt;">
      <formula>NOT(ISERROR(SEARCH(("&lt;"),(D26))))</formula>
    </cfRule>
  </conditionalFormatting>
  <conditionalFormatting sqref="E25">
    <cfRule type="containsText" priority="9" operator="containsText" dxfId="0" text="&lt;">
      <formula>NOT(ISERROR(SEARCH(("&lt;"),(E25))))</formula>
    </cfRule>
  </conditionalFormatting>
  <conditionalFormatting sqref="D25">
    <cfRule type="containsText" priority="10" operator="containsText" dxfId="0" text="&lt;">
      <formula>NOT(ISERROR(SEARCH(("&lt;"),(D25))))</formula>
    </cfRule>
  </conditionalFormatting>
  <conditionalFormatting sqref="C26">
    <cfRule type="containsText" priority="11" operator="containsText" dxfId="0" text="&lt;">
      <formula>NOT(ISERROR(SEARCH(("&lt;"),(C26))))</formula>
    </cfRule>
  </conditionalFormatting>
  <dataValidations count="16">
    <dataValidation sqref="H5" showDropDown="0" showInputMessage="0" showErrorMessage="1" allowBlank="1" type="list">
      <formula1>LossofConfidentiality</formula1>
    </dataValidation>
    <dataValidation sqref="H7" showDropDown="0" showInputMessage="0" showErrorMessage="1" allowBlank="1" type="list">
      <formula1>LossofAvailability</formula1>
    </dataValidation>
    <dataValidation sqref="H6" showDropDown="0" showInputMessage="0" showErrorMessage="1" allowBlank="1" type="list">
      <formula1>LossofIntegrity</formula1>
    </dataValidation>
    <dataValidation sqref="C13" showDropDown="0" showInputMessage="0" showErrorMessage="1" allowBlank="1" type="list">
      <formula1>Awareness</formula1>
    </dataValidation>
    <dataValidation sqref="H13" showDropDown="0" showInputMessage="0" showErrorMessage="1" allowBlank="1" type="list">
      <formula1>NonCompliance</formula1>
    </dataValidation>
    <dataValidation sqref="H14" showDropDown="0" showInputMessage="0" showErrorMessage="1" allowBlank="1" type="list">
      <formula1>PolicyViolation</formula1>
    </dataValidation>
    <dataValidation sqref="H11" showDropDown="0" showInputMessage="0" showErrorMessage="1" allowBlank="1" type="list">
      <formula1>FinancialDamage</formula1>
    </dataValidation>
    <dataValidation sqref="C11" showDropDown="0" showInputMessage="0" showErrorMessage="1" allowBlank="1" type="list">
      <formula1>EasyofDiscovery</formula1>
    </dataValidation>
    <dataValidation sqref="C6" showDropDown="0" showInputMessage="0" showErrorMessage="1" allowBlank="1" type="list">
      <formula1>Motive</formula1>
    </dataValidation>
    <dataValidation sqref="H8" showDropDown="0" showInputMessage="0" showErrorMessage="1" allowBlank="1" type="list">
      <formula1>LossofAccountability</formula1>
    </dataValidation>
    <dataValidation sqref="C12" showDropDown="0" showInputMessage="0" showErrorMessage="1" allowBlank="1" type="list">
      <formula1>EaseofExploit</formula1>
    </dataValidation>
    <dataValidation sqref="C14" showDropDown="0" showInputMessage="0" showErrorMessage="1" allowBlank="1" type="list">
      <formula1>IntrusionDetection</formula1>
    </dataValidation>
    <dataValidation sqref="H12" showDropDown="0" showInputMessage="0" showErrorMessage="1" allowBlank="1" type="list">
      <formula1>ReputationDamage</formula1>
    </dataValidation>
    <dataValidation sqref="C5" showDropDown="0" showInputMessage="0" showErrorMessage="1" allowBlank="1" type="list">
      <formula1>SkillRequired</formula1>
    </dataValidation>
    <dataValidation sqref="C7" showDropDown="0" showInputMessage="0" showErrorMessage="1" allowBlank="1" type="list">
      <formula1>Opportunity</formula1>
    </dataValidation>
    <dataValidation sqref="C8" showDropDown="0" showInputMessage="0" showErrorMessage="1" allowBlank="1" type="list">
      <formula1>PopulationSize</formula1>
    </dataValidation>
  </dataValidations>
  <pageMargins left="0.75" right="0.75" top="1" bottom="1" header="0" footer="0"/>
  <pageSetup orientation="portrait" paperSize="9"/>
  <legacyDrawing xmlns:r="http://schemas.openxmlformats.org/officeDocument/2006/relationships" r:id="anysvml"/>
</worksheet>
</file>

<file path=xl/worksheets/sheet4.xml><?xml version="1.0" encoding="utf-8"?>
<worksheet xmlns="http://schemas.openxmlformats.org/spreadsheetml/2006/main">
  <sheetPr>
    <outlinePr summaryBelow="1" summaryRight="1"/>
    <pageSetUpPr/>
  </sheetPr>
  <dimension ref="A1:P17"/>
  <sheetViews>
    <sheetView workbookViewId="0">
      <selection activeCell="A1" sqref="A1"/>
    </sheetView>
  </sheetViews>
  <sheetFormatPr baseColWidth="10" defaultColWidth="12.6640625" defaultRowHeight="15.75" customHeight="1"/>
  <cols>
    <col width="39" customWidth="1" style="82" min="1" max="1"/>
    <col width="2" customWidth="1" style="82" min="2" max="2"/>
    <col width="32.6640625" customWidth="1" style="82" min="3" max="3"/>
    <col width="2" customWidth="1" style="82" min="4" max="4"/>
    <col width="43.1640625" customWidth="1" style="82" min="5" max="5"/>
    <col width="2" customWidth="1" style="82" min="6" max="6"/>
    <col width="38.33203125" customWidth="1" style="82" min="7" max="7"/>
    <col width="2" customWidth="1" style="82" min="8" max="8"/>
    <col width="38.33203125" customWidth="1" style="82" min="9" max="9"/>
    <col width="2" customWidth="1" style="82" min="10" max="10"/>
    <col width="27.6640625" customWidth="1" style="82" min="11" max="11"/>
    <col width="2" customWidth="1" style="82" min="12" max="12"/>
    <col width="23" customWidth="1" style="82" min="13" max="13"/>
    <col width="2" customWidth="1" style="82" min="14" max="14"/>
    <col width="31.33203125" customWidth="1" style="82" min="15" max="15"/>
    <col width="2" customWidth="1" style="82" min="16" max="16"/>
  </cols>
  <sheetData>
    <row r="1" ht="23.25" customHeight="1" s="82">
      <c r="A1" s="72" t="inlineStr">
        <is>
          <t>Skills required</t>
        </is>
      </c>
      <c r="B1" s="73" t="n"/>
      <c r="C1" s="72" t="inlineStr">
        <is>
          <t>Motive</t>
        </is>
      </c>
      <c r="D1" s="73" t="n"/>
      <c r="E1" s="72" t="inlineStr">
        <is>
          <t>Opportunity</t>
        </is>
      </c>
      <c r="F1" s="73" t="n"/>
      <c r="G1" s="72" t="inlineStr">
        <is>
          <t>Population Size</t>
        </is>
      </c>
      <c r="H1" s="73" t="n"/>
      <c r="I1" s="72" t="inlineStr">
        <is>
          <t>Easy of Discovery</t>
        </is>
      </c>
      <c r="J1" s="73" t="n"/>
      <c r="K1" s="72" t="inlineStr">
        <is>
          <t>Ease of Exploit</t>
        </is>
      </c>
      <c r="L1" s="73" t="n"/>
      <c r="M1" s="72" t="inlineStr">
        <is>
          <t>Awareness</t>
        </is>
      </c>
      <c r="N1" s="73" t="n"/>
      <c r="O1" s="72" t="inlineStr">
        <is>
          <t>Intrusion Detection</t>
        </is>
      </c>
      <c r="P1" s="73" t="n"/>
    </row>
    <row r="2" ht="12.75" customHeight="1" s="82">
      <c r="A2" s="73" t="inlineStr">
        <is>
          <t>Select an option</t>
        </is>
      </c>
      <c r="B2" s="73" t="inlineStr">
        <is>
          <t> </t>
        </is>
      </c>
      <c r="C2" s="73" t="inlineStr">
        <is>
          <t>Select an option</t>
        </is>
      </c>
      <c r="D2" s="73" t="inlineStr">
        <is>
          <t> </t>
        </is>
      </c>
      <c r="E2" s="73" t="inlineStr">
        <is>
          <t>Select an option</t>
        </is>
      </c>
      <c r="F2" s="73" t="inlineStr">
        <is>
          <t> </t>
        </is>
      </c>
      <c r="G2" s="73" t="inlineStr">
        <is>
          <t>Select an option</t>
        </is>
      </c>
      <c r="H2" s="73" t="inlineStr">
        <is>
          <t> </t>
        </is>
      </c>
      <c r="I2" s="73" t="inlineStr">
        <is>
          <t>Select an option</t>
        </is>
      </c>
      <c r="J2" s="73" t="inlineStr">
        <is>
          <t> </t>
        </is>
      </c>
      <c r="K2" s="73" t="inlineStr">
        <is>
          <t>Select an option</t>
        </is>
      </c>
      <c r="L2" s="73" t="inlineStr">
        <is>
          <t> </t>
        </is>
      </c>
      <c r="M2" s="73" t="inlineStr">
        <is>
          <t>Select an option</t>
        </is>
      </c>
      <c r="N2" s="73" t="inlineStr">
        <is>
          <t> </t>
        </is>
      </c>
      <c r="O2" s="73" t="inlineStr">
        <is>
          <t>Select an option</t>
        </is>
      </c>
      <c r="P2" s="73" t="inlineStr">
        <is>
          <t> </t>
        </is>
      </c>
    </row>
    <row r="3" ht="12.75" customHeight="1" s="82">
      <c r="A3" s="73" t="inlineStr">
        <is>
          <t>Not Applicable [0]</t>
        </is>
      </c>
      <c r="B3" s="73" t="n">
        <v>0</v>
      </c>
      <c r="C3" s="73" t="inlineStr">
        <is>
          <t>Not Applicable [0]</t>
        </is>
      </c>
      <c r="D3" s="73" t="n">
        <v>0</v>
      </c>
      <c r="E3" s="73" t="inlineStr">
        <is>
          <t>Full access or expensive resources required [0]</t>
        </is>
      </c>
      <c r="F3" s="73" t="n">
        <v>0</v>
      </c>
      <c r="G3" s="73" t="inlineStr">
        <is>
          <t>Not Applicable [0]</t>
        </is>
      </c>
      <c r="H3" s="73" t="n">
        <v>0</v>
      </c>
      <c r="I3" s="73" t="inlineStr">
        <is>
          <t>Not Applicable [0]</t>
        </is>
      </c>
      <c r="J3" s="73" t="n">
        <v>0</v>
      </c>
      <c r="K3" s="73" t="inlineStr">
        <is>
          <t>Not Applicable [0]</t>
        </is>
      </c>
      <c r="L3" s="73" t="n">
        <v>0</v>
      </c>
      <c r="M3" s="73" t="inlineStr">
        <is>
          <t>Not Applicable [0]</t>
        </is>
      </c>
      <c r="N3" s="73" t="n">
        <v>0</v>
      </c>
      <c r="O3" s="73" t="inlineStr">
        <is>
          <t>Not Applicable [0]</t>
        </is>
      </c>
      <c r="P3" s="73" t="n">
        <v>0</v>
      </c>
    </row>
    <row r="4" ht="12.75" customHeight="1" s="82">
      <c r="A4" s="73" t="inlineStr">
        <is>
          <t>No technical skills [1]</t>
        </is>
      </c>
      <c r="B4" s="73" t="n">
        <v>1</v>
      </c>
      <c r="C4" s="73" t="inlineStr">
        <is>
          <t>Low or no reward [1]</t>
        </is>
      </c>
      <c r="D4" s="73" t="n">
        <v>1</v>
      </c>
      <c r="E4" s="73" t="inlineStr">
        <is>
          <t>Special access or resources required [4]</t>
        </is>
      </c>
      <c r="F4" s="73" t="n">
        <v>4</v>
      </c>
      <c r="G4" s="73" t="inlineStr">
        <is>
          <t>System Administrators [2]</t>
        </is>
      </c>
      <c r="H4" s="73" t="n">
        <v>2</v>
      </c>
      <c r="I4" s="73" t="inlineStr">
        <is>
          <t>Practically impossible [1]</t>
        </is>
      </c>
      <c r="J4" s="73" t="n">
        <v>1</v>
      </c>
      <c r="K4" s="73" t="inlineStr">
        <is>
          <t>Theoretical [1]</t>
        </is>
      </c>
      <c r="L4" s="73" t="n">
        <v>1</v>
      </c>
      <c r="M4" s="73" t="inlineStr">
        <is>
          <t>Unknown [1]</t>
        </is>
      </c>
      <c r="N4" s="73" t="n">
        <v>1</v>
      </c>
      <c r="O4" s="73" t="inlineStr">
        <is>
          <t>Active detection in application [1]</t>
        </is>
      </c>
      <c r="P4" s="73" t="n">
        <v>1</v>
      </c>
    </row>
    <row r="5" ht="12.75" customHeight="1" s="82">
      <c r="A5" s="73" t="inlineStr">
        <is>
          <t>Some technical skills [3]</t>
        </is>
      </c>
      <c r="B5" s="73" t="n">
        <v>3</v>
      </c>
      <c r="C5" s="73" t="inlineStr">
        <is>
          <t>Possible reward [4]</t>
        </is>
      </c>
      <c r="D5" s="73" t="n">
        <v>4</v>
      </c>
      <c r="E5" s="73" t="inlineStr">
        <is>
          <t>Some access or resources required [7]</t>
        </is>
      </c>
      <c r="F5" s="73" t="n">
        <v>7</v>
      </c>
      <c r="G5" s="73" t="inlineStr">
        <is>
          <t>Intranet Users [4]</t>
        </is>
      </c>
      <c r="H5" s="73" t="n">
        <v>4</v>
      </c>
      <c r="I5" s="73" t="inlineStr">
        <is>
          <t>Difficult [3]</t>
        </is>
      </c>
      <c r="J5" s="73" t="n">
        <v>3</v>
      </c>
      <c r="K5" s="73" t="inlineStr">
        <is>
          <t>Difficult [3]</t>
        </is>
      </c>
      <c r="L5" s="73" t="n">
        <v>3</v>
      </c>
      <c r="M5" s="73" t="inlineStr">
        <is>
          <t>Hidden [4]</t>
        </is>
      </c>
      <c r="N5" s="73" t="n">
        <v>4</v>
      </c>
      <c r="O5" s="73" t="inlineStr">
        <is>
          <t>Logged and reviewed [3]</t>
        </is>
      </c>
      <c r="P5" s="73" t="n">
        <v>3</v>
      </c>
    </row>
    <row r="6" ht="12.75" customHeight="1" s="82">
      <c r="A6" s="73" t="inlineStr">
        <is>
          <t>Advanced computer user [5]</t>
        </is>
      </c>
      <c r="B6" s="73" t="n">
        <v>5</v>
      </c>
      <c r="C6" s="73" t="inlineStr">
        <is>
          <t>High reward [9]</t>
        </is>
      </c>
      <c r="D6" s="73" t="n">
        <v>9</v>
      </c>
      <c r="E6" s="73" t="inlineStr">
        <is>
          <t>No access or resources required [9]</t>
        </is>
      </c>
      <c r="F6" s="73" t="n">
        <v>9</v>
      </c>
      <c r="G6" s="73" t="inlineStr">
        <is>
          <t>Partners [5]</t>
        </is>
      </c>
      <c r="H6" s="73" t="n">
        <v>5</v>
      </c>
      <c r="I6" s="73" t="inlineStr">
        <is>
          <t>Easy [7]</t>
        </is>
      </c>
      <c r="J6" s="73" t="n">
        <v>7</v>
      </c>
      <c r="K6" s="73" t="inlineStr">
        <is>
          <t>Easy [5]</t>
        </is>
      </c>
      <c r="L6" s="73" t="n">
        <v>5</v>
      </c>
      <c r="M6" s="73" t="inlineStr">
        <is>
          <t>Obvious [6]</t>
        </is>
      </c>
      <c r="N6" s="73" t="n">
        <v>6</v>
      </c>
      <c r="O6" s="73" t="inlineStr">
        <is>
          <t>Logged without review [8]</t>
        </is>
      </c>
      <c r="P6" s="73" t="n">
        <v>8</v>
      </c>
    </row>
    <row r="7" ht="12.75" customHeight="1" s="82">
      <c r="A7" s="73" t="inlineStr">
        <is>
          <t>Network and programming skills [6]</t>
        </is>
      </c>
      <c r="B7" s="73" t="n">
        <v>6</v>
      </c>
      <c r="C7" s="73" t="n"/>
      <c r="D7" s="73" t="n"/>
      <c r="E7" s="73" t="n"/>
      <c r="F7" s="73" t="n"/>
      <c r="G7" s="73" t="inlineStr">
        <is>
          <t>Authenticated users [6]</t>
        </is>
      </c>
      <c r="H7" s="73" t="n">
        <v>6</v>
      </c>
      <c r="I7" s="73" t="inlineStr">
        <is>
          <t>Automated tools available [9]</t>
        </is>
      </c>
      <c r="J7" s="73" t="n">
        <v>9</v>
      </c>
      <c r="K7" s="73" t="inlineStr">
        <is>
          <t>Automated tools available [9]</t>
        </is>
      </c>
      <c r="L7" s="73" t="n">
        <v>9</v>
      </c>
      <c r="M7" s="73" t="inlineStr">
        <is>
          <t>Public knowledge [9]</t>
        </is>
      </c>
      <c r="N7" s="73" t="n">
        <v>9</v>
      </c>
      <c r="O7" s="73" t="inlineStr">
        <is>
          <t>Not logged [9]</t>
        </is>
      </c>
      <c r="P7" s="73" t="n">
        <v>9</v>
      </c>
    </row>
    <row r="8" ht="12.75" customHeight="1" s="82">
      <c r="A8" s="73" t="inlineStr">
        <is>
          <t>Security penetration skills [9]</t>
        </is>
      </c>
      <c r="B8" s="73" t="n">
        <v>9</v>
      </c>
      <c r="C8" s="73" t="n"/>
      <c r="D8" s="73" t="n"/>
      <c r="E8" s="73" t="n"/>
      <c r="F8" s="73" t="n"/>
      <c r="G8" s="73" t="inlineStr">
        <is>
          <t>Anonymous Internet users [9]</t>
        </is>
      </c>
      <c r="H8" s="73" t="n">
        <v>9</v>
      </c>
      <c r="I8" s="73" t="n"/>
      <c r="J8" s="73" t="n"/>
      <c r="K8" s="73" t="n"/>
      <c r="L8" s="73" t="n"/>
      <c r="M8" s="73" t="n"/>
      <c r="N8" s="73" t="n"/>
      <c r="O8" s="73" t="n"/>
      <c r="P8" s="73" t="n"/>
    </row>
    <row r="9" ht="12.75" customHeight="1" s="82"/>
    <row r="10" ht="26.25" customHeight="1" s="82">
      <c r="A10" s="72" t="inlineStr">
        <is>
          <t>Loss of confidentiality</t>
        </is>
      </c>
      <c r="B10" s="72" t="n"/>
      <c r="C10" s="72" t="inlineStr">
        <is>
          <t>Loss of Integrity</t>
        </is>
      </c>
      <c r="D10" s="72" t="n"/>
      <c r="E10" s="72" t="inlineStr">
        <is>
          <t>Loss of Availability</t>
        </is>
      </c>
      <c r="F10" s="72" t="n"/>
      <c r="G10" s="72" t="inlineStr">
        <is>
          <t>Loss of Accountability</t>
        </is>
      </c>
      <c r="H10" s="72" t="n"/>
      <c r="I10" s="72" t="inlineStr">
        <is>
          <t>Financial damage</t>
        </is>
      </c>
      <c r="J10" s="72" t="n"/>
      <c r="K10" s="72" t="inlineStr">
        <is>
          <t>Reputation damage</t>
        </is>
      </c>
      <c r="L10" s="72" t="n"/>
      <c r="M10" s="72" t="inlineStr">
        <is>
          <t>Non-Compliance</t>
        </is>
      </c>
      <c r="N10" s="72" t="n"/>
      <c r="O10" s="72" t="inlineStr">
        <is>
          <t>Privacy violation</t>
        </is>
      </c>
      <c r="P10" s="57" t="n"/>
    </row>
    <row r="11" ht="12.75" customHeight="1" s="82">
      <c r="A11" s="73" t="inlineStr">
        <is>
          <t>Select an option</t>
        </is>
      </c>
      <c r="B11" s="73" t="inlineStr">
        <is>
          <t> </t>
        </is>
      </c>
      <c r="C11" s="73" t="inlineStr">
        <is>
          <t>Select an option</t>
        </is>
      </c>
      <c r="D11" s="73" t="inlineStr">
        <is>
          <t> </t>
        </is>
      </c>
      <c r="E11" s="73" t="inlineStr">
        <is>
          <t>Select an option</t>
        </is>
      </c>
      <c r="F11" s="73" t="inlineStr">
        <is>
          <t> </t>
        </is>
      </c>
      <c r="G11" s="73" t="inlineStr">
        <is>
          <t>Select an option</t>
        </is>
      </c>
      <c r="H11" s="73" t="inlineStr">
        <is>
          <t> </t>
        </is>
      </c>
      <c r="I11" s="73" t="inlineStr">
        <is>
          <t>Select an option</t>
        </is>
      </c>
      <c r="J11" s="73" t="inlineStr">
        <is>
          <t> </t>
        </is>
      </c>
      <c r="K11" s="73" t="inlineStr">
        <is>
          <t>Select an option</t>
        </is>
      </c>
      <c r="L11" s="73" t="inlineStr">
        <is>
          <t> </t>
        </is>
      </c>
      <c r="M11" s="73" t="inlineStr">
        <is>
          <t>Select an option</t>
        </is>
      </c>
      <c r="N11" s="73" t="inlineStr">
        <is>
          <t> </t>
        </is>
      </c>
      <c r="O11" s="73" t="inlineStr">
        <is>
          <t>Select an option</t>
        </is>
      </c>
      <c r="P11" s="73" t="inlineStr">
        <is>
          <t> </t>
        </is>
      </c>
    </row>
    <row r="12" ht="12.75" customHeight="1" s="82">
      <c r="A12" s="73" t="inlineStr">
        <is>
          <t>Not Applicable [0]</t>
        </is>
      </c>
      <c r="B12" s="73" t="n">
        <v>0</v>
      </c>
      <c r="C12" s="73" t="inlineStr">
        <is>
          <t>Not Applicable [0]</t>
        </is>
      </c>
      <c r="D12" s="73" t="n">
        <v>0</v>
      </c>
      <c r="E12" s="73" t="inlineStr">
        <is>
          <t>Not Applicable [0]</t>
        </is>
      </c>
      <c r="F12" s="73" t="n">
        <v>0</v>
      </c>
      <c r="G12" s="73" t="inlineStr">
        <is>
          <t>Not Applicable [0]</t>
        </is>
      </c>
      <c r="H12" s="73" t="n">
        <v>0</v>
      </c>
      <c r="I12" s="73" t="inlineStr">
        <is>
          <t>Not Applicable [0]</t>
        </is>
      </c>
      <c r="J12" s="73" t="n">
        <v>0</v>
      </c>
      <c r="K12" s="73" t="inlineStr">
        <is>
          <t>Not Applicable [0]</t>
        </is>
      </c>
      <c r="L12" s="73" t="n">
        <v>0</v>
      </c>
      <c r="M12" s="73" t="inlineStr">
        <is>
          <t>Not Applicable [0]</t>
        </is>
      </c>
      <c r="N12" s="73" t="n">
        <v>0</v>
      </c>
      <c r="O12" s="73" t="inlineStr">
        <is>
          <t>Not Applicable [0]</t>
        </is>
      </c>
      <c r="P12" s="73" t="n">
        <v>0</v>
      </c>
    </row>
    <row r="13" ht="12.75" customHeight="1" s="82">
      <c r="A13" s="73" t="inlineStr">
        <is>
          <t>Minimal non-sensitive data disclosed [2]</t>
        </is>
      </c>
      <c r="B13" s="73" t="n">
        <v>2</v>
      </c>
      <c r="C13" s="73" t="inlineStr">
        <is>
          <t>Minimal slightly corrupt data [1]</t>
        </is>
      </c>
      <c r="D13" s="73" t="n">
        <v>1</v>
      </c>
      <c r="E13" s="73" t="inlineStr">
        <is>
          <t>Minimal secondary services interrupted [1]</t>
        </is>
      </c>
      <c r="F13" s="73" t="n">
        <v>1</v>
      </c>
      <c r="G13" s="73" t="inlineStr">
        <is>
          <t>Attack fully traceable to individual [1]</t>
        </is>
      </c>
      <c r="H13" s="73" t="n">
        <v>1</v>
      </c>
      <c r="I13" s="73" t="inlineStr">
        <is>
          <t>Damage costs less than to fix the issue [1]</t>
        </is>
      </c>
      <c r="J13" s="73" t="n">
        <v>1</v>
      </c>
      <c r="K13" s="73" t="inlineStr">
        <is>
          <t>Minimal damage [1]</t>
        </is>
      </c>
      <c r="L13" s="73" t="n">
        <v>1</v>
      </c>
      <c r="M13" s="73" t="inlineStr">
        <is>
          <t>Minor violation [2]</t>
        </is>
      </c>
      <c r="N13" s="73" t="n">
        <v>2</v>
      </c>
      <c r="O13" s="73" t="inlineStr">
        <is>
          <t>One individual [3]</t>
        </is>
      </c>
      <c r="P13" s="42" t="n">
        <v>3</v>
      </c>
    </row>
    <row r="14" ht="12.75" customHeight="1" s="82">
      <c r="A14" s="73" t="inlineStr">
        <is>
          <t>Extensive non-sensitive data disclosed [6]</t>
        </is>
      </c>
      <c r="B14" s="73" t="n">
        <v>6</v>
      </c>
      <c r="C14" s="73" t="inlineStr">
        <is>
          <t>Minimal seriously corrupt data [3]</t>
        </is>
      </c>
      <c r="D14" s="73" t="n">
        <v>3</v>
      </c>
      <c r="E14" s="73" t="inlineStr">
        <is>
          <t>Minimal primary services interrupted [5]</t>
        </is>
      </c>
      <c r="F14" s="73" t="n">
        <v>5</v>
      </c>
      <c r="G14" s="73" t="inlineStr">
        <is>
          <t>Attack possibly traceable to individual [7]</t>
        </is>
      </c>
      <c r="H14" s="73" t="n">
        <v>7</v>
      </c>
      <c r="I14" s="73" t="inlineStr">
        <is>
          <t>Minor effect on annual profit [3]</t>
        </is>
      </c>
      <c r="J14" s="73" t="n">
        <v>3</v>
      </c>
      <c r="K14" s="73" t="inlineStr">
        <is>
          <t>Loss of major accounts [4]</t>
        </is>
      </c>
      <c r="L14" s="73" t="n">
        <v>4</v>
      </c>
      <c r="M14" s="73" t="inlineStr">
        <is>
          <t>Clear violation [5]</t>
        </is>
      </c>
      <c r="N14" s="73" t="n">
        <v>5</v>
      </c>
      <c r="O14" s="73" t="inlineStr">
        <is>
          <t>Hundreds of people [5]</t>
        </is>
      </c>
      <c r="P14" s="42" t="n">
        <v>5</v>
      </c>
    </row>
    <row r="15" ht="12.75" customHeight="1" s="82">
      <c r="A15" s="73" t="inlineStr">
        <is>
          <t>Extensive critical data disclosed [7]</t>
        </is>
      </c>
      <c r="B15" s="73" t="n">
        <v>7</v>
      </c>
      <c r="C15" s="73" t="inlineStr">
        <is>
          <t>Extensive slightly corrupt data [5]</t>
        </is>
      </c>
      <c r="D15" s="73" t="n">
        <v>5</v>
      </c>
      <c r="E15" s="73" t="inlineStr">
        <is>
          <t>Extensive primary services interrupted [7]</t>
        </is>
      </c>
      <c r="F15" s="73" t="n">
        <v>7</v>
      </c>
      <c r="G15" s="73" t="inlineStr">
        <is>
          <t>Attack completely anonymous [9]</t>
        </is>
      </c>
      <c r="H15" s="73" t="n">
        <v>9</v>
      </c>
      <c r="I15" s="73" t="inlineStr">
        <is>
          <t>Significant effect on annual profit [7]</t>
        </is>
      </c>
      <c r="J15" s="73" t="n">
        <v>7</v>
      </c>
      <c r="K15" s="73" t="inlineStr">
        <is>
          <t>Loss of goodwill [5]</t>
        </is>
      </c>
      <c r="L15" s="73" t="n">
        <v>5</v>
      </c>
      <c r="M15" s="73" t="inlineStr">
        <is>
          <t>High profile violation [7]</t>
        </is>
      </c>
      <c r="N15" s="73" t="n">
        <v>7</v>
      </c>
      <c r="O15" s="73" t="inlineStr">
        <is>
          <t>Thousands of people [7]</t>
        </is>
      </c>
      <c r="P15" s="42" t="n">
        <v>7</v>
      </c>
    </row>
    <row r="16" ht="12.75" customHeight="1" s="82">
      <c r="A16" s="73" t="inlineStr">
        <is>
          <t>All data disclosed [9]</t>
        </is>
      </c>
      <c r="B16" s="73" t="n">
        <v>9</v>
      </c>
      <c r="C16" s="73" t="inlineStr">
        <is>
          <t>Extensive seriously corrupt data [7]</t>
        </is>
      </c>
      <c r="D16" s="73" t="n">
        <v>7</v>
      </c>
      <c r="E16" s="73" t="inlineStr">
        <is>
          <t>All services completely lost [9]</t>
        </is>
      </c>
      <c r="F16" s="73" t="n">
        <v>9</v>
      </c>
      <c r="G16" s="73" t="n"/>
      <c r="H16" s="73" t="n"/>
      <c r="I16" s="73" t="inlineStr">
        <is>
          <t>Backruptcy [9]</t>
        </is>
      </c>
      <c r="J16" s="73" t="n">
        <v>9</v>
      </c>
      <c r="K16" s="73" t="inlineStr">
        <is>
          <t>Brand damage [9]</t>
        </is>
      </c>
      <c r="L16" s="73" t="n">
        <v>9</v>
      </c>
      <c r="M16" s="73" t="n"/>
      <c r="N16" s="73" t="n"/>
      <c r="O16" s="73" t="inlineStr">
        <is>
          <t>Millions of people [9]</t>
        </is>
      </c>
      <c r="P16" s="42" t="n">
        <v>9</v>
      </c>
    </row>
    <row r="17" ht="12.75" customHeight="1" s="82">
      <c r="A17" s="73" t="n"/>
      <c r="B17" s="73" t="n"/>
      <c r="C17" s="73" t="inlineStr">
        <is>
          <t>All data totally corrupt [9]</t>
        </is>
      </c>
      <c r="D17" s="73" t="n">
        <v>9</v>
      </c>
      <c r="E17" s="73" t="n"/>
      <c r="F17" s="73" t="n"/>
      <c r="G17" s="73" t="n"/>
      <c r="H17" s="73" t="n"/>
      <c r="I17" s="73" t="n"/>
      <c r="J17" s="73" t="n"/>
      <c r="K17" s="73" t="n"/>
      <c r="L17" s="73" t="n"/>
      <c r="M17" s="73" t="n"/>
      <c r="N17" s="73" t="n"/>
      <c r="O17" s="73" t="n"/>
    </row>
    <row r="18" ht="12.75" customHeight="1" s="82"/>
    <row r="19" ht="12.75" customHeight="1" s="82"/>
    <row r="20" ht="12.75" customHeight="1" s="82"/>
    <row r="21" ht="12.75" customHeight="1" s="82"/>
    <row r="22" ht="12.75" customHeight="1" s="82"/>
    <row r="23" ht="12.75" customHeight="1" s="82"/>
    <row r="24" ht="12.75" customHeight="1" s="82"/>
    <row r="25" ht="12.75" customHeight="1" s="82"/>
    <row r="26" ht="12.75" customHeight="1" s="82"/>
    <row r="27" ht="12.75" customHeight="1" s="82"/>
    <row r="28" ht="12.75" customHeight="1" s="82"/>
    <row r="29" ht="12.75" customHeight="1" s="82"/>
    <row r="30" ht="12.75" customHeight="1" s="82"/>
    <row r="31" ht="12.75" customHeight="1" s="82"/>
    <row r="32" ht="12.75" customHeight="1" s="82"/>
    <row r="33" ht="12.75" customHeight="1" s="82"/>
    <row r="34" ht="12.75" customHeight="1" s="82"/>
    <row r="35" ht="12.75" customHeight="1" s="82"/>
    <row r="36" ht="12.75" customHeight="1" s="82"/>
    <row r="37" ht="12.75" customHeight="1" s="82"/>
    <row r="38" ht="12.75" customHeight="1" s="82"/>
    <row r="39" ht="12.75" customHeight="1" s="82"/>
    <row r="40" ht="12.75" customHeight="1" s="82"/>
    <row r="41" ht="12.75" customHeight="1" s="82"/>
    <row r="42" ht="12.75" customHeight="1" s="82"/>
    <row r="43" ht="12.75" customHeight="1" s="82"/>
    <row r="44" ht="12.75" customHeight="1" s="82"/>
    <row r="45" ht="12.75" customHeight="1" s="82"/>
    <row r="46" ht="12.75" customHeight="1" s="82"/>
    <row r="47" ht="12.75" customHeight="1" s="82"/>
    <row r="48" ht="12.75" customHeight="1" s="82"/>
    <row r="49" ht="12.75" customHeight="1" s="82"/>
    <row r="50" ht="12.75" customHeight="1" s="82"/>
    <row r="51" ht="12.75" customHeight="1" s="82"/>
    <row r="52" ht="12.75" customHeight="1" s="82"/>
    <row r="53" ht="12.75" customHeight="1" s="82"/>
    <row r="54" ht="12.75" customHeight="1" s="82"/>
    <row r="55" ht="12.75" customHeight="1" s="82"/>
    <row r="56" ht="12.75" customHeight="1" s="82"/>
    <row r="57" ht="12.75" customHeight="1" s="82"/>
    <row r="58" ht="12.75" customHeight="1" s="82"/>
    <row r="59" ht="12.75" customHeight="1" s="82"/>
    <row r="60" ht="12.75" customHeight="1" s="82"/>
    <row r="61" ht="12.75" customHeight="1" s="82"/>
    <row r="62" ht="12.75" customHeight="1" s="82"/>
    <row r="63" ht="12.75" customHeight="1" s="82"/>
    <row r="64" ht="12.75" customHeight="1" s="82"/>
    <row r="65" ht="12.75" customHeight="1" s="82"/>
    <row r="66" ht="12.75" customHeight="1" s="82"/>
    <row r="67" ht="12.75" customHeight="1" s="82"/>
    <row r="68" ht="12.75" customHeight="1" s="82"/>
    <row r="69" ht="12.75" customHeight="1" s="82"/>
    <row r="70" ht="12.75" customHeight="1" s="82"/>
    <row r="71" ht="12.75" customHeight="1" s="82"/>
    <row r="72" ht="12.75" customHeight="1" s="82"/>
    <row r="73" ht="12.75" customHeight="1" s="82"/>
    <row r="74" ht="12.75" customHeight="1" s="82"/>
    <row r="75" ht="12.75" customHeight="1" s="82"/>
    <row r="76" ht="12.75" customHeight="1" s="82"/>
    <row r="77" ht="12.75" customHeight="1" s="82"/>
    <row r="78" ht="12.75" customHeight="1" s="82"/>
    <row r="79" ht="12.75" customHeight="1" s="82"/>
    <row r="80" ht="12.75" customHeight="1" s="82"/>
    <row r="81" ht="12.75" customHeight="1" s="82"/>
    <row r="82" ht="12.75" customHeight="1" s="82"/>
    <row r="83" ht="12.75" customHeight="1" s="82"/>
    <row r="84" ht="12.75" customHeight="1" s="82"/>
    <row r="85" ht="12.75" customHeight="1" s="82"/>
    <row r="86" ht="12.75" customHeight="1" s="82"/>
    <row r="87" ht="12.75" customHeight="1" s="82"/>
    <row r="88" ht="12.75" customHeight="1" s="82"/>
    <row r="89" ht="12.75" customHeight="1" s="82"/>
    <row r="90" ht="12.75" customHeight="1" s="82"/>
    <row r="91" ht="12.75" customHeight="1" s="82"/>
    <row r="92" ht="12.75" customHeight="1" s="82"/>
    <row r="93" ht="12.75" customHeight="1" s="82"/>
    <row r="94" ht="12.75" customHeight="1" s="82"/>
    <row r="95" ht="12.75" customHeight="1" s="82"/>
    <row r="96" ht="12.75" customHeight="1" s="82"/>
    <row r="97" ht="12.75" customHeight="1" s="82"/>
    <row r="98" ht="12.75" customHeight="1" s="82"/>
    <row r="99" ht="12.75" customHeight="1" s="82"/>
    <row r="100" ht="12.75" customHeight="1" s="82"/>
    <row r="101" ht="12.75" customHeight="1" s="82"/>
    <row r="102" ht="12.75" customHeight="1" s="82"/>
    <row r="103" ht="12.75" customHeight="1" s="82"/>
    <row r="104" ht="12.75" customHeight="1" s="82"/>
    <row r="105" ht="12.75" customHeight="1" s="82"/>
    <row r="106" ht="12.75" customHeight="1" s="82"/>
    <row r="107" ht="12.75" customHeight="1" s="82"/>
    <row r="108" ht="12.75" customHeight="1" s="82"/>
    <row r="109" ht="12.75" customHeight="1" s="82"/>
    <row r="110" ht="12.75" customHeight="1" s="82"/>
    <row r="111" ht="12.75" customHeight="1" s="82"/>
    <row r="112" ht="12.75" customHeight="1" s="82"/>
    <row r="113" ht="12.75" customHeight="1" s="82"/>
    <row r="114" ht="12.75" customHeight="1" s="82"/>
    <row r="115" ht="12.75" customHeight="1" s="82"/>
    <row r="116" ht="12.75" customHeight="1" s="82"/>
    <row r="117" ht="12.75" customHeight="1" s="82"/>
    <row r="118" ht="12.75" customHeight="1" s="82"/>
    <row r="119" ht="12.75" customHeight="1" s="82"/>
    <row r="120" ht="12.75" customHeight="1" s="82"/>
    <row r="121" ht="12.75" customHeight="1" s="82"/>
    <row r="122" ht="12.75" customHeight="1" s="82"/>
    <row r="123" ht="12.75" customHeight="1" s="82"/>
    <row r="124" ht="12.75" customHeight="1" s="82"/>
    <row r="125" ht="12.75" customHeight="1" s="82"/>
    <row r="126" ht="12.75" customHeight="1" s="82"/>
    <row r="127" ht="12.75" customHeight="1" s="82"/>
    <row r="128" ht="12.75" customHeight="1" s="82"/>
    <row r="129" ht="12.75" customHeight="1" s="82"/>
    <row r="130" ht="12.75" customHeight="1" s="82"/>
    <row r="131" ht="12.75" customHeight="1" s="82"/>
    <row r="132" ht="12.75" customHeight="1" s="82"/>
    <row r="133" ht="12.75" customHeight="1" s="82"/>
    <row r="134" ht="12.75" customHeight="1" s="82"/>
    <row r="135" ht="12.75" customHeight="1" s="82"/>
    <row r="136" ht="12.75" customHeight="1" s="82"/>
    <row r="137" ht="12.75" customHeight="1" s="82"/>
    <row r="138" ht="12.75" customHeight="1" s="82"/>
    <row r="139" ht="12.75" customHeight="1" s="82"/>
    <row r="140" ht="12.75" customHeight="1" s="82"/>
    <row r="141" ht="12.75" customHeight="1" s="82"/>
    <row r="142" ht="12.75" customHeight="1" s="82"/>
    <row r="143" ht="12.75" customHeight="1" s="82"/>
    <row r="144" ht="12.75" customHeight="1" s="82"/>
    <row r="145" ht="12.75" customHeight="1" s="82"/>
    <row r="146" ht="12.75" customHeight="1" s="82"/>
    <row r="147" ht="12.75" customHeight="1" s="82"/>
    <row r="148" ht="12.75" customHeight="1" s="82"/>
    <row r="149" ht="12.75" customHeight="1" s="82"/>
    <row r="150" ht="12.75" customHeight="1" s="82"/>
    <row r="151" ht="12.75" customHeight="1" s="82"/>
    <row r="152" ht="12.75" customHeight="1" s="82"/>
    <row r="153" ht="12.75" customHeight="1" s="82"/>
    <row r="154" ht="12.75" customHeight="1" s="82"/>
    <row r="155" ht="12.75" customHeight="1" s="82"/>
    <row r="156" ht="12.75" customHeight="1" s="82"/>
    <row r="157" ht="12.75" customHeight="1" s="82"/>
    <row r="158" ht="12.75" customHeight="1" s="82"/>
    <row r="159" ht="12.75" customHeight="1" s="82"/>
    <row r="160" ht="12.75" customHeight="1" s="82"/>
    <row r="161" ht="12.75" customHeight="1" s="82"/>
    <row r="162" ht="12.75" customHeight="1" s="82"/>
    <row r="163" ht="12.75" customHeight="1" s="82"/>
    <row r="164" ht="12.75" customHeight="1" s="82"/>
    <row r="165" ht="12.75" customHeight="1" s="82"/>
    <row r="166" ht="12.75" customHeight="1" s="82"/>
    <row r="167" ht="12.75" customHeight="1" s="82"/>
    <row r="168" ht="12.75" customHeight="1" s="82"/>
    <row r="169" ht="12.75" customHeight="1" s="82"/>
    <row r="170" ht="12.75" customHeight="1" s="82"/>
    <row r="171" ht="12.75" customHeight="1" s="82"/>
    <row r="172" ht="12.75" customHeight="1" s="82"/>
    <row r="173" ht="12.75" customHeight="1" s="82"/>
    <row r="174" ht="12.75" customHeight="1" s="82"/>
    <row r="175" ht="12.75" customHeight="1" s="82"/>
    <row r="176" ht="12.75" customHeight="1" s="82"/>
    <row r="177" ht="12.75" customHeight="1" s="82"/>
    <row r="178" ht="12.75" customHeight="1" s="82"/>
    <row r="179" ht="12.75" customHeight="1" s="82"/>
    <row r="180" ht="12.75" customHeight="1" s="82"/>
    <row r="181" ht="12.75" customHeight="1" s="82"/>
    <row r="182" ht="12.75" customHeight="1" s="82"/>
    <row r="183" ht="12.75" customHeight="1" s="82"/>
    <row r="184" ht="12.75" customHeight="1" s="82"/>
    <row r="185" ht="12.75" customHeight="1" s="82"/>
    <row r="186" ht="12.75" customHeight="1" s="82"/>
    <row r="187" ht="12.75" customHeight="1" s="82"/>
    <row r="188" ht="12.75" customHeight="1" s="82"/>
    <row r="189" ht="12.75" customHeight="1" s="82"/>
    <row r="190" ht="12.75" customHeight="1" s="82"/>
    <row r="191" ht="12.75" customHeight="1" s="82"/>
    <row r="192" ht="12.75" customHeight="1" s="82"/>
    <row r="193" ht="12.75" customHeight="1" s="82"/>
    <row r="194" ht="12.75" customHeight="1" s="82"/>
    <row r="195" ht="12.75" customHeight="1" s="82"/>
    <row r="196" ht="12.75" customHeight="1" s="82"/>
    <row r="197" ht="12.75" customHeight="1" s="82"/>
    <row r="198" ht="12.75" customHeight="1" s="82"/>
    <row r="199" ht="12.75" customHeight="1" s="82"/>
    <row r="200" ht="12.75" customHeight="1" s="82"/>
    <row r="201" ht="12.75" customHeight="1" s="82"/>
    <row r="202" ht="12.75" customHeight="1" s="82"/>
    <row r="203" ht="12.75" customHeight="1" s="82"/>
    <row r="204" ht="12.75" customHeight="1" s="82"/>
    <row r="205" ht="12.75" customHeight="1" s="82"/>
    <row r="206" ht="12.75" customHeight="1" s="82"/>
    <row r="207" ht="12.75" customHeight="1" s="82"/>
    <row r="208" ht="12.75" customHeight="1" s="82"/>
    <row r="209" ht="12.75" customHeight="1" s="82"/>
    <row r="210" ht="12.75" customHeight="1" s="82"/>
    <row r="211" ht="12.75" customHeight="1" s="82"/>
    <row r="212" ht="12.75" customHeight="1" s="82"/>
    <row r="213" ht="12.75" customHeight="1" s="82"/>
    <row r="214" ht="12.75" customHeight="1" s="82"/>
    <row r="215" ht="12.75" customHeight="1" s="82"/>
    <row r="216" ht="12.75" customHeight="1" s="82"/>
    <row r="217" ht="12.75" customHeight="1" s="82"/>
    <row r="218" ht="12.75" customHeight="1" s="82"/>
    <row r="219" ht="12.75" customHeight="1" s="82"/>
    <row r="220" ht="12.75" customHeight="1" s="82"/>
    <row r="221" ht="13" customHeight="1" s="82"/>
    <row r="222" ht="13" customHeight="1" s="82"/>
    <row r="223" ht="13" customHeight="1" s="82"/>
    <row r="224" ht="13" customHeight="1" s="82"/>
    <row r="225" ht="13" customHeight="1" s="82"/>
    <row r="226" ht="13" customHeight="1" s="82"/>
    <row r="227" ht="13" customHeight="1" s="82"/>
    <row r="228" ht="13" customHeight="1" s="82"/>
    <row r="229" ht="13" customHeight="1" s="82"/>
    <row r="230" ht="13" customHeight="1" s="82"/>
    <row r="231" ht="13" customHeight="1" s="82"/>
    <row r="232" ht="13" customHeight="1" s="82"/>
    <row r="233" ht="13" customHeight="1" s="82"/>
    <row r="234" ht="13" customHeight="1" s="82"/>
    <row r="235" ht="13" customHeight="1" s="82"/>
    <row r="236" ht="13" customHeight="1" s="82"/>
    <row r="237" ht="13" customHeight="1" s="82"/>
    <row r="238" ht="13" customHeight="1" s="82"/>
    <row r="239" ht="13" customHeight="1" s="82"/>
    <row r="240" ht="13" customHeight="1" s="82"/>
    <row r="241" ht="13" customHeight="1" s="82"/>
    <row r="242" ht="13" customHeight="1" s="82"/>
    <row r="243" ht="13" customHeight="1" s="82"/>
    <row r="244" ht="13" customHeight="1" s="82"/>
    <row r="245" ht="13" customHeight="1" s="82"/>
    <row r="246" ht="13" customHeight="1" s="82"/>
    <row r="247" ht="13" customHeight="1" s="82"/>
    <row r="248" ht="13" customHeight="1" s="82"/>
    <row r="249" ht="13" customHeight="1" s="82"/>
    <row r="250" ht="13" customHeight="1" s="82"/>
    <row r="251" ht="13" customHeight="1" s="82"/>
    <row r="252" ht="13" customHeight="1" s="82"/>
    <row r="253" ht="13" customHeight="1" s="82"/>
    <row r="254" ht="13" customHeight="1" s="82"/>
    <row r="255" ht="13" customHeight="1" s="82"/>
    <row r="256" ht="13" customHeight="1" s="82"/>
    <row r="257" ht="13" customHeight="1" s="82"/>
    <row r="258" ht="13" customHeight="1" s="82"/>
    <row r="259" ht="13" customHeight="1" s="82"/>
    <row r="260" ht="13" customHeight="1" s="82"/>
    <row r="261" ht="13" customHeight="1" s="82"/>
    <row r="262" ht="13" customHeight="1" s="82"/>
    <row r="263" ht="13" customHeight="1" s="82"/>
    <row r="264" ht="13" customHeight="1" s="82"/>
    <row r="265" ht="13" customHeight="1" s="82"/>
    <row r="266" ht="13" customHeight="1" s="82"/>
    <row r="267" ht="13" customHeight="1" s="82"/>
    <row r="268" ht="13" customHeight="1" s="82"/>
    <row r="269" ht="13" customHeight="1" s="82"/>
    <row r="270" ht="13" customHeight="1" s="82"/>
    <row r="271" ht="13" customHeight="1" s="82"/>
    <row r="272" ht="13" customHeight="1" s="82"/>
    <row r="273" ht="13" customHeight="1" s="82"/>
    <row r="274" ht="13" customHeight="1" s="82"/>
    <row r="275" ht="13" customHeight="1" s="82"/>
    <row r="276" ht="13" customHeight="1" s="82"/>
    <row r="277" ht="13" customHeight="1" s="82"/>
    <row r="278" ht="13" customHeight="1" s="82"/>
    <row r="279" ht="13" customHeight="1" s="82"/>
    <row r="280" ht="13" customHeight="1" s="82"/>
    <row r="281" ht="13" customHeight="1" s="82"/>
    <row r="282" ht="13" customHeight="1" s="82"/>
    <row r="283" ht="13" customHeight="1" s="82"/>
    <row r="284" ht="13" customHeight="1" s="82"/>
    <row r="285" ht="13" customHeight="1" s="82"/>
    <row r="286" ht="13" customHeight="1" s="82"/>
    <row r="287" ht="13" customHeight="1" s="82"/>
    <row r="288" ht="13" customHeight="1" s="82"/>
    <row r="289" ht="13" customHeight="1" s="82"/>
    <row r="290" ht="13" customHeight="1" s="82"/>
    <row r="291" ht="13" customHeight="1" s="82"/>
    <row r="292" ht="13" customHeight="1" s="82"/>
    <row r="293" ht="13" customHeight="1" s="82"/>
    <row r="294" ht="13" customHeight="1" s="82"/>
    <row r="295" ht="13" customHeight="1" s="82"/>
    <row r="296" ht="13" customHeight="1" s="82"/>
    <row r="297" ht="13" customHeight="1" s="82"/>
    <row r="298" ht="13" customHeight="1" s="82"/>
    <row r="299" ht="13" customHeight="1" s="82"/>
    <row r="300" ht="13" customHeight="1" s="82"/>
    <row r="301" ht="13" customHeight="1" s="82"/>
    <row r="302" ht="13" customHeight="1" s="82"/>
    <row r="303" ht="13" customHeight="1" s="82"/>
    <row r="304" ht="13" customHeight="1" s="82"/>
    <row r="305" ht="13" customHeight="1" s="82"/>
    <row r="306" ht="13" customHeight="1" s="82"/>
    <row r="307" ht="13" customHeight="1" s="82"/>
    <row r="308" ht="13" customHeight="1" s="82"/>
    <row r="309" ht="13" customHeight="1" s="82"/>
    <row r="310" ht="13" customHeight="1" s="82"/>
    <row r="311" ht="13" customHeight="1" s="82"/>
    <row r="312" ht="13" customHeight="1" s="82"/>
    <row r="313" ht="13" customHeight="1" s="82"/>
    <row r="314" ht="13" customHeight="1" s="82"/>
    <row r="315" ht="13" customHeight="1" s="82"/>
    <row r="316" ht="13" customHeight="1" s="82"/>
    <row r="317" ht="13" customHeight="1" s="82"/>
    <row r="318" ht="13" customHeight="1" s="82"/>
    <row r="319" ht="13" customHeight="1" s="82"/>
    <row r="320" ht="13" customHeight="1" s="82"/>
    <row r="321" ht="13" customHeight="1" s="82"/>
    <row r="322" ht="13" customHeight="1" s="82"/>
    <row r="323" ht="13" customHeight="1" s="82"/>
    <row r="324" ht="13" customHeight="1" s="82"/>
    <row r="325" ht="13" customHeight="1" s="82"/>
    <row r="326" ht="13" customHeight="1" s="82"/>
    <row r="327" ht="13" customHeight="1" s="82"/>
    <row r="328" ht="13" customHeight="1" s="82"/>
    <row r="329" ht="13" customHeight="1" s="82"/>
    <row r="330" ht="13" customHeight="1" s="82"/>
    <row r="331" ht="13" customHeight="1" s="82"/>
    <row r="332" ht="13" customHeight="1" s="82"/>
    <row r="333" ht="13" customHeight="1" s="82"/>
    <row r="334" ht="13" customHeight="1" s="82"/>
    <row r="335" ht="13" customHeight="1" s="82"/>
    <row r="336" ht="13" customHeight="1" s="82"/>
    <row r="337" ht="13" customHeight="1" s="82"/>
    <row r="338" ht="13" customHeight="1" s="82"/>
    <row r="339" ht="13" customHeight="1" s="82"/>
    <row r="340" ht="13" customHeight="1" s="82"/>
    <row r="341" ht="13" customHeight="1" s="82"/>
    <row r="342" ht="13" customHeight="1" s="82"/>
    <row r="343" ht="13" customHeight="1" s="82"/>
    <row r="344" ht="13" customHeight="1" s="82"/>
    <row r="345" ht="13" customHeight="1" s="82"/>
    <row r="346" ht="13" customHeight="1" s="82"/>
    <row r="347" ht="13" customHeight="1" s="82"/>
    <row r="348" ht="13" customHeight="1" s="82"/>
    <row r="349" ht="13" customHeight="1" s="82"/>
    <row r="350" ht="13" customHeight="1" s="82"/>
    <row r="351" ht="13" customHeight="1" s="82"/>
    <row r="352" ht="13" customHeight="1" s="82"/>
    <row r="353" ht="13" customHeight="1" s="82"/>
    <row r="354" ht="13" customHeight="1" s="82"/>
    <row r="355" ht="13" customHeight="1" s="82"/>
    <row r="356" ht="13" customHeight="1" s="82"/>
    <row r="357" ht="13" customHeight="1" s="82"/>
    <row r="358" ht="13" customHeight="1" s="82"/>
    <row r="359" ht="13" customHeight="1" s="82"/>
    <row r="360" ht="13" customHeight="1" s="82"/>
    <row r="361" ht="13" customHeight="1" s="82"/>
    <row r="362" ht="13" customHeight="1" s="82"/>
    <row r="363" ht="13" customHeight="1" s="82"/>
    <row r="364" ht="13" customHeight="1" s="82"/>
    <row r="365" ht="13" customHeight="1" s="82"/>
    <row r="366" ht="13" customHeight="1" s="82"/>
    <row r="367" ht="13" customHeight="1" s="82"/>
    <row r="368" ht="13" customHeight="1" s="82"/>
    <row r="369" ht="13" customHeight="1" s="82"/>
    <row r="370" ht="13" customHeight="1" s="82"/>
    <row r="371" ht="13" customHeight="1" s="82"/>
    <row r="372" ht="13" customHeight="1" s="82"/>
    <row r="373" ht="13" customHeight="1" s="82"/>
    <row r="374" ht="13" customHeight="1" s="82"/>
    <row r="375" ht="13" customHeight="1" s="82"/>
    <row r="376" ht="13" customHeight="1" s="82"/>
    <row r="377" ht="13" customHeight="1" s="82"/>
    <row r="378" ht="13" customHeight="1" s="82"/>
    <row r="379" ht="13" customHeight="1" s="82"/>
    <row r="380" ht="13" customHeight="1" s="82"/>
    <row r="381" ht="13" customHeight="1" s="82"/>
    <row r="382" ht="13" customHeight="1" s="82"/>
    <row r="383" ht="13" customHeight="1" s="82"/>
    <row r="384" ht="13" customHeight="1" s="82"/>
    <row r="385" ht="13" customHeight="1" s="82"/>
    <row r="386" ht="13" customHeight="1" s="82"/>
    <row r="387" ht="13" customHeight="1" s="82"/>
    <row r="388" ht="13" customHeight="1" s="82"/>
    <row r="389" ht="13" customHeight="1" s="82"/>
    <row r="390" ht="13" customHeight="1" s="82"/>
    <row r="391" ht="13" customHeight="1" s="82"/>
    <row r="392" ht="13" customHeight="1" s="82"/>
    <row r="393" ht="13" customHeight="1" s="82"/>
    <row r="394" ht="13" customHeight="1" s="82"/>
    <row r="395" ht="13" customHeight="1" s="82"/>
    <row r="396" ht="13" customHeight="1" s="82"/>
    <row r="397" ht="13" customHeight="1" s="82"/>
    <row r="398" ht="13" customHeight="1" s="82"/>
    <row r="399" ht="13" customHeight="1" s="82"/>
    <row r="400" ht="13" customHeight="1" s="82"/>
    <row r="401" ht="13" customHeight="1" s="82"/>
    <row r="402" ht="13" customHeight="1" s="82"/>
    <row r="403" ht="13" customHeight="1" s="82"/>
    <row r="404" ht="13" customHeight="1" s="82"/>
    <row r="405" ht="13" customHeight="1" s="82"/>
    <row r="406" ht="13" customHeight="1" s="82"/>
    <row r="407" ht="13" customHeight="1" s="82"/>
    <row r="408" ht="13" customHeight="1" s="82"/>
    <row r="409" ht="13" customHeight="1" s="82"/>
    <row r="410" ht="13" customHeight="1" s="82"/>
    <row r="411" ht="13" customHeight="1" s="82"/>
    <row r="412" ht="13" customHeight="1" s="82"/>
    <row r="413" ht="13" customHeight="1" s="82"/>
    <row r="414" ht="13" customHeight="1" s="82"/>
    <row r="415" ht="13" customHeight="1" s="82"/>
    <row r="416" ht="13" customHeight="1" s="82"/>
    <row r="417" ht="13" customHeight="1" s="82"/>
    <row r="418" ht="13" customHeight="1" s="82"/>
    <row r="419" ht="13" customHeight="1" s="82"/>
    <row r="420" ht="13" customHeight="1" s="82"/>
    <row r="421" ht="13" customHeight="1" s="82"/>
    <row r="422" ht="13" customHeight="1" s="82"/>
    <row r="423" ht="13" customHeight="1" s="82"/>
    <row r="424" ht="13" customHeight="1" s="82"/>
    <row r="425" ht="13" customHeight="1" s="82"/>
    <row r="426" ht="13" customHeight="1" s="82"/>
    <row r="427" ht="13" customHeight="1" s="82"/>
    <row r="428" ht="13" customHeight="1" s="82"/>
    <row r="429" ht="13" customHeight="1" s="82"/>
    <row r="430" ht="13" customHeight="1" s="82"/>
    <row r="431" ht="13" customHeight="1" s="82"/>
    <row r="432" ht="13" customHeight="1" s="82"/>
    <row r="433" ht="13" customHeight="1" s="82"/>
    <row r="434" ht="13" customHeight="1" s="82"/>
    <row r="435" ht="13" customHeight="1" s="82"/>
    <row r="436" ht="13" customHeight="1" s="82"/>
    <row r="437" ht="13" customHeight="1" s="82"/>
    <row r="438" ht="13" customHeight="1" s="82"/>
    <row r="439" ht="13" customHeight="1" s="82"/>
    <row r="440" ht="13" customHeight="1" s="82"/>
    <row r="441" ht="13" customHeight="1" s="82"/>
    <row r="442" ht="13" customHeight="1" s="82"/>
    <row r="443" ht="13" customHeight="1" s="82"/>
    <row r="444" ht="13" customHeight="1" s="82"/>
    <row r="445" ht="13" customHeight="1" s="82"/>
    <row r="446" ht="13" customHeight="1" s="82"/>
    <row r="447" ht="13" customHeight="1" s="82"/>
    <row r="448" ht="13" customHeight="1" s="82"/>
    <row r="449" ht="13" customHeight="1" s="82"/>
    <row r="450" ht="13" customHeight="1" s="82"/>
    <row r="451" ht="13" customHeight="1" s="82"/>
    <row r="452" ht="13" customHeight="1" s="82"/>
    <row r="453" ht="13" customHeight="1" s="82"/>
    <row r="454" ht="13" customHeight="1" s="82"/>
    <row r="455" ht="13" customHeight="1" s="82"/>
    <row r="456" ht="13" customHeight="1" s="82"/>
    <row r="457" ht="13" customHeight="1" s="82"/>
    <row r="458" ht="13" customHeight="1" s="82"/>
    <row r="459" ht="13" customHeight="1" s="82"/>
    <row r="460" ht="13" customHeight="1" s="82"/>
    <row r="461" ht="13" customHeight="1" s="82"/>
    <row r="462" ht="13" customHeight="1" s="82"/>
    <row r="463" ht="13" customHeight="1" s="82"/>
    <row r="464" ht="13" customHeight="1" s="82"/>
    <row r="465" ht="13" customHeight="1" s="82"/>
    <row r="466" ht="13" customHeight="1" s="82"/>
    <row r="467" ht="13" customHeight="1" s="82"/>
    <row r="468" ht="13" customHeight="1" s="82"/>
    <row r="469" ht="13" customHeight="1" s="82"/>
    <row r="470" ht="13" customHeight="1" s="82"/>
    <row r="471" ht="13" customHeight="1" s="82"/>
    <row r="472" ht="13" customHeight="1" s="82"/>
    <row r="473" ht="13" customHeight="1" s="82"/>
    <row r="474" ht="13" customHeight="1" s="82"/>
    <row r="475" ht="13" customHeight="1" s="82"/>
    <row r="476" ht="13" customHeight="1" s="82"/>
    <row r="477" ht="13" customHeight="1" s="82"/>
    <row r="478" ht="13" customHeight="1" s="82"/>
    <row r="479" ht="13" customHeight="1" s="82"/>
    <row r="480" ht="13" customHeight="1" s="82"/>
    <row r="481" ht="13" customHeight="1" s="82"/>
    <row r="482" ht="13" customHeight="1" s="82"/>
    <row r="483" ht="13" customHeight="1" s="82"/>
    <row r="484" ht="13" customHeight="1" s="82"/>
    <row r="485" ht="13" customHeight="1" s="82"/>
    <row r="486" ht="13" customHeight="1" s="82"/>
    <row r="487" ht="13" customHeight="1" s="82"/>
    <row r="488" ht="13" customHeight="1" s="82"/>
    <row r="489" ht="13" customHeight="1" s="82"/>
    <row r="490" ht="13" customHeight="1" s="82"/>
    <row r="491" ht="13" customHeight="1" s="82"/>
    <row r="492" ht="13" customHeight="1" s="82"/>
    <row r="493" ht="13" customHeight="1" s="82"/>
    <row r="494" ht="13" customHeight="1" s="82"/>
    <row r="495" ht="13" customHeight="1" s="82"/>
    <row r="496" ht="13" customHeight="1" s="82"/>
    <row r="497" ht="13" customHeight="1" s="82"/>
    <row r="498" ht="13" customHeight="1" s="82"/>
    <row r="499" ht="13" customHeight="1" s="82"/>
    <row r="500" ht="13" customHeight="1" s="82"/>
    <row r="501" ht="13" customHeight="1" s="82"/>
    <row r="502" ht="13" customHeight="1" s="82"/>
    <row r="503" ht="13" customHeight="1" s="82"/>
    <row r="504" ht="13" customHeight="1" s="82"/>
    <row r="505" ht="13" customHeight="1" s="82"/>
    <row r="506" ht="13" customHeight="1" s="82"/>
    <row r="507" ht="13" customHeight="1" s="82"/>
    <row r="508" ht="13" customHeight="1" s="82"/>
    <row r="509" ht="13" customHeight="1" s="82"/>
    <row r="510" ht="13" customHeight="1" s="82"/>
    <row r="511" ht="13" customHeight="1" s="82"/>
    <row r="512" ht="13" customHeight="1" s="82"/>
    <row r="513" ht="13" customHeight="1" s="82"/>
    <row r="514" ht="13" customHeight="1" s="82"/>
    <row r="515" ht="13" customHeight="1" s="82"/>
    <row r="516" ht="13" customHeight="1" s="82"/>
    <row r="517" ht="13" customHeight="1" s="82"/>
    <row r="518" ht="13" customHeight="1" s="82"/>
    <row r="519" ht="13" customHeight="1" s="82"/>
    <row r="520" ht="13" customHeight="1" s="82"/>
    <row r="521" ht="13" customHeight="1" s="82"/>
    <row r="522" ht="13" customHeight="1" s="82"/>
    <row r="523" ht="13" customHeight="1" s="82"/>
    <row r="524" ht="13" customHeight="1" s="82"/>
    <row r="525" ht="13" customHeight="1" s="82"/>
    <row r="526" ht="13" customHeight="1" s="82"/>
    <row r="527" ht="13" customHeight="1" s="82"/>
    <row r="528" ht="13" customHeight="1" s="82"/>
    <row r="529" ht="13" customHeight="1" s="82"/>
    <row r="530" ht="13" customHeight="1" s="82"/>
    <row r="531" ht="13" customHeight="1" s="82"/>
    <row r="532" ht="13" customHeight="1" s="82"/>
    <row r="533" ht="13" customHeight="1" s="82"/>
    <row r="534" ht="13" customHeight="1" s="82"/>
    <row r="535" ht="13" customHeight="1" s="82"/>
    <row r="536" ht="13" customHeight="1" s="82"/>
    <row r="537" ht="13" customHeight="1" s="82"/>
    <row r="538" ht="13" customHeight="1" s="82"/>
    <row r="539" ht="13" customHeight="1" s="82"/>
    <row r="540" ht="13" customHeight="1" s="82"/>
    <row r="541" ht="13" customHeight="1" s="82"/>
    <row r="542" ht="13" customHeight="1" s="82"/>
    <row r="543" ht="13" customHeight="1" s="82"/>
    <row r="544" ht="13" customHeight="1" s="82"/>
    <row r="545" ht="13" customHeight="1" s="82"/>
    <row r="546" ht="13" customHeight="1" s="82"/>
    <row r="547" ht="13" customHeight="1" s="82"/>
    <row r="548" ht="13" customHeight="1" s="82"/>
    <row r="549" ht="13" customHeight="1" s="82"/>
    <row r="550" ht="13" customHeight="1" s="82"/>
    <row r="551" ht="13" customHeight="1" s="82"/>
    <row r="552" ht="13" customHeight="1" s="82"/>
    <row r="553" ht="13" customHeight="1" s="82"/>
    <row r="554" ht="13" customHeight="1" s="82"/>
    <row r="555" ht="13" customHeight="1" s="82"/>
    <row r="556" ht="13" customHeight="1" s="82"/>
    <row r="557" ht="13" customHeight="1" s="82"/>
    <row r="558" ht="13" customHeight="1" s="82"/>
    <row r="559" ht="13" customHeight="1" s="82"/>
    <row r="560" ht="13" customHeight="1" s="82"/>
    <row r="561" ht="13" customHeight="1" s="82"/>
    <row r="562" ht="13" customHeight="1" s="82"/>
    <row r="563" ht="13" customHeight="1" s="82"/>
    <row r="564" ht="13" customHeight="1" s="82"/>
    <row r="565" ht="13" customHeight="1" s="82"/>
    <row r="566" ht="13" customHeight="1" s="82"/>
    <row r="567" ht="13" customHeight="1" s="82"/>
    <row r="568" ht="13" customHeight="1" s="82"/>
    <row r="569" ht="13" customHeight="1" s="82"/>
    <row r="570" ht="13" customHeight="1" s="82"/>
    <row r="571" ht="13" customHeight="1" s="82"/>
    <row r="572" ht="13" customHeight="1" s="82"/>
    <row r="573" ht="13" customHeight="1" s="82"/>
    <row r="574" ht="13" customHeight="1" s="82"/>
    <row r="575" ht="13" customHeight="1" s="82"/>
    <row r="576" ht="13" customHeight="1" s="82"/>
    <row r="577" ht="13" customHeight="1" s="82"/>
    <row r="578" ht="13" customHeight="1" s="82"/>
    <row r="579" ht="13" customHeight="1" s="82"/>
    <row r="580" ht="13" customHeight="1" s="82"/>
    <row r="581" ht="13" customHeight="1" s="82"/>
    <row r="582" ht="13" customHeight="1" s="82"/>
    <row r="583" ht="13" customHeight="1" s="82"/>
    <row r="584" ht="13" customHeight="1" s="82"/>
    <row r="585" ht="13" customHeight="1" s="82"/>
    <row r="586" ht="13" customHeight="1" s="82"/>
    <row r="587" ht="13" customHeight="1" s="82"/>
    <row r="588" ht="13" customHeight="1" s="82"/>
    <row r="589" ht="13" customHeight="1" s="82"/>
    <row r="590" ht="13" customHeight="1" s="82"/>
    <row r="591" ht="13" customHeight="1" s="82"/>
    <row r="592" ht="13" customHeight="1" s="82"/>
    <row r="593" ht="13" customHeight="1" s="82"/>
    <row r="594" ht="13" customHeight="1" s="82"/>
    <row r="595" ht="13" customHeight="1" s="82"/>
    <row r="596" ht="13" customHeight="1" s="82"/>
    <row r="597" ht="13" customHeight="1" s="82"/>
    <row r="598" ht="13" customHeight="1" s="82"/>
    <row r="599" ht="13" customHeight="1" s="82"/>
    <row r="600" ht="13" customHeight="1" s="82"/>
    <row r="601" ht="13" customHeight="1" s="82"/>
    <row r="602" ht="13" customHeight="1" s="82"/>
    <row r="603" ht="13" customHeight="1" s="82"/>
    <row r="604" ht="13" customHeight="1" s="82"/>
    <row r="605" ht="13" customHeight="1" s="82"/>
    <row r="606" ht="13" customHeight="1" s="82"/>
    <row r="607" ht="13" customHeight="1" s="82"/>
    <row r="608" ht="13" customHeight="1" s="82"/>
    <row r="609" ht="13" customHeight="1" s="82"/>
    <row r="610" ht="13" customHeight="1" s="82"/>
    <row r="611" ht="13" customHeight="1" s="82"/>
    <row r="612" ht="13" customHeight="1" s="82"/>
    <row r="613" ht="13" customHeight="1" s="82"/>
    <row r="614" ht="13" customHeight="1" s="82"/>
    <row r="615" ht="13" customHeight="1" s="82"/>
    <row r="616" ht="13" customHeight="1" s="82"/>
    <row r="617" ht="13" customHeight="1" s="82"/>
    <row r="618" ht="13" customHeight="1" s="82"/>
    <row r="619" ht="13" customHeight="1" s="82"/>
    <row r="620" ht="13" customHeight="1" s="82"/>
    <row r="621" ht="13" customHeight="1" s="82"/>
    <row r="622" ht="13" customHeight="1" s="82"/>
    <row r="623" ht="13" customHeight="1" s="82"/>
    <row r="624" ht="13" customHeight="1" s="82"/>
    <row r="625" ht="13" customHeight="1" s="82"/>
    <row r="626" ht="13" customHeight="1" s="82"/>
    <row r="627" ht="13" customHeight="1" s="82"/>
    <row r="628" ht="13" customHeight="1" s="82"/>
    <row r="629" ht="13" customHeight="1" s="82"/>
    <row r="630" ht="13" customHeight="1" s="82"/>
    <row r="631" ht="13" customHeight="1" s="82"/>
    <row r="632" ht="13" customHeight="1" s="82"/>
    <row r="633" ht="13" customHeight="1" s="82"/>
    <row r="634" ht="13" customHeight="1" s="82"/>
    <row r="635" ht="13" customHeight="1" s="82"/>
    <row r="636" ht="13" customHeight="1" s="82"/>
    <row r="637" ht="13" customHeight="1" s="82"/>
    <row r="638" ht="13" customHeight="1" s="82"/>
    <row r="639" ht="13" customHeight="1" s="82"/>
    <row r="640" ht="13" customHeight="1" s="82"/>
    <row r="641" ht="13" customHeight="1" s="82"/>
    <row r="642" ht="13" customHeight="1" s="82"/>
    <row r="643" ht="13" customHeight="1" s="82"/>
    <row r="644" ht="13" customHeight="1" s="82"/>
    <row r="645" ht="13" customHeight="1" s="82"/>
    <row r="646" ht="13" customHeight="1" s="82"/>
    <row r="647" ht="13" customHeight="1" s="82"/>
    <row r="648" ht="13" customHeight="1" s="82"/>
    <row r="649" ht="13" customHeight="1" s="82"/>
    <row r="650" ht="13" customHeight="1" s="82"/>
    <row r="651" ht="13" customHeight="1" s="82"/>
    <row r="652" ht="13" customHeight="1" s="82"/>
    <row r="653" ht="13" customHeight="1" s="82"/>
    <row r="654" ht="13" customHeight="1" s="82"/>
    <row r="655" ht="13" customHeight="1" s="82"/>
    <row r="656" ht="13" customHeight="1" s="82"/>
    <row r="657" ht="13" customHeight="1" s="82"/>
    <row r="658" ht="13" customHeight="1" s="82"/>
    <row r="659" ht="13" customHeight="1" s="82"/>
    <row r="660" ht="13" customHeight="1" s="82"/>
    <row r="661" ht="13" customHeight="1" s="82"/>
    <row r="662" ht="13" customHeight="1" s="82"/>
    <row r="663" ht="13" customHeight="1" s="82"/>
    <row r="664" ht="13" customHeight="1" s="82"/>
    <row r="665" ht="13" customHeight="1" s="82"/>
    <row r="666" ht="13" customHeight="1" s="82"/>
    <row r="667" ht="13" customHeight="1" s="82"/>
    <row r="668" ht="13" customHeight="1" s="82"/>
    <row r="669" ht="13" customHeight="1" s="82"/>
    <row r="670" ht="13" customHeight="1" s="82"/>
    <row r="671" ht="13" customHeight="1" s="82"/>
    <row r="672" ht="13" customHeight="1" s="82"/>
    <row r="673" ht="13" customHeight="1" s="82"/>
    <row r="674" ht="13" customHeight="1" s="82"/>
    <row r="675" ht="13" customHeight="1" s="82"/>
    <row r="676" ht="13" customHeight="1" s="82"/>
    <row r="677" ht="13" customHeight="1" s="82"/>
    <row r="678" ht="13" customHeight="1" s="82"/>
    <row r="679" ht="13" customHeight="1" s="82"/>
    <row r="680" ht="13" customHeight="1" s="82"/>
    <row r="681" ht="13" customHeight="1" s="82"/>
    <row r="682" ht="13" customHeight="1" s="82"/>
    <row r="683" ht="13" customHeight="1" s="82"/>
    <row r="684" ht="13" customHeight="1" s="82"/>
    <row r="685" ht="13" customHeight="1" s="82"/>
    <row r="686" ht="13" customHeight="1" s="82"/>
    <row r="687" ht="13" customHeight="1" s="82"/>
    <row r="688" ht="13" customHeight="1" s="82"/>
    <row r="689" ht="13" customHeight="1" s="82"/>
    <row r="690" ht="13" customHeight="1" s="82"/>
    <row r="691" ht="13" customHeight="1" s="82"/>
    <row r="692" ht="13" customHeight="1" s="82"/>
    <row r="693" ht="13" customHeight="1" s="82"/>
    <row r="694" ht="13" customHeight="1" s="82"/>
    <row r="695" ht="13" customHeight="1" s="82"/>
    <row r="696" ht="13" customHeight="1" s="82"/>
    <row r="697" ht="13" customHeight="1" s="82"/>
    <row r="698" ht="13" customHeight="1" s="82"/>
    <row r="699" ht="13" customHeight="1" s="82"/>
    <row r="700" ht="13" customHeight="1" s="82"/>
    <row r="701" ht="13" customHeight="1" s="82"/>
    <row r="702" ht="13" customHeight="1" s="82"/>
    <row r="703" ht="13" customHeight="1" s="82"/>
    <row r="704" ht="13" customHeight="1" s="82"/>
    <row r="705" ht="13" customHeight="1" s="82"/>
    <row r="706" ht="13" customHeight="1" s="82"/>
    <row r="707" ht="13" customHeight="1" s="82"/>
    <row r="708" ht="13" customHeight="1" s="82"/>
    <row r="709" ht="13" customHeight="1" s="82"/>
    <row r="710" ht="13" customHeight="1" s="82"/>
    <row r="711" ht="13" customHeight="1" s="82"/>
    <row r="712" ht="13" customHeight="1" s="82"/>
    <row r="713" ht="13" customHeight="1" s="82"/>
    <row r="714" ht="13" customHeight="1" s="82"/>
    <row r="715" ht="13" customHeight="1" s="82"/>
    <row r="716" ht="13" customHeight="1" s="82"/>
    <row r="717" ht="13" customHeight="1" s="82"/>
    <row r="718" ht="13" customHeight="1" s="82"/>
    <row r="719" ht="13" customHeight="1" s="82"/>
    <row r="720" ht="13" customHeight="1" s="82"/>
    <row r="721" ht="13" customHeight="1" s="82"/>
    <row r="722" ht="13" customHeight="1" s="82"/>
    <row r="723" ht="13" customHeight="1" s="82"/>
    <row r="724" ht="13" customHeight="1" s="82"/>
    <row r="725" ht="13" customHeight="1" s="82"/>
    <row r="726" ht="13" customHeight="1" s="82"/>
    <row r="727" ht="13" customHeight="1" s="82"/>
    <row r="728" ht="13" customHeight="1" s="82"/>
    <row r="729" ht="13" customHeight="1" s="82"/>
    <row r="730" ht="13" customHeight="1" s="82"/>
    <row r="731" ht="13" customHeight="1" s="82"/>
    <row r="732" ht="13" customHeight="1" s="82"/>
    <row r="733" ht="13" customHeight="1" s="82"/>
    <row r="734" ht="13" customHeight="1" s="82"/>
    <row r="735" ht="13" customHeight="1" s="82"/>
    <row r="736" ht="13" customHeight="1" s="82"/>
    <row r="737" ht="13" customHeight="1" s="82"/>
    <row r="738" ht="13" customHeight="1" s="82"/>
    <row r="739" ht="13" customHeight="1" s="82"/>
    <row r="740" ht="13" customHeight="1" s="82"/>
    <row r="741" ht="13" customHeight="1" s="82"/>
    <row r="742" ht="13" customHeight="1" s="82"/>
    <row r="743" ht="13" customHeight="1" s="82"/>
    <row r="744" ht="13" customHeight="1" s="82"/>
    <row r="745" ht="13" customHeight="1" s="82"/>
    <row r="746" ht="13" customHeight="1" s="82"/>
    <row r="747" ht="13" customHeight="1" s="82"/>
    <row r="748" ht="13" customHeight="1" s="82"/>
    <row r="749" ht="13" customHeight="1" s="82"/>
    <row r="750" ht="13" customHeight="1" s="82"/>
    <row r="751" ht="13" customHeight="1" s="82"/>
    <row r="752" ht="13" customHeight="1" s="82"/>
    <row r="753" ht="13" customHeight="1" s="82"/>
    <row r="754" ht="13" customHeight="1" s="82"/>
    <row r="755" ht="13" customHeight="1" s="82"/>
    <row r="756" ht="13" customHeight="1" s="82"/>
    <row r="757" ht="13" customHeight="1" s="82"/>
    <row r="758" ht="13" customHeight="1" s="82"/>
    <row r="759" ht="13" customHeight="1" s="82"/>
    <row r="760" ht="13" customHeight="1" s="82"/>
    <row r="761" ht="13" customHeight="1" s="82"/>
    <row r="762" ht="13" customHeight="1" s="82"/>
    <row r="763" ht="13" customHeight="1" s="82"/>
    <row r="764" ht="13" customHeight="1" s="82"/>
    <row r="765" ht="13" customHeight="1" s="82"/>
    <row r="766" ht="13" customHeight="1" s="82"/>
    <row r="767" ht="13" customHeight="1" s="82"/>
    <row r="768" ht="13" customHeight="1" s="82"/>
    <row r="769" ht="13" customHeight="1" s="82"/>
    <row r="770" ht="13" customHeight="1" s="82"/>
    <row r="771" ht="13" customHeight="1" s="82"/>
    <row r="772" ht="13" customHeight="1" s="82"/>
    <row r="773" ht="13" customHeight="1" s="82"/>
    <row r="774" ht="13" customHeight="1" s="82"/>
    <row r="775" ht="13" customHeight="1" s="82"/>
    <row r="776" ht="13" customHeight="1" s="82"/>
    <row r="777" ht="13" customHeight="1" s="82"/>
    <row r="778" ht="13" customHeight="1" s="82"/>
    <row r="779" ht="13" customHeight="1" s="82"/>
    <row r="780" ht="13" customHeight="1" s="82"/>
    <row r="781" ht="13" customHeight="1" s="82"/>
    <row r="782" ht="13" customHeight="1" s="82"/>
    <row r="783" ht="13" customHeight="1" s="82"/>
    <row r="784" ht="13" customHeight="1" s="82"/>
    <row r="785" ht="13" customHeight="1" s="82"/>
    <row r="786" ht="13" customHeight="1" s="82"/>
    <row r="787" ht="13" customHeight="1" s="82"/>
    <row r="788" ht="13" customHeight="1" s="82"/>
    <row r="789" ht="13" customHeight="1" s="82"/>
    <row r="790" ht="13" customHeight="1" s="82"/>
    <row r="791" ht="13" customHeight="1" s="82"/>
    <row r="792" ht="13" customHeight="1" s="82"/>
    <row r="793" ht="13" customHeight="1" s="82"/>
    <row r="794" ht="13" customHeight="1" s="82"/>
    <row r="795" ht="13" customHeight="1" s="82"/>
    <row r="796" ht="13" customHeight="1" s="82"/>
    <row r="797" ht="13" customHeight="1" s="82"/>
    <row r="798" ht="13" customHeight="1" s="82"/>
    <row r="799" ht="13" customHeight="1" s="82"/>
    <row r="800" ht="13" customHeight="1" s="82"/>
    <row r="801" ht="13" customHeight="1" s="82"/>
    <row r="802" ht="13" customHeight="1" s="82"/>
    <row r="803" ht="13" customHeight="1" s="82"/>
    <row r="804" ht="13" customHeight="1" s="82"/>
    <row r="805" ht="13" customHeight="1" s="82"/>
    <row r="806" ht="13" customHeight="1" s="82"/>
    <row r="807" ht="13" customHeight="1" s="82"/>
    <row r="808" ht="13" customHeight="1" s="82"/>
    <row r="809" ht="13" customHeight="1" s="82"/>
    <row r="810" ht="13" customHeight="1" s="82"/>
    <row r="811" ht="13" customHeight="1" s="82"/>
    <row r="812" ht="13" customHeight="1" s="82"/>
    <row r="813" ht="13" customHeight="1" s="82"/>
    <row r="814" ht="13" customHeight="1" s="82"/>
    <row r="815" ht="13" customHeight="1" s="82"/>
    <row r="816" ht="13" customHeight="1" s="82"/>
    <row r="817" ht="13" customHeight="1" s="82"/>
    <row r="818" ht="13" customHeight="1" s="82"/>
    <row r="819" ht="13" customHeight="1" s="82"/>
    <row r="820" ht="13" customHeight="1" s="82"/>
    <row r="821" ht="13" customHeight="1" s="82"/>
    <row r="822" ht="13" customHeight="1" s="82"/>
    <row r="823" ht="13" customHeight="1" s="82"/>
    <row r="824" ht="13" customHeight="1" s="82"/>
    <row r="825" ht="13" customHeight="1" s="82"/>
    <row r="826" ht="13" customHeight="1" s="82"/>
    <row r="827" ht="13" customHeight="1" s="82"/>
    <row r="828" ht="13" customHeight="1" s="82"/>
    <row r="829" ht="13" customHeight="1" s="82"/>
    <row r="830" ht="13" customHeight="1" s="82"/>
    <row r="831" ht="13" customHeight="1" s="82"/>
    <row r="832" ht="13" customHeight="1" s="82"/>
    <row r="833" ht="13" customHeight="1" s="82"/>
    <row r="834" ht="13" customHeight="1" s="82"/>
    <row r="835" ht="13" customHeight="1" s="82"/>
    <row r="836" ht="13" customHeight="1" s="82"/>
    <row r="837" ht="13" customHeight="1" s="82"/>
    <row r="838" ht="13" customHeight="1" s="82"/>
    <row r="839" ht="13" customHeight="1" s="82"/>
    <row r="840" ht="13" customHeight="1" s="82"/>
    <row r="841" ht="13" customHeight="1" s="82"/>
    <row r="842" ht="13" customHeight="1" s="82"/>
    <row r="843" ht="13" customHeight="1" s="82"/>
    <row r="844" ht="13" customHeight="1" s="82"/>
    <row r="845" ht="13" customHeight="1" s="82"/>
    <row r="846" ht="13" customHeight="1" s="82"/>
    <row r="847" ht="13" customHeight="1" s="82"/>
    <row r="848" ht="13" customHeight="1" s="82"/>
    <row r="849" ht="13" customHeight="1" s="82"/>
    <row r="850" ht="13" customHeight="1" s="82"/>
    <row r="851" ht="13" customHeight="1" s="82"/>
    <row r="852" ht="13" customHeight="1" s="82"/>
    <row r="853" ht="13" customHeight="1" s="82"/>
    <row r="854" ht="13" customHeight="1" s="82"/>
    <row r="855" ht="13" customHeight="1" s="82"/>
    <row r="856" ht="13" customHeight="1" s="82"/>
    <row r="857" ht="13" customHeight="1" s="82"/>
    <row r="858" ht="13" customHeight="1" s="82"/>
    <row r="859" ht="13" customHeight="1" s="82"/>
    <row r="860" ht="13" customHeight="1" s="82"/>
    <row r="861" ht="13" customHeight="1" s="82"/>
    <row r="862" ht="13" customHeight="1" s="82"/>
    <row r="863" ht="13" customHeight="1" s="82"/>
    <row r="864" ht="13" customHeight="1" s="82"/>
    <row r="865" ht="13" customHeight="1" s="82"/>
    <row r="866" ht="13" customHeight="1" s="82"/>
    <row r="867" ht="13" customHeight="1" s="82"/>
    <row r="868" ht="13" customHeight="1" s="82"/>
    <row r="869" ht="13" customHeight="1" s="82"/>
    <row r="870" ht="13" customHeight="1" s="82"/>
    <row r="871" ht="13" customHeight="1" s="82"/>
    <row r="872" ht="13" customHeight="1" s="82"/>
    <row r="873" ht="13" customHeight="1" s="82"/>
    <row r="874" ht="13" customHeight="1" s="82"/>
    <row r="875" ht="13" customHeight="1" s="82"/>
    <row r="876" ht="13" customHeight="1" s="82"/>
    <row r="877" ht="13" customHeight="1" s="82"/>
    <row r="878" ht="13" customHeight="1" s="82"/>
    <row r="879" ht="13" customHeight="1" s="82"/>
    <row r="880" ht="13" customHeight="1" s="82"/>
    <row r="881" ht="13" customHeight="1" s="82"/>
    <row r="882" ht="13" customHeight="1" s="82"/>
    <row r="883" ht="13" customHeight="1" s="82"/>
    <row r="884" ht="13" customHeight="1" s="82"/>
    <row r="885" ht="13" customHeight="1" s="82"/>
    <row r="886" ht="13" customHeight="1" s="82"/>
    <row r="887" ht="13" customHeight="1" s="82"/>
    <row r="888" ht="13" customHeight="1" s="82"/>
    <row r="889" ht="13" customHeight="1" s="82"/>
    <row r="890" ht="13" customHeight="1" s="82"/>
    <row r="891" ht="13" customHeight="1" s="82"/>
    <row r="892" ht="13" customHeight="1" s="82"/>
    <row r="893" ht="13" customHeight="1" s="82"/>
    <row r="894" ht="13" customHeight="1" s="82"/>
    <row r="895" ht="13" customHeight="1" s="82"/>
    <row r="896" ht="13" customHeight="1" s="82"/>
    <row r="897" ht="13" customHeight="1" s="82"/>
    <row r="898" ht="13" customHeight="1" s="82"/>
    <row r="899" ht="13" customHeight="1" s="82"/>
    <row r="900" ht="13" customHeight="1" s="82"/>
    <row r="901" ht="13" customHeight="1" s="82"/>
    <row r="902" ht="13" customHeight="1" s="82"/>
    <row r="903" ht="13" customHeight="1" s="82"/>
    <row r="904" ht="13" customHeight="1" s="82"/>
    <row r="905" ht="13" customHeight="1" s="82"/>
    <row r="906" ht="13" customHeight="1" s="82"/>
    <row r="907" ht="13" customHeight="1" s="82"/>
    <row r="908" ht="13" customHeight="1" s="82"/>
    <row r="909" ht="13" customHeight="1" s="82"/>
    <row r="910" ht="13" customHeight="1" s="82"/>
    <row r="911" ht="13" customHeight="1" s="82"/>
    <row r="912" ht="13" customHeight="1" s="82"/>
    <row r="913" ht="13" customHeight="1" s="82"/>
    <row r="914" ht="13" customHeight="1" s="82"/>
    <row r="915" ht="13" customHeight="1" s="82"/>
    <row r="916" ht="13" customHeight="1" s="82"/>
    <row r="917" ht="13" customHeight="1" s="82"/>
    <row r="918" ht="13" customHeight="1" s="82"/>
    <row r="919" ht="13" customHeight="1" s="82"/>
    <row r="920" ht="13" customHeight="1" s="82"/>
    <row r="921" ht="13" customHeight="1" s="82"/>
    <row r="922" ht="13" customHeight="1" s="82"/>
    <row r="923" ht="13" customHeight="1" s="82"/>
    <row r="924" ht="13" customHeight="1" s="82"/>
    <row r="925" ht="13" customHeight="1" s="82"/>
    <row r="926" ht="13" customHeight="1" s="82"/>
    <row r="927" ht="13" customHeight="1" s="82"/>
    <row r="928" ht="13" customHeight="1" s="82"/>
    <row r="929" ht="13" customHeight="1" s="82"/>
    <row r="930" ht="13" customHeight="1" s="82"/>
    <row r="931" ht="13" customHeight="1" s="82"/>
    <row r="932" ht="13" customHeight="1" s="82"/>
    <row r="933" ht="13" customHeight="1" s="82"/>
    <row r="934" ht="13" customHeight="1" s="82"/>
    <row r="935" ht="13" customHeight="1" s="82"/>
    <row r="936" ht="13" customHeight="1" s="82"/>
    <row r="937" ht="13" customHeight="1" s="82"/>
    <row r="938" ht="13" customHeight="1" s="82"/>
    <row r="939" ht="13" customHeight="1" s="82"/>
    <row r="940" ht="13" customHeight="1" s="82"/>
    <row r="941" ht="13" customHeight="1" s="82"/>
    <row r="942" ht="13" customHeight="1" s="82"/>
    <row r="943" ht="13" customHeight="1" s="82"/>
    <row r="944" ht="13" customHeight="1" s="82"/>
    <row r="945" ht="13" customHeight="1" s="82"/>
    <row r="946" ht="13" customHeight="1" s="82"/>
    <row r="947" ht="13" customHeight="1" s="82"/>
    <row r="948" ht="13" customHeight="1" s="82"/>
    <row r="949" ht="13" customHeight="1" s="82"/>
    <row r="950" ht="13" customHeight="1" s="82"/>
    <row r="951" ht="13" customHeight="1" s="82"/>
    <row r="952" ht="13" customHeight="1" s="82"/>
    <row r="953" ht="13" customHeight="1" s="82"/>
    <row r="954" ht="13" customHeight="1" s="82"/>
    <row r="955" ht="13" customHeight="1" s="82"/>
    <row r="956" ht="13" customHeight="1" s="82"/>
    <row r="957" ht="13" customHeight="1" s="82"/>
    <row r="958" ht="13" customHeight="1" s="82"/>
    <row r="959" ht="13" customHeight="1" s="82"/>
    <row r="960" ht="13" customHeight="1" s="82"/>
    <row r="961" ht="13" customHeight="1" s="82"/>
    <row r="962" ht="13" customHeight="1" s="82"/>
    <row r="963" ht="13" customHeight="1" s="82"/>
    <row r="964" ht="13" customHeight="1" s="82"/>
    <row r="965" ht="13" customHeight="1" s="82"/>
    <row r="966" ht="13" customHeight="1" s="82"/>
    <row r="967" ht="13" customHeight="1" s="82"/>
    <row r="968" ht="13" customHeight="1" s="82"/>
    <row r="969" ht="13" customHeight="1" s="82"/>
    <row r="970" ht="13" customHeight="1" s="82"/>
    <row r="971" ht="13" customHeight="1" s="82"/>
    <row r="972" ht="13" customHeight="1" s="82"/>
    <row r="973" ht="13" customHeight="1" s="82"/>
    <row r="974" ht="13" customHeight="1" s="82"/>
    <row r="975" ht="13" customHeight="1" s="82"/>
    <row r="976" ht="13" customHeight="1" s="82"/>
    <row r="977" ht="13" customHeight="1" s="82"/>
    <row r="978" ht="13" customHeight="1" s="82"/>
    <row r="979" ht="13" customHeight="1" s="82"/>
    <row r="980" ht="13" customHeight="1" s="82"/>
    <row r="981" ht="13" customHeight="1" s="82"/>
    <row r="982" ht="13" customHeight="1" s="82"/>
    <row r="983" ht="13" customHeight="1" s="82"/>
    <row r="984" ht="13" customHeight="1" s="82"/>
    <row r="985" ht="13" customHeight="1" s="82"/>
    <row r="986" ht="13" customHeight="1" s="82"/>
    <row r="987" ht="13" customHeight="1" s="82"/>
    <row r="988" ht="13" customHeight="1" s="82"/>
    <row r="989" ht="13" customHeight="1" s="82"/>
    <row r="990" ht="13" customHeight="1" s="82"/>
    <row r="991" ht="13" customHeight="1" s="82"/>
    <row r="992" ht="13" customHeight="1" s="82"/>
    <row r="993" ht="13" customHeight="1" s="82"/>
    <row r="994" ht="13" customHeight="1" s="82"/>
    <row r="995" ht="13" customHeight="1" s="82"/>
    <row r="996" ht="13" customHeight="1" s="82"/>
    <row r="997" ht="13" customHeight="1" s="82"/>
    <row r="998" ht="13" customHeight="1" s="82"/>
    <row r="999" ht="13" customHeight="1" s="82"/>
    <row r="1000" ht="13" customHeight="1" s="82"/>
  </sheetData>
  <pageMargins left="0.75" right="0.75" top="1" bottom="1" header="0" footer="0"/>
  <pageSetup orientation="landscape"/>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2025-09-03T11:17:20Z</dcterms:created>
  <dcterms:modified xsi:type="dcterms:W3CDTF">2025-09-03T11:17:20Z</dcterms:modified>
  <cp:lastModifiedBy>Rejah Rehim</cp:lastModifiedBy>
</cp:coreProperties>
</file>