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ejledning" sheetId="1" state="visible" r:id="rId3"/>
    <sheet name="Roller" sheetId="2" state="visible" r:id="rId4"/>
    <sheet name="Udbetaling" sheetId="3" state="visible" r:id="rId5"/>
    <sheet name="Overblik" sheetId="4" state="visible" r:id="rId6"/>
  </sheets>
  <definedNames>
    <definedName function="false" hidden="false" localSheetId="3" name="_xlnm.Print_Area" vbProcedure="false">Overblik!$A$1:$K$30</definedName>
    <definedName function="false" hidden="false" localSheetId="1" name="_xlnm.Print_Area" vbProcedure="false">Roller!$A$1:$Q$22</definedName>
    <definedName function="false" hidden="false" localSheetId="2" name="_xlnm.Print_Area" vbProcedure="false">Udbetaling!$A$1:$H$112</definedName>
    <definedName function="false" hidden="false" localSheetId="0" name="_xlnm.Print_Area" vbProcedure="false">Vejledning!$A$1:$D$34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<sst xmlns="http://schemas.openxmlformats.org/spreadsheetml/2006/main" count="191" uniqueCount="97">
  <si>
    <t xml:space="preserve">Gratis skabelon fra Prowi</t>
  </si>
  <si>
    <t xml:space="preserve">OTE og pay mix</t>
  </si>
  <si>
    <t xml:space="preserve">Grundløn, variabel løn, provisionssats og løn ved forskellig målopfyldelse</t>
  </si>
  <si>
    <t xml:space="preserve">Skabelonen regner salgslønnen ud for op til 8 roller: grundløn og variabel løn ud fra OTE og pay mix, provisionssatsen (variabel løn ÷ kvote), hvad sælgeren tjener ved 50, 75, 100, 125 og 150 % målopfyldelse med og uden accelerator, og hvad det koster virksomheden. Der er eksempeltal for fire roller. Tallene er eksempler, ikke markedsdata.</t>
  </si>
  <si>
    <t xml:space="preserve">Trin for trin</t>
  </si>
  <si>
    <t xml:space="preserve">1. Roller</t>
  </si>
  <si>
    <t xml:space="preserve">En række pr. rolle: antal sælgere, OTE pr. år, fast andel (pay mix), årskvote, acceleratorfaktor og eventuelt loft. Skriv også jeres øvrige lønomkostninger i procent.</t>
  </si>
  <si>
    <t xml:space="preserve">2. Udbetaling</t>
  </si>
  <si>
    <t xml:space="preserve">Vælg fem niveauer for målopfyldelse øverst. Arket viser for hver rolle salg, provision med og uden accelerator, samlet løn og lønomkostning.</t>
  </si>
  <si>
    <t xml:space="preserve">3. Overblik</t>
  </si>
  <si>
    <t xml:space="preserve">Rollerne side om side ved 100 % og hele teamets salgsløn ved de fem niveauer.</t>
  </si>
  <si>
    <t xml:space="preserve">Farver</t>
  </si>
  <si>
    <t xml:space="preserve">Lavendel felt, lilla tekst</t>
  </si>
  <si>
    <t xml:space="preserve">Her skriver du. Alt andet er formler.</t>
  </si>
  <si>
    <t xml:space="preserve">Gråt felt</t>
  </si>
  <si>
    <t xml:space="preserve">Beregnet automatisk. Ret ikke i formlerne, medmindre du ved, hvad du gør.</t>
  </si>
  <si>
    <t xml:space="preserve">Lyseblåt felt</t>
  </si>
  <si>
    <t xml:space="preserve">Resultater og totaler.</t>
  </si>
  <si>
    <t xml:space="preserve">Sådan regner arket</t>
  </si>
  <si>
    <t xml:space="preserve">Grundløn og variabel løn</t>
  </si>
  <si>
    <t xml:space="preserve">Grundløn = OTE × fast andel. Variabel løn ved 100 % = OTE − grundløn.</t>
  </si>
  <si>
    <t xml:space="preserve">Provisionssats</t>
  </si>
  <si>
    <t xml:space="preserve">Variabel løn ved 100 % ÷ årskvote. Så tjener sælgeren præcis den variable løn, når kvoten nås.</t>
  </si>
  <si>
    <t xml:space="preserve">Accelerator</t>
  </si>
  <si>
    <t xml:space="preserve">Over 100 % ganges satsen med acceleratorfaktoren, men kun på salget over kvoten. Faktor 1 eller tom = ingen accelerator.</t>
  </si>
  <si>
    <t xml:space="preserve">Loft</t>
  </si>
  <si>
    <t xml:space="preserve">Provisionen er højst loftet × variabel løn ved 100 %. Fx 150 % betyder, at provisionen højst er 1,5 gange den variable løn. Tomt felt = intet loft.</t>
  </si>
  <si>
    <t xml:space="preserve">Acceleratoreffekt</t>
  </si>
  <si>
    <t xml:space="preserve">Provision med accelerator minus provision med samme sats hele vejen. Viser, hvad acceleratoren koster ved hvert niveau.</t>
  </si>
  <si>
    <t xml:space="preserve">Lønomkostning</t>
  </si>
  <si>
    <t xml:space="preserve">Samlet løn × (1 + øvrige lønomkostninger). Lønomkostning i % af salg er det, salgslønnen koster pr. solgt krone.</t>
  </si>
  <si>
    <t xml:space="preserve">Godt at vide</t>
  </si>
  <si>
    <t xml:space="preserve">•</t>
  </si>
  <si>
    <t xml:space="preserve">Alle tal er eksempler. Brug jeres egne lønniveauer, kvoter og omkostningsprocenter.</t>
  </si>
  <si>
    <t xml:space="preserve">Øvrige lønomkostninger er et eksempel på fx pension, ATP, forsikring og feriepenge. Få det rigtige tal fra jeres lønsystem eller revisor.</t>
  </si>
  <si>
    <t xml:space="preserve">Arket regner på årsbasis. Betaler I provision pr. måned eller kvartal, kan resultatet afvige, hvis salget svinger, fordi accelerator og loft så gælder pr. periode.</t>
  </si>
  <si>
    <t xml:space="preserve">Ingen makroer. Alle beregninger er almindelige formler, som virker i Excel, Google Sheets, Numbers og LibreOffice.</t>
  </si>
  <si>
    <t xml:space="preserve">prowi.io · Gratis skabelon fra Prowi</t>
  </si>
  <si>
    <t xml:space="preserve">Roller</t>
  </si>
  <si>
    <t xml:space="preserve">Skriv kun i de lavendel felter. En række pr. rolle.</t>
  </si>
  <si>
    <t xml:space="preserve">Generelt</t>
  </si>
  <si>
    <t xml:space="preserve">Virksomhed</t>
  </si>
  <si>
    <t xml:space="preserve">Eksempel ApS</t>
  </si>
  <si>
    <t xml:space="preserve">Øvrige lønomkostninger (% af løn)</t>
  </si>
  <si>
    <t xml:space="preserve">Eksempel. Fx pension, ATP, forsikring og feriepenge. Brug jeres eget tal.</t>
  </si>
  <si>
    <t xml:space="preserve">Rolle</t>
  </si>
  <si>
    <t xml:space="preserve">Antal</t>
  </si>
  <si>
    <t xml:space="preserve">OTE pr. år</t>
  </si>
  <si>
    <t xml:space="preserve">Fast andel (pay mix)</t>
  </si>
  <si>
    <t xml:space="preserve">Årskvote</t>
  </si>
  <si>
    <t xml:space="preserve">Accelerator-faktor over 100 %</t>
  </si>
  <si>
    <t xml:space="preserve">Loft (% af variabel, valgfri)</t>
  </si>
  <si>
    <t xml:space="preserve">Grundløn pr. år</t>
  </si>
  <si>
    <t xml:space="preserve">Grundløn pr. måned</t>
  </si>
  <si>
    <t xml:space="preserve">Variabel løn ved 100 %</t>
  </si>
  <si>
    <t xml:space="preserve">Provisions-sats</t>
  </si>
  <si>
    <t xml:space="preserve">Sats over kvote</t>
  </si>
  <si>
    <t xml:space="preserve">Kvote ÷ OTE</t>
  </si>
  <si>
    <t xml:space="preserve">Lønomkostning ved 100 %</t>
  </si>
  <si>
    <t xml:space="preserve">Omkostning i % af kvote</t>
  </si>
  <si>
    <t xml:space="preserve">Team: omkostning ved 100 %</t>
  </si>
  <si>
    <t xml:space="preserve">Inside sales</t>
  </si>
  <si>
    <t xml:space="preserve">Account executive</t>
  </si>
  <si>
    <t xml:space="preserve">Key account manager</t>
  </si>
  <si>
    <t xml:space="preserve">Udesælger</t>
  </si>
  <si>
    <t xml:space="preserve">I alt</t>
  </si>
  <si>
    <t xml:space="preserve">Fast andel 70 % betyder pay mix 70/30: 70 % af OTE er grundløn og 30 % er variabel løn ved 100 % målopfyldelse.</t>
  </si>
  <si>
    <t xml:space="preserve">Kvote ÷ OTE viser, hvor mange gange OTE sælgeren skal sælge for. Loft 150 % = provisionen er højst 1,5 × variabel løn ved 100 %.</t>
  </si>
  <si>
    <t xml:space="preserve">Udbetaling ved forskellig målopfyldelse</t>
  </si>
  <si>
    <t xml:space="preserve">Skriv fem niveauer for målopfyldelse i række 5. Resten er formler for hver rolle fra Roller.</t>
  </si>
  <si>
    <t xml:space="preserve">Målopfyldelse</t>
  </si>
  <si>
    <t xml:space="preserve">Salg</t>
  </si>
  <si>
    <t xml:space="preserve">Provision uden accelerator</t>
  </si>
  <si>
    <t xml:space="preserve">Provision med accelerator</t>
  </si>
  <si>
    <t xml:space="preserve">Samlet løn (grundløn + provision)</t>
  </si>
  <si>
    <t xml:space="preserve">Samlet løn i % af OTE</t>
  </si>
  <si>
    <t xml:space="preserve">Provision i % af variabel løn ved 100 %</t>
  </si>
  <si>
    <t xml:space="preserve">Lønomkostning for virksomheden</t>
  </si>
  <si>
    <t xml:space="preserve">Lønomkostning i % af salg</t>
  </si>
  <si>
    <t xml:space="preserve">Team: lønomkostning (× antal sælgere)</t>
  </si>
  <si>
    <t xml:space="preserve">prowi.io</t>
  </si>
  <si>
    <t xml:space="preserve">Roller ved 100 % målopfyldelse</t>
  </si>
  <si>
    <t xml:space="preserve">OTE</t>
  </si>
  <si>
    <t xml:space="preserve">Grundløn</t>
  </si>
  <si>
    <t xml:space="preserve">Variabel løn</t>
  </si>
  <si>
    <t xml:space="preserve">Pay mix (fast)</t>
  </si>
  <si>
    <t xml:space="preserve">Hele teamet ved de fem niveauer</t>
  </si>
  <si>
    <t xml:space="preserve">Niveau 1</t>
  </si>
  <si>
    <t xml:space="preserve">Niveau 2</t>
  </si>
  <si>
    <t xml:space="preserve">Niveau 3</t>
  </si>
  <si>
    <t xml:space="preserve">Niveau 4</t>
  </si>
  <si>
    <t xml:space="preserve">Niveau 5</t>
  </si>
  <si>
    <t xml:space="preserve">Provision</t>
  </si>
  <si>
    <t xml:space="preserve">Heraf acceleratoreffekt</t>
  </si>
  <si>
    <t xml:space="preserve">Samlet løn</t>
  </si>
  <si>
    <t xml:space="preserve">Provision i % af salg</t>
  </si>
  <si>
    <t xml:space="preserve">Alle sælgere i en rolle antages at nå samme målopfyldelse. Grundlønnen er den samme på alle niveauer.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</si>
</sst>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%"/>
    <numFmt numFmtId="166" formatCode="0"/>
    <numFmt numFmtId="167" formatCode="#,##0&quot; kr.&quot;;\-#,##0&quot; kr.&quot;;\–"/>
    <numFmt numFmtId="168" formatCode="0.00"/>
    <numFmt numFmtId="169" formatCode="0.00%;\-0.00%;\–"/>
    <numFmt numFmtId="170" formatCode="0.0\x"/>
    <numFmt numFmtId="171" formatCode="0.0%;\-0.0%;\–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A1A0BD"/>
      <name val="Arial"/>
      <family val="0"/>
      <charset val="1"/>
    </font>
    <font>
      <sz val="24"/>
      <color rgb="FF110663"/>
      <name val="Arial"/>
      <family val="0"/>
      <charset val="1"/>
    </font>
    <font>
      <sz val="12"/>
      <color rgb="FF4C39CA"/>
      <name val="Arial"/>
      <family val="0"/>
      <charset val="1"/>
    </font>
    <font>
      <sz val="10"/>
      <color rgb="FF110663"/>
      <name val="Arial"/>
      <family val="0"/>
      <charset val="1"/>
    </font>
    <font>
      <b val="true"/>
      <sz val="12"/>
      <color rgb="FF110663"/>
      <name val="Arial"/>
      <family val="0"/>
      <charset val="1"/>
    </font>
    <font>
      <b val="true"/>
      <sz val="10"/>
      <color rgb="FF110663"/>
      <name val="Arial"/>
      <family val="0"/>
      <charset val="1"/>
    </font>
    <font>
      <sz val="10"/>
      <color rgb="FF4C39CA"/>
      <name val="Arial"/>
      <family val="0"/>
      <charset val="1"/>
    </font>
    <font>
      <sz val="20"/>
      <color rgb="FF110663"/>
      <name val="Arial"/>
      <family val="0"/>
      <charset val="1"/>
    </font>
    <font>
      <i val="true"/>
      <sz val="9"/>
      <color rgb="FF6B689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3"/>
      <color rgb="FF4C39CA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4F1FE"/>
        <bgColor rgb="FFF6F4F3"/>
      </patternFill>
    </fill>
    <fill>
      <patternFill patternType="solid">
        <fgColor rgb="FFF6F4F3"/>
        <bgColor rgb="FFF4F1FE"/>
      </patternFill>
    </fill>
    <fill>
      <patternFill patternType="solid">
        <fgColor rgb="FFE8F8FD"/>
        <bgColor rgb="FFF4F1FE"/>
      </patternFill>
    </fill>
    <fill>
      <patternFill patternType="solid">
        <fgColor rgb="FF110663"/>
        <bgColor rgb="FF000080"/>
      </patternFill>
    </fill>
    <fill>
      <patternFill patternType="solid">
        <fgColor rgb="FF4C39CA"/>
        <bgColor rgb="FF3366FF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46D3F7"/>
      </bottom>
      <diagonal/>
    </border>
    <border diagonalUp="false" diagonalDown="false">
      <left style="thin">
        <color rgb="FF4C39CA"/>
      </left>
      <right style="thin">
        <color rgb="FF4C39CA"/>
      </right>
      <top style="thin">
        <color rgb="FF4C39CA"/>
      </top>
      <bottom style="thin">
        <color rgb="FF4C39CA"/>
      </bottom>
      <diagonal/>
    </border>
    <border diagonalUp="false" diagonalDown="false">
      <left style="thin">
        <color rgb="FFDCD8EC"/>
      </left>
      <right style="thin">
        <color rgb="FFDCD8EC"/>
      </right>
      <top style="thin">
        <color rgb="FFDCD8EC"/>
      </top>
      <bottom style="thin">
        <color rgb="FFDCD8EC"/>
      </bottom>
      <diagonal/>
    </border>
    <border diagonalUp="false" diagonalDown="false">
      <left/>
      <right/>
      <top/>
      <bottom style="thin">
        <color rgb="FFDCD8EC"/>
      </bottom>
      <diagonal/>
    </border>
    <border diagonalUp="false" diagonalDown="false">
      <left style="thin">
        <color rgb="FFDCD8EC"/>
      </left>
      <right style="thin">
        <color rgb="FFDCD8EC"/>
      </right>
      <top style="thin">
        <color rgb="FF110663"/>
      </top>
      <bottom style="thin">
        <color rgb="FF11066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false" indent="1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4" fontId="7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1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0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7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5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9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4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1" fontId="9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110663"/>
      <rgbColor rgb="FF808000"/>
      <rgbColor rgb="FF800080"/>
      <rgbColor rgb="FF008080"/>
      <rgbColor rgb="FFC0C0C0"/>
      <rgbColor rgb="FF808080"/>
      <rgbColor rgb="FF9999FF"/>
      <rgbColor rgb="FF993366"/>
      <rgbColor rgb="FFF6F4F3"/>
      <rgbColor rgb="FFE8F8FD"/>
      <rgbColor rgb="FF660066"/>
      <rgbColor rgb="FFFF8080"/>
      <rgbColor rgb="FF0066CC"/>
      <rgbColor rgb="FFDCD8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1FE"/>
      <rgbColor rgb="FFCCFFCC"/>
      <rgbColor rgb="FFFFFF99"/>
      <rgbColor rgb="FF99CCFF"/>
      <rgbColor rgb="FFFF99CC"/>
      <rgbColor rgb="FFCC99FF"/>
      <rgbColor rgb="FFFFCC99"/>
      <rgbColor rgb="FF3366FF"/>
      <rgbColor rgb="FF46D3F7"/>
      <rgbColor rgb="FF99CC00"/>
      <rgbColor rgb="FFFFCC00"/>
      <rgbColor rgb="FFFF9900"/>
      <rgbColor rgb="FFFF6600"/>
      <rgbColor rgb="FF6B6893"/>
      <rgbColor rgb="FFA1A0BD"/>
      <rgbColor rgb="FF003366"/>
      <rgbColor rgb="FF339966"/>
      <rgbColor rgb="FF003300"/>
      <rgbColor rgb="FF333300"/>
      <rgbColor rgb="FF993300"/>
      <rgbColor rgb="FF993366"/>
      <rgbColor rgb="FF4C39CA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1</xdr:col>
      <xdr:colOff>1238040</xdr:colOff>
      <xdr:row>1</xdr:row>
      <xdr:rowOff>380520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211320" y="152280"/>
          <a:ext cx="123804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1171080</xdr:colOff>
      <xdr:row>0</xdr:row>
      <xdr:rowOff>361440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211320" y="0"/>
          <a:ext cx="1171080" cy="3614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prowi.io/" TargetMode="External"/><Relationship Id="rId2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www.prowi.io/" TargetMode="External"/><Relationship Id="rId2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80"/>
    <col collapsed="false" customWidth="true" hidden="false" outlineLevel="0" max="4" min="4" style="0" width="3"/>
  </cols>
  <sheetData>
    <row r="1" customFormat="false" ht="12" hidden="false" customHeight="true" outlineLevel="0" collapsed="false"/>
    <row r="2" customFormat="false" ht="39.75" hidden="false" customHeight="true" outlineLevel="0" collapsed="false">
      <c r="C2" s="1" t="s">
        <v>0</v>
      </c>
    </row>
    <row r="3" customFormat="false" ht="12" hidden="false" customHeight="true" outlineLevel="0" collapsed="false"/>
    <row r="4" customFormat="false" ht="43.5" hidden="false" customHeight="true" outlineLevel="0" collapsed="false">
      <c r="B4" s="2" t="s">
        <v>1</v>
      </c>
      <c r="C4" s="3"/>
    </row>
    <row r="5" customFormat="false" ht="25.5" hidden="false" customHeight="true" outlineLevel="0" collapsed="false">
      <c r="B5" s="4" t="s">
        <v>2</v>
      </c>
      <c r="C5" s="5"/>
    </row>
    <row r="7" customFormat="false" ht="60" hidden="false" customHeight="true" outlineLevel="0" collapsed="false">
      <c r="B7" s="6" t="s">
        <v>3</v>
      </c>
      <c r="C7" s="6"/>
    </row>
    <row r="9" customFormat="false" ht="15" hidden="false" customHeight="false" outlineLevel="0" collapsed="false">
      <c r="B9" s="7" t="s">
        <v>4</v>
      </c>
    </row>
    <row r="10" customFormat="false" ht="31.5" hidden="false" customHeight="true" outlineLevel="0" collapsed="false">
      <c r="B10" s="8" t="s">
        <v>5</v>
      </c>
      <c r="C10" s="9" t="s">
        <v>6</v>
      </c>
    </row>
    <row r="11" customFormat="false" ht="31.5" hidden="false" customHeight="true" outlineLevel="0" collapsed="false">
      <c r="B11" s="8" t="s">
        <v>7</v>
      </c>
      <c r="C11" s="9" t="s">
        <v>8</v>
      </c>
    </row>
    <row r="12" customFormat="false" ht="16.5" hidden="false" customHeight="true" outlineLevel="0" collapsed="false">
      <c r="B12" s="8" t="s">
        <v>9</v>
      </c>
      <c r="C12" s="9" t="s">
        <v>10</v>
      </c>
    </row>
    <row r="14" customFormat="false" ht="15" hidden="false" customHeight="false" outlineLevel="0" collapsed="false">
      <c r="B14" s="7" t="s">
        <v>11</v>
      </c>
    </row>
    <row r="15" customFormat="false" ht="15" hidden="false" customHeight="false" outlineLevel="0" collapsed="false">
      <c r="B15" s="10" t="s">
        <v>12</v>
      </c>
      <c r="C15" s="11" t="s">
        <v>13</v>
      </c>
    </row>
    <row r="16" customFormat="false" ht="15" hidden="false" customHeight="false" outlineLevel="0" collapsed="false">
      <c r="B16" s="12" t="s">
        <v>14</v>
      </c>
      <c r="C16" s="11" t="s">
        <v>15</v>
      </c>
    </row>
    <row r="17" customFormat="false" ht="15" hidden="false" customHeight="false" outlineLevel="0" collapsed="false">
      <c r="B17" s="13" t="s">
        <v>16</v>
      </c>
      <c r="C17" s="11" t="s">
        <v>17</v>
      </c>
    </row>
    <row r="19" customFormat="false" ht="15" hidden="false" customHeight="false" outlineLevel="0" collapsed="false">
      <c r="B19" s="7" t="s">
        <v>18</v>
      </c>
    </row>
    <row r="20" customFormat="false" ht="16.5" hidden="false" customHeight="true" outlineLevel="0" collapsed="false">
      <c r="B20" s="8" t="s">
        <v>19</v>
      </c>
      <c r="C20" s="9" t="s">
        <v>20</v>
      </c>
    </row>
    <row r="21" customFormat="false" ht="31.5" hidden="false" customHeight="true" outlineLevel="0" collapsed="false">
      <c r="B21" s="8" t="s">
        <v>21</v>
      </c>
      <c r="C21" s="9" t="s">
        <v>22</v>
      </c>
    </row>
    <row r="22" customFormat="false" ht="31.5" hidden="false" customHeight="true" outlineLevel="0" collapsed="false">
      <c r="B22" s="8" t="s">
        <v>23</v>
      </c>
      <c r="C22" s="9" t="s">
        <v>24</v>
      </c>
    </row>
    <row r="23" customFormat="false" ht="31.5" hidden="false" customHeight="true" outlineLevel="0" collapsed="false">
      <c r="B23" s="8" t="s">
        <v>25</v>
      </c>
      <c r="C23" s="9" t="s">
        <v>26</v>
      </c>
    </row>
    <row r="24" customFormat="false" ht="31.5" hidden="false" customHeight="true" outlineLevel="0" collapsed="false">
      <c r="B24" s="8" t="s">
        <v>27</v>
      </c>
      <c r="C24" s="9" t="s">
        <v>28</v>
      </c>
    </row>
    <row r="25" customFormat="false" ht="31.5" hidden="false" customHeight="true" outlineLevel="0" collapsed="false">
      <c r="B25" s="8" t="s">
        <v>29</v>
      </c>
      <c r="C25" s="9" t="s">
        <v>30</v>
      </c>
    </row>
    <row r="27" customFormat="false" ht="15" hidden="false" customHeight="false" outlineLevel="0" collapsed="false">
      <c r="B27" s="7" t="s">
        <v>31</v>
      </c>
    </row>
    <row r="28" customFormat="false" ht="16.5" hidden="false" customHeight="true" outlineLevel="0" collapsed="false">
      <c r="B28" s="14" t="s">
        <v>32</v>
      </c>
      <c r="C28" s="9" t="s">
        <v>33</v>
      </c>
    </row>
    <row r="29" customFormat="false" ht="31.5" hidden="false" customHeight="true" outlineLevel="0" collapsed="false">
      <c r="B29" s="14" t="s">
        <v>32</v>
      </c>
      <c r="C29" s="9" t="s">
        <v>34</v>
      </c>
    </row>
    <row r="30" customFormat="false" ht="31.5" hidden="false" customHeight="true" outlineLevel="0" collapsed="false">
      <c r="B30" s="14" t="s">
        <v>32</v>
      </c>
      <c r="C30" s="9" t="s">
        <v>35</v>
      </c>
    </row>
    <row r="31" customFormat="false" ht="31.5" hidden="false" customHeight="true" outlineLevel="0" collapsed="false">
      <c r="B31" s="14" t="s">
        <v>32</v>
      </c>
      <c r="C31" s="9" t="s">
        <v>36</v>
      </c>
    </row>
    <row r="33" customFormat="false" ht="15" hidden="false" customHeight="false" outlineLevel="0" collapsed="false">
      <c r="B33" s="15"/>
      <c r="C33" s="15"/>
    </row>
    <row r="34" customFormat="false" ht="15" hidden="false" customHeight="false" outlineLevel="0" collapsed="false">
      <c r="B34" s="16" t="s">
        <v>37</v>
      </c>
    </row>
  </sheetData>
  <mergeCells count="1">
    <mergeCell ref="B7:C7"/>
  </mergeCells>
  <hyperlinks>
    <hyperlink ref="B34" r:id="rId1" display="prowi.io · Gratis skabelon fra Prowi"/>
  </hyperlink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&amp;C&amp;"Arial,Regular"&amp;8 &amp;Ka1a0bdprowi.io · Gratis skabelon fra Prowi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Q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0" topLeftCell="C11" activePane="bottomRight" state="frozen"/>
      <selection pane="topLeft" activeCell="A1" activeCellId="0" sqref="A1"/>
      <selection pane="topRight" activeCell="C1" activeCellId="0" sqref="C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4"/>
    <col collapsed="false" customWidth="true" hidden="false" outlineLevel="0" max="3" min="3" style="0" width="9"/>
    <col collapsed="false" customWidth="true" hidden="false" outlineLevel="0" max="4" min="4" style="0" width="13"/>
    <col collapsed="false" customWidth="true" hidden="false" outlineLevel="0" max="5" min="5" style="0" width="10"/>
    <col collapsed="false" customWidth="true" hidden="false" outlineLevel="0" max="6" min="6" style="0" width="14"/>
    <col collapsed="false" customWidth="true" hidden="false" outlineLevel="0" max="8" min="7" style="0" width="11"/>
    <col collapsed="false" customWidth="true" hidden="false" outlineLevel="0" max="9" min="9" style="0" width="13"/>
    <col collapsed="false" customWidth="true" hidden="false" outlineLevel="0" max="10" min="10" style="0" width="12"/>
    <col collapsed="false" customWidth="true" hidden="false" outlineLevel="0" max="11" min="11" style="0" width="13"/>
    <col collapsed="false" customWidth="true" hidden="false" outlineLevel="0" max="13" min="12" style="0" width="11"/>
    <col collapsed="false" customWidth="true" hidden="false" outlineLevel="0" max="14" min="14" style="0" width="10"/>
    <col collapsed="false" customWidth="true" hidden="false" outlineLevel="0" max="15" min="15" style="0" width="14"/>
    <col collapsed="false" customWidth="true" hidden="false" outlineLevel="0" max="16" min="16" style="0" width="11"/>
    <col collapsed="false" customWidth="true" hidden="false" outlineLevel="0" max="17" min="17" style="0" width="15"/>
  </cols>
  <sheetData>
    <row r="2" customFormat="false" ht="30" hidden="false" customHeight="true" outlineLevel="0" collapsed="false">
      <c r="B2" s="17" t="s">
        <v>38</v>
      </c>
    </row>
    <row r="3" customFormat="false" ht="15" hidden="false" customHeight="false" outlineLevel="0" collapsed="false">
      <c r="B3" s="18" t="s">
        <v>39</v>
      </c>
    </row>
    <row r="5" customFormat="false" ht="15" hidden="false" customHeight="false" outlineLevel="0" collapsed="false">
      <c r="B5" s="7" t="s">
        <v>40</v>
      </c>
    </row>
    <row r="6" customFormat="false" ht="18" hidden="false" customHeight="true" outlineLevel="0" collapsed="false">
      <c r="B6" s="19" t="s">
        <v>41</v>
      </c>
      <c r="C6" s="10" t="s">
        <v>42</v>
      </c>
      <c r="D6" s="10"/>
    </row>
    <row r="7" customFormat="false" ht="18" hidden="false" customHeight="true" outlineLevel="0" collapsed="false">
      <c r="B7" s="19" t="s">
        <v>43</v>
      </c>
      <c r="C7" s="20" t="n">
        <v>0.1</v>
      </c>
      <c r="E7" s="21" t="s">
        <v>44</v>
      </c>
    </row>
    <row r="10" customFormat="false" ht="48" hidden="false" customHeight="true" outlineLevel="0" collapsed="false">
      <c r="B10" s="22" t="s">
        <v>45</v>
      </c>
      <c r="C10" s="22" t="s">
        <v>46</v>
      </c>
      <c r="D10" s="22" t="s">
        <v>47</v>
      </c>
      <c r="E10" s="22" t="s">
        <v>48</v>
      </c>
      <c r="F10" s="22" t="s">
        <v>49</v>
      </c>
      <c r="G10" s="22" t="s">
        <v>50</v>
      </c>
      <c r="H10" s="22" t="s">
        <v>51</v>
      </c>
      <c r="I10" s="23" t="s">
        <v>52</v>
      </c>
      <c r="J10" s="23" t="s">
        <v>53</v>
      </c>
      <c r="K10" s="23" t="s">
        <v>54</v>
      </c>
      <c r="L10" s="23" t="s">
        <v>55</v>
      </c>
      <c r="M10" s="23" t="s">
        <v>56</v>
      </c>
      <c r="N10" s="23" t="s">
        <v>57</v>
      </c>
      <c r="O10" s="23" t="s">
        <v>58</v>
      </c>
      <c r="P10" s="23" t="s">
        <v>59</v>
      </c>
      <c r="Q10" s="23" t="s">
        <v>60</v>
      </c>
    </row>
    <row r="11" customFormat="false" ht="15" hidden="false" customHeight="false" outlineLevel="0" collapsed="false">
      <c r="B11" s="10" t="s">
        <v>61</v>
      </c>
      <c r="C11" s="24" t="n">
        <v>4</v>
      </c>
      <c r="D11" s="25" t="n">
        <v>540000</v>
      </c>
      <c r="E11" s="26" t="n">
        <v>0.75</v>
      </c>
      <c r="F11" s="25" t="n">
        <v>2700000</v>
      </c>
      <c r="G11" s="27" t="n">
        <v>1.5</v>
      </c>
      <c r="H11" s="26"/>
      <c r="I11" s="28" t="n">
        <f aca="false">IF($B11="","",N(D11)*N(E11))</f>
        <v>405000</v>
      </c>
      <c r="J11" s="28" t="n">
        <f aca="false">IF($B11="","",I11/12)</f>
        <v>33750</v>
      </c>
      <c r="K11" s="28" t="n">
        <f aca="false">IF($B11="","",N(D11)-I11)</f>
        <v>135000</v>
      </c>
      <c r="L11" s="29" t="n">
        <f aca="false">IF($B11="","",IFERROR(K11/F11,0))</f>
        <v>0.05</v>
      </c>
      <c r="M11" s="30" t="n">
        <f aca="false">IF($B11="","",L11*IF(N(G11)=0,1,G11))</f>
        <v>0.075</v>
      </c>
      <c r="N11" s="31" t="n">
        <f aca="false">IF($B11="","",IFERROR(N(F11)/D11,0))</f>
        <v>5</v>
      </c>
      <c r="O11" s="28" t="n">
        <f aca="false">IF($B11="","",N(D11)*(1+Roller!$C$7))</f>
        <v>594000</v>
      </c>
      <c r="P11" s="32" t="n">
        <f aca="false">IF($B11="","",IFERROR(O11/F11,0))</f>
        <v>0.22</v>
      </c>
      <c r="Q11" s="28" t="n">
        <f aca="false">IF($B11="","",O11*N(C11))</f>
        <v>2376000</v>
      </c>
    </row>
    <row r="12" customFormat="false" ht="15" hidden="false" customHeight="false" outlineLevel="0" collapsed="false">
      <c r="B12" s="10" t="s">
        <v>62</v>
      </c>
      <c r="C12" s="24" t="n">
        <v>5</v>
      </c>
      <c r="D12" s="25" t="n">
        <v>720000</v>
      </c>
      <c r="E12" s="26" t="n">
        <v>0.6</v>
      </c>
      <c r="F12" s="25" t="n">
        <v>3600000</v>
      </c>
      <c r="G12" s="27" t="n">
        <v>1.5</v>
      </c>
      <c r="H12" s="26" t="n">
        <v>2</v>
      </c>
      <c r="I12" s="28" t="n">
        <f aca="false">IF($B12="","",N(D12)*N(E12))</f>
        <v>432000</v>
      </c>
      <c r="J12" s="28" t="n">
        <f aca="false">IF($B12="","",I12/12)</f>
        <v>36000</v>
      </c>
      <c r="K12" s="28" t="n">
        <f aca="false">IF($B12="","",N(D12)-I12)</f>
        <v>288000</v>
      </c>
      <c r="L12" s="29" t="n">
        <f aca="false">IF($B12="","",IFERROR(K12/F12,0))</f>
        <v>0.08</v>
      </c>
      <c r="M12" s="30" t="n">
        <f aca="false">IF($B12="","",L12*IF(N(G12)=0,1,G12))</f>
        <v>0.12</v>
      </c>
      <c r="N12" s="31" t="n">
        <f aca="false">IF($B12="","",IFERROR(N(F12)/D12,0))</f>
        <v>5</v>
      </c>
      <c r="O12" s="28" t="n">
        <f aca="false">IF($B12="","",N(D12)*(1+Roller!$C$7))</f>
        <v>792000</v>
      </c>
      <c r="P12" s="32" t="n">
        <f aca="false">IF($B12="","",IFERROR(O12/F12,0))</f>
        <v>0.22</v>
      </c>
      <c r="Q12" s="28" t="n">
        <f aca="false">IF($B12="","",O12*N(C12))</f>
        <v>3960000</v>
      </c>
    </row>
    <row r="13" customFormat="false" ht="15" hidden="false" customHeight="false" outlineLevel="0" collapsed="false">
      <c r="B13" s="10" t="s">
        <v>63</v>
      </c>
      <c r="C13" s="24" t="n">
        <v>2</v>
      </c>
      <c r="D13" s="25" t="n">
        <v>840000</v>
      </c>
      <c r="E13" s="26" t="n">
        <v>0.7</v>
      </c>
      <c r="F13" s="25" t="n">
        <v>6300000</v>
      </c>
      <c r="G13" s="27" t="n">
        <v>1.25</v>
      </c>
      <c r="H13" s="26" t="n">
        <v>1.5</v>
      </c>
      <c r="I13" s="28" t="n">
        <f aca="false">IF($B13="","",N(D13)*N(E13))</f>
        <v>588000</v>
      </c>
      <c r="J13" s="28" t="n">
        <f aca="false">IF($B13="","",I13/12)</f>
        <v>49000</v>
      </c>
      <c r="K13" s="28" t="n">
        <f aca="false">IF($B13="","",N(D13)-I13)</f>
        <v>252000</v>
      </c>
      <c r="L13" s="29" t="n">
        <f aca="false">IF($B13="","",IFERROR(K13/F13,0))</f>
        <v>0.04</v>
      </c>
      <c r="M13" s="30" t="n">
        <f aca="false">IF($B13="","",L13*IF(N(G13)=0,1,G13))</f>
        <v>0.05</v>
      </c>
      <c r="N13" s="31" t="n">
        <f aca="false">IF($B13="","",IFERROR(N(F13)/D13,0))</f>
        <v>7.5</v>
      </c>
      <c r="O13" s="28" t="n">
        <f aca="false">IF($B13="","",N(D13)*(1+Roller!$C$7))</f>
        <v>924000</v>
      </c>
      <c r="P13" s="32" t="n">
        <f aca="false">IF($B13="","",IFERROR(O13/F13,0))</f>
        <v>0.146666666666667</v>
      </c>
      <c r="Q13" s="28" t="n">
        <f aca="false">IF($B13="","",O13*N(C13))</f>
        <v>1848000</v>
      </c>
    </row>
    <row r="14" customFormat="false" ht="15" hidden="false" customHeight="false" outlineLevel="0" collapsed="false">
      <c r="B14" s="10" t="s">
        <v>64</v>
      </c>
      <c r="C14" s="24" t="n">
        <v>3</v>
      </c>
      <c r="D14" s="25" t="n">
        <v>660000</v>
      </c>
      <c r="E14" s="26" t="n">
        <v>0.65</v>
      </c>
      <c r="F14" s="25" t="n">
        <v>3300000</v>
      </c>
      <c r="G14" s="27" t="n">
        <v>1.5</v>
      </c>
      <c r="H14" s="26"/>
      <c r="I14" s="28" t="n">
        <f aca="false">IF($B14="","",N(D14)*N(E14))</f>
        <v>429000</v>
      </c>
      <c r="J14" s="28" t="n">
        <f aca="false">IF($B14="","",I14/12)</f>
        <v>35750</v>
      </c>
      <c r="K14" s="28" t="n">
        <f aca="false">IF($B14="","",N(D14)-I14)</f>
        <v>231000</v>
      </c>
      <c r="L14" s="29" t="n">
        <f aca="false">IF($B14="","",IFERROR(K14/F14,0))</f>
        <v>0.07</v>
      </c>
      <c r="M14" s="30" t="n">
        <f aca="false">IF($B14="","",L14*IF(N(G14)=0,1,G14))</f>
        <v>0.105</v>
      </c>
      <c r="N14" s="31" t="n">
        <f aca="false">IF($B14="","",IFERROR(N(F14)/D14,0))</f>
        <v>5</v>
      </c>
      <c r="O14" s="28" t="n">
        <f aca="false">IF($B14="","",N(D14)*(1+Roller!$C$7))</f>
        <v>726000</v>
      </c>
      <c r="P14" s="32" t="n">
        <f aca="false">IF($B14="","",IFERROR(O14/F14,0))</f>
        <v>0.22</v>
      </c>
      <c r="Q14" s="28" t="n">
        <f aca="false">IF($B14="","",O14*N(C14))</f>
        <v>2178000</v>
      </c>
    </row>
    <row r="15" customFormat="false" ht="15" hidden="false" customHeight="false" outlineLevel="0" collapsed="false">
      <c r="B15" s="10"/>
      <c r="C15" s="24"/>
      <c r="D15" s="25"/>
      <c r="E15" s="26"/>
      <c r="F15" s="25"/>
      <c r="G15" s="27"/>
      <c r="H15" s="26"/>
      <c r="I15" s="28" t="str">
        <f aca="false">IF($B15="","",N(D15)*N(E15))</f>
        <v/>
      </c>
      <c r="J15" s="28" t="str">
        <f aca="false">IF($B15="","",I15/12)</f>
        <v/>
      </c>
      <c r="K15" s="28" t="str">
        <f aca="false">IF($B15="","",N(D15)-I15)</f>
        <v/>
      </c>
      <c r="L15" s="29" t="str">
        <f aca="false">IF($B15="","",IFERROR(K15/F15,0))</f>
        <v/>
      </c>
      <c r="M15" s="30" t="str">
        <f aca="false">IF($B15="","",L15*IF(N(G15)=0,1,G15))</f>
        <v/>
      </c>
      <c r="N15" s="31" t="str">
        <f aca="false">IF($B15="","",IFERROR(N(F15)/D15,0))</f>
        <v/>
      </c>
      <c r="O15" s="28" t="str">
        <f aca="false">IF($B15="","",N(D15)*(1+Roller!$C$7))</f>
        <v/>
      </c>
      <c r="P15" s="32" t="str">
        <f aca="false">IF($B15="","",IFERROR(O15/F15,0))</f>
        <v/>
      </c>
      <c r="Q15" s="28" t="str">
        <f aca="false">IF($B15="","",O15*N(C15))</f>
        <v/>
      </c>
    </row>
    <row r="16" customFormat="false" ht="15" hidden="false" customHeight="false" outlineLevel="0" collapsed="false">
      <c r="B16" s="10"/>
      <c r="C16" s="24"/>
      <c r="D16" s="25"/>
      <c r="E16" s="26"/>
      <c r="F16" s="25"/>
      <c r="G16" s="27"/>
      <c r="H16" s="26"/>
      <c r="I16" s="28" t="str">
        <f aca="false">IF($B16="","",N(D16)*N(E16))</f>
        <v/>
      </c>
      <c r="J16" s="28" t="str">
        <f aca="false">IF($B16="","",I16/12)</f>
        <v/>
      </c>
      <c r="K16" s="28" t="str">
        <f aca="false">IF($B16="","",N(D16)-I16)</f>
        <v/>
      </c>
      <c r="L16" s="29" t="str">
        <f aca="false">IF($B16="","",IFERROR(K16/F16,0))</f>
        <v/>
      </c>
      <c r="M16" s="30" t="str">
        <f aca="false">IF($B16="","",L16*IF(N(G16)=0,1,G16))</f>
        <v/>
      </c>
      <c r="N16" s="31" t="str">
        <f aca="false">IF($B16="","",IFERROR(N(F16)/D16,0))</f>
        <v/>
      </c>
      <c r="O16" s="28" t="str">
        <f aca="false">IF($B16="","",N(D16)*(1+Roller!$C$7))</f>
        <v/>
      </c>
      <c r="P16" s="32" t="str">
        <f aca="false">IF($B16="","",IFERROR(O16/F16,0))</f>
        <v/>
      </c>
      <c r="Q16" s="28" t="str">
        <f aca="false">IF($B16="","",O16*N(C16))</f>
        <v/>
      </c>
    </row>
    <row r="17" customFormat="false" ht="15" hidden="false" customHeight="false" outlineLevel="0" collapsed="false">
      <c r="B17" s="10"/>
      <c r="C17" s="24"/>
      <c r="D17" s="25"/>
      <c r="E17" s="26"/>
      <c r="F17" s="25"/>
      <c r="G17" s="27"/>
      <c r="H17" s="26"/>
      <c r="I17" s="28" t="str">
        <f aca="false">IF($B17="","",N(D17)*N(E17))</f>
        <v/>
      </c>
      <c r="J17" s="28" t="str">
        <f aca="false">IF($B17="","",I17/12)</f>
        <v/>
      </c>
      <c r="K17" s="28" t="str">
        <f aca="false">IF($B17="","",N(D17)-I17)</f>
        <v/>
      </c>
      <c r="L17" s="29" t="str">
        <f aca="false">IF($B17="","",IFERROR(K17/F17,0))</f>
        <v/>
      </c>
      <c r="M17" s="30" t="str">
        <f aca="false">IF($B17="","",L17*IF(N(G17)=0,1,G17))</f>
        <v/>
      </c>
      <c r="N17" s="31" t="str">
        <f aca="false">IF($B17="","",IFERROR(N(F17)/D17,0))</f>
        <v/>
      </c>
      <c r="O17" s="28" t="str">
        <f aca="false">IF($B17="","",N(D17)*(1+Roller!$C$7))</f>
        <v/>
      </c>
      <c r="P17" s="32" t="str">
        <f aca="false">IF($B17="","",IFERROR(O17/F17,0))</f>
        <v/>
      </c>
      <c r="Q17" s="28" t="str">
        <f aca="false">IF($B17="","",O17*N(C17))</f>
        <v/>
      </c>
    </row>
    <row r="18" customFormat="false" ht="15" hidden="false" customHeight="false" outlineLevel="0" collapsed="false">
      <c r="B18" s="10"/>
      <c r="C18" s="24"/>
      <c r="D18" s="25"/>
      <c r="E18" s="26"/>
      <c r="F18" s="25"/>
      <c r="G18" s="27"/>
      <c r="H18" s="26"/>
      <c r="I18" s="28" t="str">
        <f aca="false">IF($B18="","",N(D18)*N(E18))</f>
        <v/>
      </c>
      <c r="J18" s="28" t="str">
        <f aca="false">IF($B18="","",I18/12)</f>
        <v/>
      </c>
      <c r="K18" s="28" t="str">
        <f aca="false">IF($B18="","",N(D18)-I18)</f>
        <v/>
      </c>
      <c r="L18" s="29" t="str">
        <f aca="false">IF($B18="","",IFERROR(K18/F18,0))</f>
        <v/>
      </c>
      <c r="M18" s="30" t="str">
        <f aca="false">IF($B18="","",L18*IF(N(G18)=0,1,G18))</f>
        <v/>
      </c>
      <c r="N18" s="31" t="str">
        <f aca="false">IF($B18="","",IFERROR(N(F18)/D18,0))</f>
        <v/>
      </c>
      <c r="O18" s="28" t="str">
        <f aca="false">IF($B18="","",N(D18)*(1+Roller!$C$7))</f>
        <v/>
      </c>
      <c r="P18" s="32" t="str">
        <f aca="false">IF($B18="","",IFERROR(O18/F18,0))</f>
        <v/>
      </c>
      <c r="Q18" s="28" t="str">
        <f aca="false">IF($B18="","",O18*N(C18))</f>
        <v/>
      </c>
    </row>
    <row r="19" customFormat="false" ht="15" hidden="false" customHeight="false" outlineLevel="0" collapsed="false">
      <c r="B19" s="19" t="s">
        <v>65</v>
      </c>
      <c r="C19" s="33" t="n">
        <f aca="false">SUM(C11:C18)</f>
        <v>14</v>
      </c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5" t="n">
        <f aca="false">SUM(Q11:Q18)</f>
        <v>10362000</v>
      </c>
    </row>
    <row r="21" customFormat="false" ht="15" hidden="false" customHeight="false" outlineLevel="0" collapsed="false">
      <c r="B21" s="21" t="s">
        <v>66</v>
      </c>
    </row>
    <row r="22" customFormat="false" ht="15" hidden="false" customHeight="false" outlineLevel="0" collapsed="false">
      <c r="B22" s="21" t="s">
        <v>67</v>
      </c>
    </row>
  </sheetData>
  <mergeCells count="1">
    <mergeCell ref="C6:D6"/>
  </mergeCells>
  <dataValidations count="5">
    <dataValidation allowBlank="true" error="Skriv en procent mellem 0 og 100 %." errorStyle="stop" errorTitle="Ugyldig værdi" operator="between" showDropDown="false" showErrorMessage="false" showInputMessage="false" sqref="E11:E18" type="decimal">
      <formula1>0</formula1>
      <formula2>1</formula2>
    </dataValidation>
    <dataValidation allowBlank="true" errorStyle="stop" operator="greaterThanOrEqual" showDropDown="false" showErrorMessage="false" showInputMessage="false" sqref="C11:D18 F11:F18" type="decimal">
      <formula1>0</formula1>
      <formula2>0</formula2>
    </dataValidation>
    <dataValidation allowBlank="true" errorStyle="stop" operator="between" showDropDown="false" showErrorMessage="false" showInputMessage="false" sqref="G11:G18" type="decimal">
      <formula1>0</formula1>
      <formula2>10</formula2>
    </dataValidation>
    <dataValidation allowBlank="true" error="Skriv loftet i procent af den variable løn, fx 150 %." errorStyle="stop" errorTitle="Ugyldig værdi" operator="between" showDropDown="false" showErrorMessage="false" showInputMessage="false" sqref="H11:H18" type="decimal">
      <formula1>0</formula1>
      <formula2>10</formula2>
    </dataValidation>
    <dataValidation allowBlank="false" errorStyle="stop" operator="between" showDropDown="false" showErrorMessage="false" showInputMessage="false" sqref="C7" type="decimal">
      <formula1>0</formula1>
      <formula2>1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&amp;C&amp;"Arial,Regular"&amp;8 &amp;Ka1a0bdprowi.io · Gratis skabelon fra Prowi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1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2"/>
    <col collapsed="false" customWidth="true" hidden="false" outlineLevel="0" max="7" min="3" style="0" width="15"/>
    <col collapsed="false" customWidth="true" hidden="false" outlineLevel="0" max="8" min="8" style="0" width="3"/>
  </cols>
  <sheetData>
    <row r="2" customFormat="false" ht="30" hidden="false" customHeight="true" outlineLevel="0" collapsed="false">
      <c r="B2" s="17" t="s">
        <v>68</v>
      </c>
    </row>
    <row r="3" customFormat="false" ht="15" hidden="false" customHeight="false" outlineLevel="0" collapsed="false">
      <c r="B3" s="18" t="s">
        <v>69</v>
      </c>
    </row>
    <row r="5" customFormat="false" ht="15" hidden="false" customHeight="false" outlineLevel="0" collapsed="false">
      <c r="B5" s="19" t="s">
        <v>70</v>
      </c>
      <c r="C5" s="26" t="n">
        <v>0.5</v>
      </c>
      <c r="D5" s="26" t="n">
        <v>0.75</v>
      </c>
      <c r="E5" s="26" t="n">
        <v>1</v>
      </c>
      <c r="F5" s="26" t="n">
        <v>1.25</v>
      </c>
      <c r="G5" s="26" t="n">
        <v>1.5</v>
      </c>
    </row>
    <row r="8" customFormat="false" ht="15" hidden="false" customHeight="false" outlineLevel="0" collapsed="false">
      <c r="B8" s="36" t="str">
        <f aca="false">IF(Roller!$B$11="","",Roller!$B$11)</f>
        <v>Inside sales</v>
      </c>
      <c r="C8" s="37" t="n">
        <f aca="false">IF($B8="","",C$5)</f>
        <v>0.5</v>
      </c>
      <c r="D8" s="37" t="n">
        <f aca="false">IF($B8="","",D$5)</f>
        <v>0.75</v>
      </c>
      <c r="E8" s="37" t="n">
        <f aca="false">IF($B8="","",E$5)</f>
        <v>1</v>
      </c>
      <c r="F8" s="37" t="n">
        <f aca="false">IF($B8="","",F$5)</f>
        <v>1.25</v>
      </c>
      <c r="G8" s="37" t="n">
        <f aca="false">IF($B8="","",G$5)</f>
        <v>1.5</v>
      </c>
    </row>
    <row r="9" customFormat="false" ht="15" hidden="false" customHeight="false" outlineLevel="0" collapsed="false">
      <c r="B9" s="38" t="s">
        <v>70</v>
      </c>
      <c r="C9" s="39" t="n">
        <f aca="false">IF($B$8="","",C$5)</f>
        <v>0.5</v>
      </c>
      <c r="D9" s="39" t="n">
        <f aca="false">IF($B$8="","",D$5)</f>
        <v>0.75</v>
      </c>
      <c r="E9" s="39" t="n">
        <f aca="false">IF($B$8="","",E$5)</f>
        <v>1</v>
      </c>
      <c r="F9" s="39" t="n">
        <f aca="false">IF($B$8="","",F$5)</f>
        <v>1.25</v>
      </c>
      <c r="G9" s="39" t="n">
        <f aca="false">IF($B$8="","",G$5)</f>
        <v>1.5</v>
      </c>
    </row>
    <row r="10" customFormat="false" ht="15" hidden="false" customHeight="false" outlineLevel="0" collapsed="false">
      <c r="B10" s="38" t="s">
        <v>71</v>
      </c>
      <c r="C10" s="28" t="n">
        <f aca="false">IF($B$8="","",N(Roller!$F$11)*C$9)</f>
        <v>1350000</v>
      </c>
      <c r="D10" s="28" t="n">
        <f aca="false">IF($B$8="","",N(Roller!$F$11)*D$9)</f>
        <v>2025000</v>
      </c>
      <c r="E10" s="28" t="n">
        <f aca="false">IF($B$8="","",N(Roller!$F$11)*E$9)</f>
        <v>2700000</v>
      </c>
      <c r="F10" s="28" t="n">
        <f aca="false">IF($B$8="","",N(Roller!$F$11)*F$9)</f>
        <v>3375000</v>
      </c>
      <c r="G10" s="28" t="n">
        <f aca="false">IF($B$8="","",N(Roller!$F$11)*G$9)</f>
        <v>4050000</v>
      </c>
    </row>
    <row r="11" customFormat="false" ht="15" hidden="false" customHeight="false" outlineLevel="0" collapsed="false">
      <c r="B11" s="38" t="s">
        <v>72</v>
      </c>
      <c r="C11" s="28" t="n">
        <f aca="false">IF($B$8="","",IF(Roller!$H$11="",N(Roller!$F$11)*C$9*Roller!$L$11,MIN(N(Roller!$F$11)*C$9*Roller!$L$11,Roller!$K$11*Roller!$H$11)))</f>
        <v>67500</v>
      </c>
      <c r="D11" s="28" t="n">
        <f aca="false">IF($B$8="","",IF(Roller!$H$11="",N(Roller!$F$11)*D$9*Roller!$L$11,MIN(N(Roller!$F$11)*D$9*Roller!$L$11,Roller!$K$11*Roller!$H$11)))</f>
        <v>101250</v>
      </c>
      <c r="E11" s="28" t="n">
        <f aca="false">IF($B$8="","",IF(Roller!$H$11="",N(Roller!$F$11)*E$9*Roller!$L$11,MIN(N(Roller!$F$11)*E$9*Roller!$L$11,Roller!$K$11*Roller!$H$11)))</f>
        <v>135000</v>
      </c>
      <c r="F11" s="28" t="n">
        <f aca="false">IF($B$8="","",IF(Roller!$H$11="",N(Roller!$F$11)*F$9*Roller!$L$11,MIN(N(Roller!$F$11)*F$9*Roller!$L$11,Roller!$K$11*Roller!$H$11)))</f>
        <v>168750</v>
      </c>
      <c r="G11" s="28" t="n">
        <f aca="false">IF($B$8="","",IF(Roller!$H$11="",N(Roller!$F$11)*G$9*Roller!$L$11,MIN(N(Roller!$F$11)*G$9*Roller!$L$11,Roller!$K$11*Roller!$H$11)))</f>
        <v>202500</v>
      </c>
    </row>
    <row r="12" customFormat="false" ht="15" hidden="false" customHeight="false" outlineLevel="0" collapsed="false">
      <c r="B12" s="40" t="s">
        <v>73</v>
      </c>
      <c r="C12" s="35" t="n">
        <f aca="false">IF($B$8="","",IF(Roller!$H$11="",N(Roller!$F$11)*MIN(C$9,1)*Roller!$L$11+N(Roller!$F$11)*MAX(0,C$9-1)*Roller!$M$11,MIN(N(Roller!$F$11)*MIN(C$9,1)*Roller!$L$11+N(Roller!$F$11)*MAX(0,C$9-1)*Roller!$M$11,Roller!$K$11*Roller!$H$11)))</f>
        <v>67500</v>
      </c>
      <c r="D12" s="35" t="n">
        <f aca="false">IF($B$8="","",IF(Roller!$H$11="",N(Roller!$F$11)*MIN(D$9,1)*Roller!$L$11+N(Roller!$F$11)*MAX(0,D$9-1)*Roller!$M$11,MIN(N(Roller!$F$11)*MIN(D$9,1)*Roller!$L$11+N(Roller!$F$11)*MAX(0,D$9-1)*Roller!$M$11,Roller!$K$11*Roller!$H$11)))</f>
        <v>101250</v>
      </c>
      <c r="E12" s="35" t="n">
        <f aca="false">IF($B$8="","",IF(Roller!$H$11="",N(Roller!$F$11)*MIN(E$9,1)*Roller!$L$11+N(Roller!$F$11)*MAX(0,E$9-1)*Roller!$M$11,MIN(N(Roller!$F$11)*MIN(E$9,1)*Roller!$L$11+N(Roller!$F$11)*MAX(0,E$9-1)*Roller!$M$11,Roller!$K$11*Roller!$H$11)))</f>
        <v>135000</v>
      </c>
      <c r="F12" s="35" t="n">
        <f aca="false">IF($B$8="","",IF(Roller!$H$11="",N(Roller!$F$11)*MIN(F$9,1)*Roller!$L$11+N(Roller!$F$11)*MAX(0,F$9-1)*Roller!$M$11,MIN(N(Roller!$F$11)*MIN(F$9,1)*Roller!$L$11+N(Roller!$F$11)*MAX(0,F$9-1)*Roller!$M$11,Roller!$K$11*Roller!$H$11)))</f>
        <v>185625</v>
      </c>
      <c r="G12" s="35" t="n">
        <f aca="false">IF($B$8="","",IF(Roller!$H$11="",N(Roller!$F$11)*MIN(G$9,1)*Roller!$L$11+N(Roller!$F$11)*MAX(0,G$9-1)*Roller!$M$11,MIN(N(Roller!$F$11)*MIN(G$9,1)*Roller!$L$11+N(Roller!$F$11)*MAX(0,G$9-1)*Roller!$M$11,Roller!$K$11*Roller!$H$11)))</f>
        <v>236250</v>
      </c>
    </row>
    <row r="13" customFormat="false" ht="15" hidden="false" customHeight="false" outlineLevel="0" collapsed="false">
      <c r="B13" s="38" t="s">
        <v>27</v>
      </c>
      <c r="C13" s="28" t="n">
        <f aca="false">IF($B$8="","",C12-C11)</f>
        <v>0</v>
      </c>
      <c r="D13" s="28" t="n">
        <f aca="false">IF($B$8="","",D12-D11)</f>
        <v>0</v>
      </c>
      <c r="E13" s="28" t="n">
        <f aca="false">IF($B$8="","",E12-E11)</f>
        <v>0</v>
      </c>
      <c r="F13" s="28" t="n">
        <f aca="false">IF($B$8="","",F12-F11)</f>
        <v>16875</v>
      </c>
      <c r="G13" s="28" t="n">
        <f aca="false">IF($B$8="","",G12-G11)</f>
        <v>33750</v>
      </c>
    </row>
    <row r="14" customFormat="false" ht="15" hidden="false" customHeight="false" outlineLevel="0" collapsed="false">
      <c r="B14" s="40" t="s">
        <v>74</v>
      </c>
      <c r="C14" s="35" t="n">
        <f aca="false">IF($B$8="","",Roller!$I$11+C12)</f>
        <v>472500</v>
      </c>
      <c r="D14" s="35" t="n">
        <f aca="false">IF($B$8="","",Roller!$I$11+D12)</f>
        <v>506250</v>
      </c>
      <c r="E14" s="35" t="n">
        <f aca="false">IF($B$8="","",Roller!$I$11+E12)</f>
        <v>540000</v>
      </c>
      <c r="F14" s="35" t="n">
        <f aca="false">IF($B$8="","",Roller!$I$11+F12)</f>
        <v>590625</v>
      </c>
      <c r="G14" s="35" t="n">
        <f aca="false">IF($B$8="","",Roller!$I$11+G12)</f>
        <v>641250</v>
      </c>
    </row>
    <row r="15" customFormat="false" ht="15" hidden="false" customHeight="false" outlineLevel="0" collapsed="false">
      <c r="B15" s="38" t="s">
        <v>75</v>
      </c>
      <c r="C15" s="32" t="n">
        <f aca="false">IF($B$8="","",IFERROR(C14/Roller!$D$11,0))</f>
        <v>0.875</v>
      </c>
      <c r="D15" s="32" t="n">
        <f aca="false">IF($B$8="","",IFERROR(D14/Roller!$D$11,0))</f>
        <v>0.9375</v>
      </c>
      <c r="E15" s="32" t="n">
        <f aca="false">IF($B$8="","",IFERROR(E14/Roller!$D$11,0))</f>
        <v>1</v>
      </c>
      <c r="F15" s="32" t="n">
        <f aca="false">IF($B$8="","",IFERROR(F14/Roller!$D$11,0))</f>
        <v>1.09375</v>
      </c>
      <c r="G15" s="32" t="n">
        <f aca="false">IF($B$8="","",IFERROR(G14/Roller!$D$11,0))</f>
        <v>1.1875</v>
      </c>
    </row>
    <row r="16" customFormat="false" ht="15" hidden="false" customHeight="false" outlineLevel="0" collapsed="false">
      <c r="B16" s="38" t="s">
        <v>76</v>
      </c>
      <c r="C16" s="32" t="n">
        <f aca="false">IF($B$8="","",IFERROR(C12/Roller!$K$11,0))</f>
        <v>0.5</v>
      </c>
      <c r="D16" s="32" t="n">
        <f aca="false">IF($B$8="","",IFERROR(D12/Roller!$K$11,0))</f>
        <v>0.75</v>
      </c>
      <c r="E16" s="32" t="n">
        <f aca="false">IF($B$8="","",IFERROR(E12/Roller!$K$11,0))</f>
        <v>1</v>
      </c>
      <c r="F16" s="32" t="n">
        <f aca="false">IF($B$8="","",IFERROR(F12/Roller!$K$11,0))</f>
        <v>1.375</v>
      </c>
      <c r="G16" s="32" t="n">
        <f aca="false">IF($B$8="","",IFERROR(G12/Roller!$K$11,0))</f>
        <v>1.75</v>
      </c>
    </row>
    <row r="17" customFormat="false" ht="15" hidden="false" customHeight="false" outlineLevel="0" collapsed="false">
      <c r="B17" s="40" t="s">
        <v>77</v>
      </c>
      <c r="C17" s="41" t="n">
        <f aca="false">IF($B$8="","",C14*(1+Roller!$C$7))</f>
        <v>519750</v>
      </c>
      <c r="D17" s="41" t="n">
        <f aca="false">IF($B$8="","",D14*(1+Roller!$C$7))</f>
        <v>556875</v>
      </c>
      <c r="E17" s="41" t="n">
        <f aca="false">IF($B$8="","",E14*(1+Roller!$C$7))</f>
        <v>594000</v>
      </c>
      <c r="F17" s="41" t="n">
        <f aca="false">IF($B$8="","",F14*(1+Roller!$C$7))</f>
        <v>649687.5</v>
      </c>
      <c r="G17" s="41" t="n">
        <f aca="false">IF($B$8="","",G14*(1+Roller!$C$7))</f>
        <v>705375</v>
      </c>
    </row>
    <row r="18" customFormat="false" ht="15" hidden="false" customHeight="false" outlineLevel="0" collapsed="false">
      <c r="B18" s="38" t="s">
        <v>78</v>
      </c>
      <c r="C18" s="32" t="n">
        <f aca="false">IF($B$8="","",IFERROR(C17/C10,0))</f>
        <v>0.385</v>
      </c>
      <c r="D18" s="32" t="n">
        <f aca="false">IF($B$8="","",IFERROR(D17/D10,0))</f>
        <v>0.275</v>
      </c>
      <c r="E18" s="32" t="n">
        <f aca="false">IF($B$8="","",IFERROR(E17/E10,0))</f>
        <v>0.22</v>
      </c>
      <c r="F18" s="32" t="n">
        <f aca="false">IF($B$8="","",IFERROR(F17/F10,0))</f>
        <v>0.1925</v>
      </c>
      <c r="G18" s="32" t="n">
        <f aca="false">IF($B$8="","",IFERROR(G17/G10,0))</f>
        <v>0.174166666666667</v>
      </c>
    </row>
    <row r="19" customFormat="false" ht="15" hidden="false" customHeight="false" outlineLevel="0" collapsed="false">
      <c r="B19" s="38" t="s">
        <v>79</v>
      </c>
      <c r="C19" s="28" t="n">
        <f aca="false">IF($B$8="","",C17*N(Roller!$C$11))</f>
        <v>2079000</v>
      </c>
      <c r="D19" s="28" t="n">
        <f aca="false">IF($B$8="","",D17*N(Roller!$C$11))</f>
        <v>2227500</v>
      </c>
      <c r="E19" s="28" t="n">
        <f aca="false">IF($B$8="","",E17*N(Roller!$C$11))</f>
        <v>2376000</v>
      </c>
      <c r="F19" s="28" t="n">
        <f aca="false">IF($B$8="","",F17*N(Roller!$C$11))</f>
        <v>2598750</v>
      </c>
      <c r="G19" s="28" t="n">
        <f aca="false">IF($B$8="","",G17*N(Roller!$C$11))</f>
        <v>2821500</v>
      </c>
    </row>
    <row r="21" customFormat="false" ht="15" hidden="false" customHeight="false" outlineLevel="0" collapsed="false">
      <c r="B21" s="36" t="str">
        <f aca="false">IF(Roller!$B$12="","",Roller!$B$12)</f>
        <v>Account executive</v>
      </c>
      <c r="C21" s="37" t="n">
        <f aca="false">IF($B21="","",C$5)</f>
        <v>0.5</v>
      </c>
      <c r="D21" s="37" t="n">
        <f aca="false">IF($B21="","",D$5)</f>
        <v>0.75</v>
      </c>
      <c r="E21" s="37" t="n">
        <f aca="false">IF($B21="","",E$5)</f>
        <v>1</v>
      </c>
      <c r="F21" s="37" t="n">
        <f aca="false">IF($B21="","",F$5)</f>
        <v>1.25</v>
      </c>
      <c r="G21" s="37" t="n">
        <f aca="false">IF($B21="","",G$5)</f>
        <v>1.5</v>
      </c>
    </row>
    <row r="22" customFormat="false" ht="15" hidden="false" customHeight="false" outlineLevel="0" collapsed="false">
      <c r="B22" s="38" t="s">
        <v>70</v>
      </c>
      <c r="C22" s="39" t="n">
        <f aca="false">IF($B$21="","",C$5)</f>
        <v>0.5</v>
      </c>
      <c r="D22" s="39" t="n">
        <f aca="false">IF($B$21="","",D$5)</f>
        <v>0.75</v>
      </c>
      <c r="E22" s="39" t="n">
        <f aca="false">IF($B$21="","",E$5)</f>
        <v>1</v>
      </c>
      <c r="F22" s="39" t="n">
        <f aca="false">IF($B$21="","",F$5)</f>
        <v>1.25</v>
      </c>
      <c r="G22" s="39" t="n">
        <f aca="false">IF($B$21="","",G$5)</f>
        <v>1.5</v>
      </c>
    </row>
    <row r="23" customFormat="false" ht="15" hidden="false" customHeight="false" outlineLevel="0" collapsed="false">
      <c r="B23" s="38" t="s">
        <v>71</v>
      </c>
      <c r="C23" s="28" t="n">
        <f aca="false">IF($B$21="","",N(Roller!$F$12)*C$22)</f>
        <v>1800000</v>
      </c>
      <c r="D23" s="28" t="n">
        <f aca="false">IF($B$21="","",N(Roller!$F$12)*D$22)</f>
        <v>2700000</v>
      </c>
      <c r="E23" s="28" t="n">
        <f aca="false">IF($B$21="","",N(Roller!$F$12)*E$22)</f>
        <v>3600000</v>
      </c>
      <c r="F23" s="28" t="n">
        <f aca="false">IF($B$21="","",N(Roller!$F$12)*F$22)</f>
        <v>4500000</v>
      </c>
      <c r="G23" s="28" t="n">
        <f aca="false">IF($B$21="","",N(Roller!$F$12)*G$22)</f>
        <v>5400000</v>
      </c>
    </row>
    <row r="24" customFormat="false" ht="15" hidden="false" customHeight="false" outlineLevel="0" collapsed="false">
      <c r="B24" s="38" t="s">
        <v>72</v>
      </c>
      <c r="C24" s="28" t="n">
        <f aca="false">IF($B$21="","",IF(Roller!$H$12="",N(Roller!$F$12)*C$22*Roller!$L$12,MIN(N(Roller!$F$12)*C$22*Roller!$L$12,Roller!$K$12*Roller!$H$12)))</f>
        <v>144000</v>
      </c>
      <c r="D24" s="28" t="n">
        <f aca="false">IF($B$21="","",IF(Roller!$H$12="",N(Roller!$F$12)*D$22*Roller!$L$12,MIN(N(Roller!$F$12)*D$22*Roller!$L$12,Roller!$K$12*Roller!$H$12)))</f>
        <v>216000</v>
      </c>
      <c r="E24" s="28" t="n">
        <f aca="false">IF($B$21="","",IF(Roller!$H$12="",N(Roller!$F$12)*E$22*Roller!$L$12,MIN(N(Roller!$F$12)*E$22*Roller!$L$12,Roller!$K$12*Roller!$H$12)))</f>
        <v>288000</v>
      </c>
      <c r="F24" s="28" t="n">
        <f aca="false">IF($B$21="","",IF(Roller!$H$12="",N(Roller!$F$12)*F$22*Roller!$L$12,MIN(N(Roller!$F$12)*F$22*Roller!$L$12,Roller!$K$12*Roller!$H$12)))</f>
        <v>360000</v>
      </c>
      <c r="G24" s="28" t="n">
        <f aca="false">IF($B$21="","",IF(Roller!$H$12="",N(Roller!$F$12)*G$22*Roller!$L$12,MIN(N(Roller!$F$12)*G$22*Roller!$L$12,Roller!$K$12*Roller!$H$12)))</f>
        <v>432000</v>
      </c>
    </row>
    <row r="25" customFormat="false" ht="15" hidden="false" customHeight="false" outlineLevel="0" collapsed="false">
      <c r="B25" s="40" t="s">
        <v>73</v>
      </c>
      <c r="C25" s="35" t="n">
        <f aca="false">IF($B$21="","",IF(Roller!$H$12="",N(Roller!$F$12)*MIN(C$22,1)*Roller!$L$12+N(Roller!$F$12)*MAX(0,C$22-1)*Roller!$M$12,MIN(N(Roller!$F$12)*MIN(C$22,1)*Roller!$L$12+N(Roller!$F$12)*MAX(0,C$22-1)*Roller!$M$12,Roller!$K$12*Roller!$H$12)))</f>
        <v>144000</v>
      </c>
      <c r="D25" s="35" t="n">
        <f aca="false">IF($B$21="","",IF(Roller!$H$12="",N(Roller!$F$12)*MIN(D$22,1)*Roller!$L$12+N(Roller!$F$12)*MAX(0,D$22-1)*Roller!$M$12,MIN(N(Roller!$F$12)*MIN(D$22,1)*Roller!$L$12+N(Roller!$F$12)*MAX(0,D$22-1)*Roller!$M$12,Roller!$K$12*Roller!$H$12)))</f>
        <v>216000</v>
      </c>
      <c r="E25" s="35" t="n">
        <f aca="false">IF($B$21="","",IF(Roller!$H$12="",N(Roller!$F$12)*MIN(E$22,1)*Roller!$L$12+N(Roller!$F$12)*MAX(0,E$22-1)*Roller!$M$12,MIN(N(Roller!$F$12)*MIN(E$22,1)*Roller!$L$12+N(Roller!$F$12)*MAX(0,E$22-1)*Roller!$M$12,Roller!$K$12*Roller!$H$12)))</f>
        <v>288000</v>
      </c>
      <c r="F25" s="35" t="n">
        <f aca="false">IF($B$21="","",IF(Roller!$H$12="",N(Roller!$F$12)*MIN(F$22,1)*Roller!$L$12+N(Roller!$F$12)*MAX(0,F$22-1)*Roller!$M$12,MIN(N(Roller!$F$12)*MIN(F$22,1)*Roller!$L$12+N(Roller!$F$12)*MAX(0,F$22-1)*Roller!$M$12,Roller!$K$12*Roller!$H$12)))</f>
        <v>396000</v>
      </c>
      <c r="G25" s="35" t="n">
        <f aca="false">IF($B$21="","",IF(Roller!$H$12="",N(Roller!$F$12)*MIN(G$22,1)*Roller!$L$12+N(Roller!$F$12)*MAX(0,G$22-1)*Roller!$M$12,MIN(N(Roller!$F$12)*MIN(G$22,1)*Roller!$L$12+N(Roller!$F$12)*MAX(0,G$22-1)*Roller!$M$12,Roller!$K$12*Roller!$H$12)))</f>
        <v>504000</v>
      </c>
    </row>
    <row r="26" customFormat="false" ht="15" hidden="false" customHeight="false" outlineLevel="0" collapsed="false">
      <c r="B26" s="38" t="s">
        <v>27</v>
      </c>
      <c r="C26" s="28" t="n">
        <f aca="false">IF($B$21="","",C25-C24)</f>
        <v>0</v>
      </c>
      <c r="D26" s="28" t="n">
        <f aca="false">IF($B$21="","",D25-D24)</f>
        <v>0</v>
      </c>
      <c r="E26" s="28" t="n">
        <f aca="false">IF($B$21="","",E25-E24)</f>
        <v>0</v>
      </c>
      <c r="F26" s="28" t="n">
        <f aca="false">IF($B$21="","",F25-F24)</f>
        <v>36000</v>
      </c>
      <c r="G26" s="28" t="n">
        <f aca="false">IF($B$21="","",G25-G24)</f>
        <v>72000</v>
      </c>
    </row>
    <row r="27" customFormat="false" ht="15" hidden="false" customHeight="false" outlineLevel="0" collapsed="false">
      <c r="B27" s="40" t="s">
        <v>74</v>
      </c>
      <c r="C27" s="35" t="n">
        <f aca="false">IF($B$21="","",Roller!$I$12+C25)</f>
        <v>576000</v>
      </c>
      <c r="D27" s="35" t="n">
        <f aca="false">IF($B$21="","",Roller!$I$12+D25)</f>
        <v>648000</v>
      </c>
      <c r="E27" s="35" t="n">
        <f aca="false">IF($B$21="","",Roller!$I$12+E25)</f>
        <v>720000</v>
      </c>
      <c r="F27" s="35" t="n">
        <f aca="false">IF($B$21="","",Roller!$I$12+F25)</f>
        <v>828000</v>
      </c>
      <c r="G27" s="35" t="n">
        <f aca="false">IF($B$21="","",Roller!$I$12+G25)</f>
        <v>936000</v>
      </c>
    </row>
    <row r="28" customFormat="false" ht="15" hidden="false" customHeight="false" outlineLevel="0" collapsed="false">
      <c r="B28" s="38" t="s">
        <v>75</v>
      </c>
      <c r="C28" s="32" t="n">
        <f aca="false">IF($B$21="","",IFERROR(C27/Roller!$D$12,0))</f>
        <v>0.8</v>
      </c>
      <c r="D28" s="32" t="n">
        <f aca="false">IF($B$21="","",IFERROR(D27/Roller!$D$12,0))</f>
        <v>0.9</v>
      </c>
      <c r="E28" s="32" t="n">
        <f aca="false">IF($B$21="","",IFERROR(E27/Roller!$D$12,0))</f>
        <v>1</v>
      </c>
      <c r="F28" s="32" t="n">
        <f aca="false">IF($B$21="","",IFERROR(F27/Roller!$D$12,0))</f>
        <v>1.15</v>
      </c>
      <c r="G28" s="32" t="n">
        <f aca="false">IF($B$21="","",IFERROR(G27/Roller!$D$12,0))</f>
        <v>1.3</v>
      </c>
    </row>
    <row r="29" customFormat="false" ht="15" hidden="false" customHeight="false" outlineLevel="0" collapsed="false">
      <c r="B29" s="38" t="s">
        <v>76</v>
      </c>
      <c r="C29" s="32" t="n">
        <f aca="false">IF($B$21="","",IFERROR(C25/Roller!$K$12,0))</f>
        <v>0.5</v>
      </c>
      <c r="D29" s="32" t="n">
        <f aca="false">IF($B$21="","",IFERROR(D25/Roller!$K$12,0))</f>
        <v>0.75</v>
      </c>
      <c r="E29" s="32" t="n">
        <f aca="false">IF($B$21="","",IFERROR(E25/Roller!$K$12,0))</f>
        <v>1</v>
      </c>
      <c r="F29" s="32" t="n">
        <f aca="false">IF($B$21="","",IFERROR(F25/Roller!$K$12,0))</f>
        <v>1.375</v>
      </c>
      <c r="G29" s="32" t="n">
        <f aca="false">IF($B$21="","",IFERROR(G25/Roller!$K$12,0))</f>
        <v>1.75</v>
      </c>
    </row>
    <row r="30" customFormat="false" ht="15" hidden="false" customHeight="false" outlineLevel="0" collapsed="false">
      <c r="B30" s="40" t="s">
        <v>77</v>
      </c>
      <c r="C30" s="41" t="n">
        <f aca="false">IF($B$21="","",C27*(1+Roller!$C$7))</f>
        <v>633600</v>
      </c>
      <c r="D30" s="41" t="n">
        <f aca="false">IF($B$21="","",D27*(1+Roller!$C$7))</f>
        <v>712800</v>
      </c>
      <c r="E30" s="41" t="n">
        <f aca="false">IF($B$21="","",E27*(1+Roller!$C$7))</f>
        <v>792000</v>
      </c>
      <c r="F30" s="41" t="n">
        <f aca="false">IF($B$21="","",F27*(1+Roller!$C$7))</f>
        <v>910800</v>
      </c>
      <c r="G30" s="41" t="n">
        <f aca="false">IF($B$21="","",G27*(1+Roller!$C$7))</f>
        <v>1029600</v>
      </c>
    </row>
    <row r="31" customFormat="false" ht="15" hidden="false" customHeight="false" outlineLevel="0" collapsed="false">
      <c r="B31" s="38" t="s">
        <v>78</v>
      </c>
      <c r="C31" s="32" t="n">
        <f aca="false">IF($B$21="","",IFERROR(C30/C23,0))</f>
        <v>0.352</v>
      </c>
      <c r="D31" s="32" t="n">
        <f aca="false">IF($B$21="","",IFERROR(D30/D23,0))</f>
        <v>0.264</v>
      </c>
      <c r="E31" s="32" t="n">
        <f aca="false">IF($B$21="","",IFERROR(E30/E23,0))</f>
        <v>0.22</v>
      </c>
      <c r="F31" s="32" t="n">
        <f aca="false">IF($B$21="","",IFERROR(F30/F23,0))</f>
        <v>0.2024</v>
      </c>
      <c r="G31" s="32" t="n">
        <f aca="false">IF($B$21="","",IFERROR(G30/G23,0))</f>
        <v>0.190666666666667</v>
      </c>
    </row>
    <row r="32" customFormat="false" ht="15" hidden="false" customHeight="false" outlineLevel="0" collapsed="false">
      <c r="B32" s="38" t="s">
        <v>79</v>
      </c>
      <c r="C32" s="28" t="n">
        <f aca="false">IF($B$21="","",C30*N(Roller!$C$12))</f>
        <v>3168000</v>
      </c>
      <c r="D32" s="28" t="n">
        <f aca="false">IF($B$21="","",D30*N(Roller!$C$12))</f>
        <v>3564000</v>
      </c>
      <c r="E32" s="28" t="n">
        <f aca="false">IF($B$21="","",E30*N(Roller!$C$12))</f>
        <v>3960000</v>
      </c>
      <c r="F32" s="28" t="n">
        <f aca="false">IF($B$21="","",F30*N(Roller!$C$12))</f>
        <v>4554000</v>
      </c>
      <c r="G32" s="28" t="n">
        <f aca="false">IF($B$21="","",G30*N(Roller!$C$12))</f>
        <v>5148000</v>
      </c>
    </row>
    <row r="34" customFormat="false" ht="15" hidden="false" customHeight="false" outlineLevel="0" collapsed="false">
      <c r="B34" s="36" t="str">
        <f aca="false">IF(Roller!$B$13="","",Roller!$B$13)</f>
        <v>Key account manager</v>
      </c>
      <c r="C34" s="37" t="n">
        <f aca="false">IF($B34="","",C$5)</f>
        <v>0.5</v>
      </c>
      <c r="D34" s="37" t="n">
        <f aca="false">IF($B34="","",D$5)</f>
        <v>0.75</v>
      </c>
      <c r="E34" s="37" t="n">
        <f aca="false">IF($B34="","",E$5)</f>
        <v>1</v>
      </c>
      <c r="F34" s="37" t="n">
        <f aca="false">IF($B34="","",F$5)</f>
        <v>1.25</v>
      </c>
      <c r="G34" s="37" t="n">
        <f aca="false">IF($B34="","",G$5)</f>
        <v>1.5</v>
      </c>
    </row>
    <row r="35" customFormat="false" ht="15" hidden="false" customHeight="false" outlineLevel="0" collapsed="false">
      <c r="B35" s="38" t="s">
        <v>70</v>
      </c>
      <c r="C35" s="39" t="n">
        <f aca="false">IF($B$34="","",C$5)</f>
        <v>0.5</v>
      </c>
      <c r="D35" s="39" t="n">
        <f aca="false">IF($B$34="","",D$5)</f>
        <v>0.75</v>
      </c>
      <c r="E35" s="39" t="n">
        <f aca="false">IF($B$34="","",E$5)</f>
        <v>1</v>
      </c>
      <c r="F35" s="39" t="n">
        <f aca="false">IF($B$34="","",F$5)</f>
        <v>1.25</v>
      </c>
      <c r="G35" s="39" t="n">
        <f aca="false">IF($B$34="","",G$5)</f>
        <v>1.5</v>
      </c>
    </row>
    <row r="36" customFormat="false" ht="15" hidden="false" customHeight="false" outlineLevel="0" collapsed="false">
      <c r="B36" s="38" t="s">
        <v>71</v>
      </c>
      <c r="C36" s="28" t="n">
        <f aca="false">IF($B$34="","",N(Roller!$F$13)*C$35)</f>
        <v>3150000</v>
      </c>
      <c r="D36" s="28" t="n">
        <f aca="false">IF($B$34="","",N(Roller!$F$13)*D$35)</f>
        <v>4725000</v>
      </c>
      <c r="E36" s="28" t="n">
        <f aca="false">IF($B$34="","",N(Roller!$F$13)*E$35)</f>
        <v>6300000</v>
      </c>
      <c r="F36" s="28" t="n">
        <f aca="false">IF($B$34="","",N(Roller!$F$13)*F$35)</f>
        <v>7875000</v>
      </c>
      <c r="G36" s="28" t="n">
        <f aca="false">IF($B$34="","",N(Roller!$F$13)*G$35)</f>
        <v>9450000</v>
      </c>
    </row>
    <row r="37" customFormat="false" ht="15" hidden="false" customHeight="false" outlineLevel="0" collapsed="false">
      <c r="B37" s="38" t="s">
        <v>72</v>
      </c>
      <c r="C37" s="28" t="n">
        <f aca="false">IF($B$34="","",IF(Roller!$H$13="",N(Roller!$F$13)*C$35*Roller!$L$13,MIN(N(Roller!$F$13)*C$35*Roller!$L$13,Roller!$K$13*Roller!$H$13)))</f>
        <v>126000</v>
      </c>
      <c r="D37" s="28" t="n">
        <f aca="false">IF($B$34="","",IF(Roller!$H$13="",N(Roller!$F$13)*D$35*Roller!$L$13,MIN(N(Roller!$F$13)*D$35*Roller!$L$13,Roller!$K$13*Roller!$H$13)))</f>
        <v>189000</v>
      </c>
      <c r="E37" s="28" t="n">
        <f aca="false">IF($B$34="","",IF(Roller!$H$13="",N(Roller!$F$13)*E$35*Roller!$L$13,MIN(N(Roller!$F$13)*E$35*Roller!$L$13,Roller!$K$13*Roller!$H$13)))</f>
        <v>252000</v>
      </c>
      <c r="F37" s="28" t="n">
        <f aca="false">IF($B$34="","",IF(Roller!$H$13="",N(Roller!$F$13)*F$35*Roller!$L$13,MIN(N(Roller!$F$13)*F$35*Roller!$L$13,Roller!$K$13*Roller!$H$13)))</f>
        <v>315000</v>
      </c>
      <c r="G37" s="28" t="n">
        <f aca="false">IF($B$34="","",IF(Roller!$H$13="",N(Roller!$F$13)*G$35*Roller!$L$13,MIN(N(Roller!$F$13)*G$35*Roller!$L$13,Roller!$K$13*Roller!$H$13)))</f>
        <v>378000</v>
      </c>
    </row>
    <row r="38" customFormat="false" ht="15" hidden="false" customHeight="false" outlineLevel="0" collapsed="false">
      <c r="B38" s="40" t="s">
        <v>73</v>
      </c>
      <c r="C38" s="35" t="n">
        <f aca="false">IF($B$34="","",IF(Roller!$H$13="",N(Roller!$F$13)*MIN(C$35,1)*Roller!$L$13+N(Roller!$F$13)*MAX(0,C$35-1)*Roller!$M$13,MIN(N(Roller!$F$13)*MIN(C$35,1)*Roller!$L$13+N(Roller!$F$13)*MAX(0,C$35-1)*Roller!$M$13,Roller!$K$13*Roller!$H$13)))</f>
        <v>126000</v>
      </c>
      <c r="D38" s="35" t="n">
        <f aca="false">IF($B$34="","",IF(Roller!$H$13="",N(Roller!$F$13)*MIN(D$35,1)*Roller!$L$13+N(Roller!$F$13)*MAX(0,D$35-1)*Roller!$M$13,MIN(N(Roller!$F$13)*MIN(D$35,1)*Roller!$L$13+N(Roller!$F$13)*MAX(0,D$35-1)*Roller!$M$13,Roller!$K$13*Roller!$H$13)))</f>
        <v>189000</v>
      </c>
      <c r="E38" s="35" t="n">
        <f aca="false">IF($B$34="","",IF(Roller!$H$13="",N(Roller!$F$13)*MIN(E$35,1)*Roller!$L$13+N(Roller!$F$13)*MAX(0,E$35-1)*Roller!$M$13,MIN(N(Roller!$F$13)*MIN(E$35,1)*Roller!$L$13+N(Roller!$F$13)*MAX(0,E$35-1)*Roller!$M$13,Roller!$K$13*Roller!$H$13)))</f>
        <v>252000</v>
      </c>
      <c r="F38" s="35" t="n">
        <f aca="false">IF($B$34="","",IF(Roller!$H$13="",N(Roller!$F$13)*MIN(F$35,1)*Roller!$L$13+N(Roller!$F$13)*MAX(0,F$35-1)*Roller!$M$13,MIN(N(Roller!$F$13)*MIN(F$35,1)*Roller!$L$13+N(Roller!$F$13)*MAX(0,F$35-1)*Roller!$M$13,Roller!$K$13*Roller!$H$13)))</f>
        <v>330750</v>
      </c>
      <c r="G38" s="35" t="n">
        <f aca="false">IF($B$34="","",IF(Roller!$H$13="",N(Roller!$F$13)*MIN(G$35,1)*Roller!$L$13+N(Roller!$F$13)*MAX(0,G$35-1)*Roller!$M$13,MIN(N(Roller!$F$13)*MIN(G$35,1)*Roller!$L$13+N(Roller!$F$13)*MAX(0,G$35-1)*Roller!$M$13,Roller!$K$13*Roller!$H$13)))</f>
        <v>378000</v>
      </c>
    </row>
    <row r="39" customFormat="false" ht="15" hidden="false" customHeight="false" outlineLevel="0" collapsed="false">
      <c r="B39" s="38" t="s">
        <v>27</v>
      </c>
      <c r="C39" s="28" t="n">
        <f aca="false">IF($B$34="","",C38-C37)</f>
        <v>0</v>
      </c>
      <c r="D39" s="28" t="n">
        <f aca="false">IF($B$34="","",D38-D37)</f>
        <v>0</v>
      </c>
      <c r="E39" s="28" t="n">
        <f aca="false">IF($B$34="","",E38-E37)</f>
        <v>0</v>
      </c>
      <c r="F39" s="28" t="n">
        <f aca="false">IF($B$34="","",F38-F37)</f>
        <v>15750</v>
      </c>
      <c r="G39" s="28" t="n">
        <f aca="false">IF($B$34="","",G38-G37)</f>
        <v>0</v>
      </c>
    </row>
    <row r="40" customFormat="false" ht="15" hidden="false" customHeight="false" outlineLevel="0" collapsed="false">
      <c r="B40" s="40" t="s">
        <v>74</v>
      </c>
      <c r="C40" s="35" t="n">
        <f aca="false">IF($B$34="","",Roller!$I$13+C38)</f>
        <v>714000</v>
      </c>
      <c r="D40" s="35" t="n">
        <f aca="false">IF($B$34="","",Roller!$I$13+D38)</f>
        <v>777000</v>
      </c>
      <c r="E40" s="35" t="n">
        <f aca="false">IF($B$34="","",Roller!$I$13+E38)</f>
        <v>840000</v>
      </c>
      <c r="F40" s="35" t="n">
        <f aca="false">IF($B$34="","",Roller!$I$13+F38)</f>
        <v>918750</v>
      </c>
      <c r="G40" s="35" t="n">
        <f aca="false">IF($B$34="","",Roller!$I$13+G38)</f>
        <v>966000</v>
      </c>
    </row>
    <row r="41" customFormat="false" ht="15" hidden="false" customHeight="false" outlineLevel="0" collapsed="false">
      <c r="B41" s="38" t="s">
        <v>75</v>
      </c>
      <c r="C41" s="32" t="n">
        <f aca="false">IF($B$34="","",IFERROR(C40/Roller!$D$13,0))</f>
        <v>0.85</v>
      </c>
      <c r="D41" s="32" t="n">
        <f aca="false">IF($B$34="","",IFERROR(D40/Roller!$D$13,0))</f>
        <v>0.925</v>
      </c>
      <c r="E41" s="32" t="n">
        <f aca="false">IF($B$34="","",IFERROR(E40/Roller!$D$13,0))</f>
        <v>1</v>
      </c>
      <c r="F41" s="32" t="n">
        <f aca="false">IF($B$34="","",IFERROR(F40/Roller!$D$13,0))</f>
        <v>1.09375</v>
      </c>
      <c r="G41" s="32" t="n">
        <f aca="false">IF($B$34="","",IFERROR(G40/Roller!$D$13,0))</f>
        <v>1.15</v>
      </c>
    </row>
    <row r="42" customFormat="false" ht="15" hidden="false" customHeight="false" outlineLevel="0" collapsed="false">
      <c r="B42" s="38" t="s">
        <v>76</v>
      </c>
      <c r="C42" s="32" t="n">
        <f aca="false">IF($B$34="","",IFERROR(C38/Roller!$K$13,0))</f>
        <v>0.5</v>
      </c>
      <c r="D42" s="32" t="n">
        <f aca="false">IF($B$34="","",IFERROR(D38/Roller!$K$13,0))</f>
        <v>0.75</v>
      </c>
      <c r="E42" s="32" t="n">
        <f aca="false">IF($B$34="","",IFERROR(E38/Roller!$K$13,0))</f>
        <v>1</v>
      </c>
      <c r="F42" s="32" t="n">
        <f aca="false">IF($B$34="","",IFERROR(F38/Roller!$K$13,0))</f>
        <v>1.3125</v>
      </c>
      <c r="G42" s="32" t="n">
        <f aca="false">IF($B$34="","",IFERROR(G38/Roller!$K$13,0))</f>
        <v>1.5</v>
      </c>
    </row>
    <row r="43" customFormat="false" ht="15" hidden="false" customHeight="false" outlineLevel="0" collapsed="false">
      <c r="B43" s="40" t="s">
        <v>77</v>
      </c>
      <c r="C43" s="41" t="n">
        <f aca="false">IF($B$34="","",C40*(1+Roller!$C$7))</f>
        <v>785400</v>
      </c>
      <c r="D43" s="41" t="n">
        <f aca="false">IF($B$34="","",D40*(1+Roller!$C$7))</f>
        <v>854700</v>
      </c>
      <c r="E43" s="41" t="n">
        <f aca="false">IF($B$34="","",E40*(1+Roller!$C$7))</f>
        <v>924000</v>
      </c>
      <c r="F43" s="41" t="n">
        <f aca="false">IF($B$34="","",F40*(1+Roller!$C$7))</f>
        <v>1010625</v>
      </c>
      <c r="G43" s="41" t="n">
        <f aca="false">IF($B$34="","",G40*(1+Roller!$C$7))</f>
        <v>1062600</v>
      </c>
    </row>
    <row r="44" customFormat="false" ht="15" hidden="false" customHeight="false" outlineLevel="0" collapsed="false">
      <c r="B44" s="38" t="s">
        <v>78</v>
      </c>
      <c r="C44" s="32" t="n">
        <f aca="false">IF($B$34="","",IFERROR(C43/C36,0))</f>
        <v>0.249333333333333</v>
      </c>
      <c r="D44" s="32" t="n">
        <f aca="false">IF($B$34="","",IFERROR(D43/D36,0))</f>
        <v>0.180888888888889</v>
      </c>
      <c r="E44" s="32" t="n">
        <f aca="false">IF($B$34="","",IFERROR(E43/E36,0))</f>
        <v>0.146666666666667</v>
      </c>
      <c r="F44" s="32" t="n">
        <f aca="false">IF($B$34="","",IFERROR(F43/F36,0))</f>
        <v>0.128333333333333</v>
      </c>
      <c r="G44" s="32" t="n">
        <f aca="false">IF($B$34="","",IFERROR(G43/G36,0))</f>
        <v>0.112444444444444</v>
      </c>
    </row>
    <row r="45" customFormat="false" ht="15" hidden="false" customHeight="false" outlineLevel="0" collapsed="false">
      <c r="B45" s="38" t="s">
        <v>79</v>
      </c>
      <c r="C45" s="28" t="n">
        <f aca="false">IF($B$34="","",C43*N(Roller!$C$13))</f>
        <v>1570800</v>
      </c>
      <c r="D45" s="28" t="n">
        <f aca="false">IF($B$34="","",D43*N(Roller!$C$13))</f>
        <v>1709400</v>
      </c>
      <c r="E45" s="28" t="n">
        <f aca="false">IF($B$34="","",E43*N(Roller!$C$13))</f>
        <v>1848000</v>
      </c>
      <c r="F45" s="28" t="n">
        <f aca="false">IF($B$34="","",F43*N(Roller!$C$13))</f>
        <v>2021250</v>
      </c>
      <c r="G45" s="28" t="n">
        <f aca="false">IF($B$34="","",G43*N(Roller!$C$13))</f>
        <v>2125200</v>
      </c>
    </row>
    <row r="47" customFormat="false" ht="15" hidden="false" customHeight="false" outlineLevel="0" collapsed="false">
      <c r="B47" s="36" t="str">
        <f aca="false">IF(Roller!$B$14="","",Roller!$B$14)</f>
        <v>Udesælger</v>
      </c>
      <c r="C47" s="37" t="n">
        <f aca="false">IF($B47="","",C$5)</f>
        <v>0.5</v>
      </c>
      <c r="D47" s="37" t="n">
        <f aca="false">IF($B47="","",D$5)</f>
        <v>0.75</v>
      </c>
      <c r="E47" s="37" t="n">
        <f aca="false">IF($B47="","",E$5)</f>
        <v>1</v>
      </c>
      <c r="F47" s="37" t="n">
        <f aca="false">IF($B47="","",F$5)</f>
        <v>1.25</v>
      </c>
      <c r="G47" s="37" t="n">
        <f aca="false">IF($B47="","",G$5)</f>
        <v>1.5</v>
      </c>
    </row>
    <row r="48" customFormat="false" ht="15" hidden="false" customHeight="false" outlineLevel="0" collapsed="false">
      <c r="B48" s="38" t="s">
        <v>70</v>
      </c>
      <c r="C48" s="39" t="n">
        <f aca="false">IF($B$47="","",C$5)</f>
        <v>0.5</v>
      </c>
      <c r="D48" s="39" t="n">
        <f aca="false">IF($B$47="","",D$5)</f>
        <v>0.75</v>
      </c>
      <c r="E48" s="39" t="n">
        <f aca="false">IF($B$47="","",E$5)</f>
        <v>1</v>
      </c>
      <c r="F48" s="39" t="n">
        <f aca="false">IF($B$47="","",F$5)</f>
        <v>1.25</v>
      </c>
      <c r="G48" s="39" t="n">
        <f aca="false">IF($B$47="","",G$5)</f>
        <v>1.5</v>
      </c>
    </row>
    <row r="49" customFormat="false" ht="15" hidden="false" customHeight="false" outlineLevel="0" collapsed="false">
      <c r="B49" s="38" t="s">
        <v>71</v>
      </c>
      <c r="C49" s="28" t="n">
        <f aca="false">IF($B$47="","",N(Roller!$F$14)*C$48)</f>
        <v>1650000</v>
      </c>
      <c r="D49" s="28" t="n">
        <f aca="false">IF($B$47="","",N(Roller!$F$14)*D$48)</f>
        <v>2475000</v>
      </c>
      <c r="E49" s="28" t="n">
        <f aca="false">IF($B$47="","",N(Roller!$F$14)*E$48)</f>
        <v>3300000</v>
      </c>
      <c r="F49" s="28" t="n">
        <f aca="false">IF($B$47="","",N(Roller!$F$14)*F$48)</f>
        <v>4125000</v>
      </c>
      <c r="G49" s="28" t="n">
        <f aca="false">IF($B$47="","",N(Roller!$F$14)*G$48)</f>
        <v>4950000</v>
      </c>
    </row>
    <row r="50" customFormat="false" ht="15" hidden="false" customHeight="false" outlineLevel="0" collapsed="false">
      <c r="B50" s="38" t="s">
        <v>72</v>
      </c>
      <c r="C50" s="28" t="n">
        <f aca="false">IF($B$47="","",IF(Roller!$H$14="",N(Roller!$F$14)*C$48*Roller!$L$14,MIN(N(Roller!$F$14)*C$48*Roller!$L$14,Roller!$K$14*Roller!$H$14)))</f>
        <v>115500</v>
      </c>
      <c r="D50" s="28" t="n">
        <f aca="false">IF($B$47="","",IF(Roller!$H$14="",N(Roller!$F$14)*D$48*Roller!$L$14,MIN(N(Roller!$F$14)*D$48*Roller!$L$14,Roller!$K$14*Roller!$H$14)))</f>
        <v>173250</v>
      </c>
      <c r="E50" s="28" t="n">
        <f aca="false">IF($B$47="","",IF(Roller!$H$14="",N(Roller!$F$14)*E$48*Roller!$L$14,MIN(N(Roller!$F$14)*E$48*Roller!$L$14,Roller!$K$14*Roller!$H$14)))</f>
        <v>231000</v>
      </c>
      <c r="F50" s="28" t="n">
        <f aca="false">IF($B$47="","",IF(Roller!$H$14="",N(Roller!$F$14)*F$48*Roller!$L$14,MIN(N(Roller!$F$14)*F$48*Roller!$L$14,Roller!$K$14*Roller!$H$14)))</f>
        <v>288750</v>
      </c>
      <c r="G50" s="28" t="n">
        <f aca="false">IF($B$47="","",IF(Roller!$H$14="",N(Roller!$F$14)*G$48*Roller!$L$14,MIN(N(Roller!$F$14)*G$48*Roller!$L$14,Roller!$K$14*Roller!$H$14)))</f>
        <v>346500</v>
      </c>
    </row>
    <row r="51" customFormat="false" ht="15" hidden="false" customHeight="false" outlineLevel="0" collapsed="false">
      <c r="B51" s="40" t="s">
        <v>73</v>
      </c>
      <c r="C51" s="35" t="n">
        <f aca="false">IF($B$47="","",IF(Roller!$H$14="",N(Roller!$F$14)*MIN(C$48,1)*Roller!$L$14+N(Roller!$F$14)*MAX(0,C$48-1)*Roller!$M$14,MIN(N(Roller!$F$14)*MIN(C$48,1)*Roller!$L$14+N(Roller!$F$14)*MAX(0,C$48-1)*Roller!$M$14,Roller!$K$14*Roller!$H$14)))</f>
        <v>115500</v>
      </c>
      <c r="D51" s="35" t="n">
        <f aca="false">IF($B$47="","",IF(Roller!$H$14="",N(Roller!$F$14)*MIN(D$48,1)*Roller!$L$14+N(Roller!$F$14)*MAX(0,D$48-1)*Roller!$M$14,MIN(N(Roller!$F$14)*MIN(D$48,1)*Roller!$L$14+N(Roller!$F$14)*MAX(0,D$48-1)*Roller!$M$14,Roller!$K$14*Roller!$H$14)))</f>
        <v>173250</v>
      </c>
      <c r="E51" s="35" t="n">
        <f aca="false">IF($B$47="","",IF(Roller!$H$14="",N(Roller!$F$14)*MIN(E$48,1)*Roller!$L$14+N(Roller!$F$14)*MAX(0,E$48-1)*Roller!$M$14,MIN(N(Roller!$F$14)*MIN(E$48,1)*Roller!$L$14+N(Roller!$F$14)*MAX(0,E$48-1)*Roller!$M$14,Roller!$K$14*Roller!$H$14)))</f>
        <v>231000</v>
      </c>
      <c r="F51" s="35" t="n">
        <f aca="false">IF($B$47="","",IF(Roller!$H$14="",N(Roller!$F$14)*MIN(F$48,1)*Roller!$L$14+N(Roller!$F$14)*MAX(0,F$48-1)*Roller!$M$14,MIN(N(Roller!$F$14)*MIN(F$48,1)*Roller!$L$14+N(Roller!$F$14)*MAX(0,F$48-1)*Roller!$M$14,Roller!$K$14*Roller!$H$14)))</f>
        <v>317625</v>
      </c>
      <c r="G51" s="35" t="n">
        <f aca="false">IF($B$47="","",IF(Roller!$H$14="",N(Roller!$F$14)*MIN(G$48,1)*Roller!$L$14+N(Roller!$F$14)*MAX(0,G$48-1)*Roller!$M$14,MIN(N(Roller!$F$14)*MIN(G$48,1)*Roller!$L$14+N(Roller!$F$14)*MAX(0,G$48-1)*Roller!$M$14,Roller!$K$14*Roller!$H$14)))</f>
        <v>404250</v>
      </c>
    </row>
    <row r="52" customFormat="false" ht="15" hidden="false" customHeight="false" outlineLevel="0" collapsed="false">
      <c r="B52" s="38" t="s">
        <v>27</v>
      </c>
      <c r="C52" s="28" t="n">
        <f aca="false">IF($B$47="","",C51-C50)</f>
        <v>0</v>
      </c>
      <c r="D52" s="28" t="n">
        <f aca="false">IF($B$47="","",D51-D50)</f>
        <v>0</v>
      </c>
      <c r="E52" s="28" t="n">
        <f aca="false">IF($B$47="","",E51-E50)</f>
        <v>0</v>
      </c>
      <c r="F52" s="28" t="n">
        <f aca="false">IF($B$47="","",F51-F50)</f>
        <v>28875.0000000001</v>
      </c>
      <c r="G52" s="28" t="n">
        <f aca="false">IF($B$47="","",G51-G50)</f>
        <v>57750</v>
      </c>
    </row>
    <row r="53" customFormat="false" ht="15" hidden="false" customHeight="false" outlineLevel="0" collapsed="false">
      <c r="B53" s="40" t="s">
        <v>74</v>
      </c>
      <c r="C53" s="35" t="n">
        <f aca="false">IF($B$47="","",Roller!$I$14+C51)</f>
        <v>544500</v>
      </c>
      <c r="D53" s="35" t="n">
        <f aca="false">IF($B$47="","",Roller!$I$14+D51)</f>
        <v>602250</v>
      </c>
      <c r="E53" s="35" t="n">
        <f aca="false">IF($B$47="","",Roller!$I$14+E51)</f>
        <v>660000</v>
      </c>
      <c r="F53" s="35" t="n">
        <f aca="false">IF($B$47="","",Roller!$I$14+F51)</f>
        <v>746625</v>
      </c>
      <c r="G53" s="35" t="n">
        <f aca="false">IF($B$47="","",Roller!$I$14+G51)</f>
        <v>833250</v>
      </c>
    </row>
    <row r="54" customFormat="false" ht="15" hidden="false" customHeight="false" outlineLevel="0" collapsed="false">
      <c r="B54" s="38" t="s">
        <v>75</v>
      </c>
      <c r="C54" s="32" t="n">
        <f aca="false">IF($B$47="","",IFERROR(C53/Roller!$D$14,0))</f>
        <v>0.825</v>
      </c>
      <c r="D54" s="32" t="n">
        <f aca="false">IF($B$47="","",IFERROR(D53/Roller!$D$14,0))</f>
        <v>0.9125</v>
      </c>
      <c r="E54" s="32" t="n">
        <f aca="false">IF($B$47="","",IFERROR(E53/Roller!$D$14,0))</f>
        <v>1</v>
      </c>
      <c r="F54" s="32" t="n">
        <f aca="false">IF($B$47="","",IFERROR(F53/Roller!$D$14,0))</f>
        <v>1.13125</v>
      </c>
      <c r="G54" s="32" t="n">
        <f aca="false">IF($B$47="","",IFERROR(G53/Roller!$D$14,0))</f>
        <v>1.2625</v>
      </c>
    </row>
    <row r="55" customFormat="false" ht="15" hidden="false" customHeight="false" outlineLevel="0" collapsed="false">
      <c r="B55" s="38" t="s">
        <v>76</v>
      </c>
      <c r="C55" s="32" t="n">
        <f aca="false">IF($B$47="","",IFERROR(C51/Roller!$K$14,0))</f>
        <v>0.5</v>
      </c>
      <c r="D55" s="32" t="n">
        <f aca="false">IF($B$47="","",IFERROR(D51/Roller!$K$14,0))</f>
        <v>0.75</v>
      </c>
      <c r="E55" s="32" t="n">
        <f aca="false">IF($B$47="","",IFERROR(E51/Roller!$K$14,0))</f>
        <v>1</v>
      </c>
      <c r="F55" s="32" t="n">
        <f aca="false">IF($B$47="","",IFERROR(F51/Roller!$K$14,0))</f>
        <v>1.375</v>
      </c>
      <c r="G55" s="32" t="n">
        <f aca="false">IF($B$47="","",IFERROR(G51/Roller!$K$14,0))</f>
        <v>1.75</v>
      </c>
    </row>
    <row r="56" customFormat="false" ht="15" hidden="false" customHeight="false" outlineLevel="0" collapsed="false">
      <c r="B56" s="40" t="s">
        <v>77</v>
      </c>
      <c r="C56" s="41" t="n">
        <f aca="false">IF($B$47="","",C53*(1+Roller!$C$7))</f>
        <v>598950</v>
      </c>
      <c r="D56" s="41" t="n">
        <f aca="false">IF($B$47="","",D53*(1+Roller!$C$7))</f>
        <v>662475</v>
      </c>
      <c r="E56" s="41" t="n">
        <f aca="false">IF($B$47="","",E53*(1+Roller!$C$7))</f>
        <v>726000</v>
      </c>
      <c r="F56" s="41" t="n">
        <f aca="false">IF($B$47="","",F53*(1+Roller!$C$7))</f>
        <v>821287.5</v>
      </c>
      <c r="G56" s="41" t="n">
        <f aca="false">IF($B$47="","",G53*(1+Roller!$C$7))</f>
        <v>916575</v>
      </c>
    </row>
    <row r="57" customFormat="false" ht="15" hidden="false" customHeight="false" outlineLevel="0" collapsed="false">
      <c r="B57" s="38" t="s">
        <v>78</v>
      </c>
      <c r="C57" s="32" t="n">
        <f aca="false">IF($B$47="","",IFERROR(C56/C49,0))</f>
        <v>0.363</v>
      </c>
      <c r="D57" s="32" t="n">
        <f aca="false">IF($B$47="","",IFERROR(D56/D49,0))</f>
        <v>0.267666666666667</v>
      </c>
      <c r="E57" s="32" t="n">
        <f aca="false">IF($B$47="","",IFERROR(E56/E49,0))</f>
        <v>0.22</v>
      </c>
      <c r="F57" s="32" t="n">
        <f aca="false">IF($B$47="","",IFERROR(F56/F49,0))</f>
        <v>0.1991</v>
      </c>
      <c r="G57" s="32" t="n">
        <f aca="false">IF($B$47="","",IFERROR(G56/G49,0))</f>
        <v>0.185166666666667</v>
      </c>
    </row>
    <row r="58" customFormat="false" ht="15" hidden="false" customHeight="false" outlineLevel="0" collapsed="false">
      <c r="B58" s="38" t="s">
        <v>79</v>
      </c>
      <c r="C58" s="28" t="n">
        <f aca="false">IF($B$47="","",C56*N(Roller!$C$14))</f>
        <v>1796850</v>
      </c>
      <c r="D58" s="28" t="n">
        <f aca="false">IF($B$47="","",D56*N(Roller!$C$14))</f>
        <v>1987425</v>
      </c>
      <c r="E58" s="28" t="n">
        <f aca="false">IF($B$47="","",E56*N(Roller!$C$14))</f>
        <v>2178000</v>
      </c>
      <c r="F58" s="28" t="n">
        <f aca="false">IF($B$47="","",F56*N(Roller!$C$14))</f>
        <v>2463862.5</v>
      </c>
      <c r="G58" s="28" t="n">
        <f aca="false">IF($B$47="","",G56*N(Roller!$C$14))</f>
        <v>2749725</v>
      </c>
    </row>
    <row r="60" customFormat="false" ht="15" hidden="false" customHeight="false" outlineLevel="0" collapsed="false">
      <c r="B60" s="36" t="str">
        <f aca="false">IF(Roller!$B$15="","",Roller!$B$15)</f>
        <v/>
      </c>
      <c r="C60" s="37" t="str">
        <f aca="false">IF($B60="","",C$5)</f>
        <v/>
      </c>
      <c r="D60" s="37" t="str">
        <f aca="false">IF($B60="","",D$5)</f>
        <v/>
      </c>
      <c r="E60" s="37" t="str">
        <f aca="false">IF($B60="","",E$5)</f>
        <v/>
      </c>
      <c r="F60" s="37" t="str">
        <f aca="false">IF($B60="","",F$5)</f>
        <v/>
      </c>
      <c r="G60" s="37" t="str">
        <f aca="false">IF($B60="","",G$5)</f>
        <v/>
      </c>
    </row>
    <row r="61" customFormat="false" ht="15" hidden="false" customHeight="false" outlineLevel="0" collapsed="false">
      <c r="B61" s="38" t="s">
        <v>70</v>
      </c>
      <c r="C61" s="39" t="str">
        <f aca="false">IF($B$60="","",C$5)</f>
        <v/>
      </c>
      <c r="D61" s="39" t="str">
        <f aca="false">IF($B$60="","",D$5)</f>
        <v/>
      </c>
      <c r="E61" s="39" t="str">
        <f aca="false">IF($B$60="","",E$5)</f>
        <v/>
      </c>
      <c r="F61" s="39" t="str">
        <f aca="false">IF($B$60="","",F$5)</f>
        <v/>
      </c>
      <c r="G61" s="39" t="str">
        <f aca="false">IF($B$60="","",G$5)</f>
        <v/>
      </c>
    </row>
    <row r="62" customFormat="false" ht="15" hidden="false" customHeight="false" outlineLevel="0" collapsed="false">
      <c r="B62" s="38" t="s">
        <v>71</v>
      </c>
      <c r="C62" s="28" t="str">
        <f aca="false">IF($B$60="","",N(Roller!$F$15)*C$61)</f>
        <v/>
      </c>
      <c r="D62" s="28" t="str">
        <f aca="false">IF($B$60="","",N(Roller!$F$15)*D$61)</f>
        <v/>
      </c>
      <c r="E62" s="28" t="str">
        <f aca="false">IF($B$60="","",N(Roller!$F$15)*E$61)</f>
        <v/>
      </c>
      <c r="F62" s="28" t="str">
        <f aca="false">IF($B$60="","",N(Roller!$F$15)*F$61)</f>
        <v/>
      </c>
      <c r="G62" s="28" t="str">
        <f aca="false">IF($B$60="","",N(Roller!$F$15)*G$61)</f>
        <v/>
      </c>
    </row>
    <row r="63" customFormat="false" ht="15" hidden="false" customHeight="false" outlineLevel="0" collapsed="false">
      <c r="B63" s="38" t="s">
        <v>72</v>
      </c>
      <c r="C63" s="28" t="str">
        <f aca="false">IF($B$60="","",IF(Roller!$H$15="",N(Roller!$F$15)*C$61*Roller!$L$15,MIN(N(Roller!$F$15)*C$61*Roller!$L$15,Roller!$K$15*Roller!$H$15)))</f>
        <v/>
      </c>
      <c r="D63" s="28" t="str">
        <f aca="false">IF($B$60="","",IF(Roller!$H$15="",N(Roller!$F$15)*D$61*Roller!$L$15,MIN(N(Roller!$F$15)*D$61*Roller!$L$15,Roller!$K$15*Roller!$H$15)))</f>
        <v/>
      </c>
      <c r="E63" s="28" t="str">
        <f aca="false">IF($B$60="","",IF(Roller!$H$15="",N(Roller!$F$15)*E$61*Roller!$L$15,MIN(N(Roller!$F$15)*E$61*Roller!$L$15,Roller!$K$15*Roller!$H$15)))</f>
        <v/>
      </c>
      <c r="F63" s="28" t="str">
        <f aca="false">IF($B$60="","",IF(Roller!$H$15="",N(Roller!$F$15)*F$61*Roller!$L$15,MIN(N(Roller!$F$15)*F$61*Roller!$L$15,Roller!$K$15*Roller!$H$15)))</f>
        <v/>
      </c>
      <c r="G63" s="28" t="str">
        <f aca="false">IF($B$60="","",IF(Roller!$H$15="",N(Roller!$F$15)*G$61*Roller!$L$15,MIN(N(Roller!$F$15)*G$61*Roller!$L$15,Roller!$K$15*Roller!$H$15)))</f>
        <v/>
      </c>
    </row>
    <row r="64" customFormat="false" ht="15" hidden="false" customHeight="false" outlineLevel="0" collapsed="false">
      <c r="B64" s="40" t="s">
        <v>73</v>
      </c>
      <c r="C64" s="35" t="str">
        <f aca="false">IF($B$60="","",IF(Roller!$H$15="",N(Roller!$F$15)*MIN(C$61,1)*Roller!$L$15+N(Roller!$F$15)*MAX(0,C$61-1)*Roller!$M$15,MIN(N(Roller!$F$15)*MIN(C$61,1)*Roller!$L$15+N(Roller!$F$15)*MAX(0,C$61-1)*Roller!$M$15,Roller!$K$15*Roller!$H$15)))</f>
        <v/>
      </c>
      <c r="D64" s="35" t="str">
        <f aca="false">IF($B$60="","",IF(Roller!$H$15="",N(Roller!$F$15)*MIN(D$61,1)*Roller!$L$15+N(Roller!$F$15)*MAX(0,D$61-1)*Roller!$M$15,MIN(N(Roller!$F$15)*MIN(D$61,1)*Roller!$L$15+N(Roller!$F$15)*MAX(0,D$61-1)*Roller!$M$15,Roller!$K$15*Roller!$H$15)))</f>
        <v/>
      </c>
      <c r="E64" s="35" t="str">
        <f aca="false">IF($B$60="","",IF(Roller!$H$15="",N(Roller!$F$15)*MIN(E$61,1)*Roller!$L$15+N(Roller!$F$15)*MAX(0,E$61-1)*Roller!$M$15,MIN(N(Roller!$F$15)*MIN(E$61,1)*Roller!$L$15+N(Roller!$F$15)*MAX(0,E$61-1)*Roller!$M$15,Roller!$K$15*Roller!$H$15)))</f>
        <v/>
      </c>
      <c r="F64" s="35" t="str">
        <f aca="false">IF($B$60="","",IF(Roller!$H$15="",N(Roller!$F$15)*MIN(F$61,1)*Roller!$L$15+N(Roller!$F$15)*MAX(0,F$61-1)*Roller!$M$15,MIN(N(Roller!$F$15)*MIN(F$61,1)*Roller!$L$15+N(Roller!$F$15)*MAX(0,F$61-1)*Roller!$M$15,Roller!$K$15*Roller!$H$15)))</f>
        <v/>
      </c>
      <c r="G64" s="35" t="str">
        <f aca="false">IF($B$60="","",IF(Roller!$H$15="",N(Roller!$F$15)*MIN(G$61,1)*Roller!$L$15+N(Roller!$F$15)*MAX(0,G$61-1)*Roller!$M$15,MIN(N(Roller!$F$15)*MIN(G$61,1)*Roller!$L$15+N(Roller!$F$15)*MAX(0,G$61-1)*Roller!$M$15,Roller!$K$15*Roller!$H$15)))</f>
        <v/>
      </c>
    </row>
    <row r="65" customFormat="false" ht="15" hidden="false" customHeight="false" outlineLevel="0" collapsed="false">
      <c r="B65" s="38" t="s">
        <v>27</v>
      </c>
      <c r="C65" s="28" t="str">
        <f aca="false">IF($B$60="","",C64-C63)</f>
        <v/>
      </c>
      <c r="D65" s="28" t="str">
        <f aca="false">IF($B$60="","",D64-D63)</f>
        <v/>
      </c>
      <c r="E65" s="28" t="str">
        <f aca="false">IF($B$60="","",E64-E63)</f>
        <v/>
      </c>
      <c r="F65" s="28" t="str">
        <f aca="false">IF($B$60="","",F64-F63)</f>
        <v/>
      </c>
      <c r="G65" s="28" t="str">
        <f aca="false">IF($B$60="","",G64-G63)</f>
        <v/>
      </c>
    </row>
    <row r="66" customFormat="false" ht="15" hidden="false" customHeight="false" outlineLevel="0" collapsed="false">
      <c r="B66" s="40" t="s">
        <v>74</v>
      </c>
      <c r="C66" s="35" t="str">
        <f aca="false">IF($B$60="","",Roller!$I$15+C64)</f>
        <v/>
      </c>
      <c r="D66" s="35" t="str">
        <f aca="false">IF($B$60="","",Roller!$I$15+D64)</f>
        <v/>
      </c>
      <c r="E66" s="35" t="str">
        <f aca="false">IF($B$60="","",Roller!$I$15+E64)</f>
        <v/>
      </c>
      <c r="F66" s="35" t="str">
        <f aca="false">IF($B$60="","",Roller!$I$15+F64)</f>
        <v/>
      </c>
      <c r="G66" s="35" t="str">
        <f aca="false">IF($B$60="","",Roller!$I$15+G64)</f>
        <v/>
      </c>
    </row>
    <row r="67" customFormat="false" ht="15" hidden="false" customHeight="false" outlineLevel="0" collapsed="false">
      <c r="B67" s="38" t="s">
        <v>75</v>
      </c>
      <c r="C67" s="32" t="str">
        <f aca="false">IF($B$60="","",IFERROR(C66/Roller!$D$15,0))</f>
        <v/>
      </c>
      <c r="D67" s="32" t="str">
        <f aca="false">IF($B$60="","",IFERROR(D66/Roller!$D$15,0))</f>
        <v/>
      </c>
      <c r="E67" s="32" t="str">
        <f aca="false">IF($B$60="","",IFERROR(E66/Roller!$D$15,0))</f>
        <v/>
      </c>
      <c r="F67" s="32" t="str">
        <f aca="false">IF($B$60="","",IFERROR(F66/Roller!$D$15,0))</f>
        <v/>
      </c>
      <c r="G67" s="32" t="str">
        <f aca="false">IF($B$60="","",IFERROR(G66/Roller!$D$15,0))</f>
        <v/>
      </c>
    </row>
    <row r="68" customFormat="false" ht="15" hidden="false" customHeight="false" outlineLevel="0" collapsed="false">
      <c r="B68" s="38" t="s">
        <v>76</v>
      </c>
      <c r="C68" s="32" t="str">
        <f aca="false">IF($B$60="","",IFERROR(C64/Roller!$K$15,0))</f>
        <v/>
      </c>
      <c r="D68" s="32" t="str">
        <f aca="false">IF($B$60="","",IFERROR(D64/Roller!$K$15,0))</f>
        <v/>
      </c>
      <c r="E68" s="32" t="str">
        <f aca="false">IF($B$60="","",IFERROR(E64/Roller!$K$15,0))</f>
        <v/>
      </c>
      <c r="F68" s="32" t="str">
        <f aca="false">IF($B$60="","",IFERROR(F64/Roller!$K$15,0))</f>
        <v/>
      </c>
      <c r="G68" s="32" t="str">
        <f aca="false">IF($B$60="","",IFERROR(G64/Roller!$K$15,0))</f>
        <v/>
      </c>
    </row>
    <row r="69" customFormat="false" ht="15" hidden="false" customHeight="false" outlineLevel="0" collapsed="false">
      <c r="B69" s="40" t="s">
        <v>77</v>
      </c>
      <c r="C69" s="41" t="str">
        <f aca="false">IF($B$60="","",C66*(1+Roller!$C$7))</f>
        <v/>
      </c>
      <c r="D69" s="41" t="str">
        <f aca="false">IF($B$60="","",D66*(1+Roller!$C$7))</f>
        <v/>
      </c>
      <c r="E69" s="41" t="str">
        <f aca="false">IF($B$60="","",E66*(1+Roller!$C$7))</f>
        <v/>
      </c>
      <c r="F69" s="41" t="str">
        <f aca="false">IF($B$60="","",F66*(1+Roller!$C$7))</f>
        <v/>
      </c>
      <c r="G69" s="41" t="str">
        <f aca="false">IF($B$60="","",G66*(1+Roller!$C$7))</f>
        <v/>
      </c>
    </row>
    <row r="70" customFormat="false" ht="15" hidden="false" customHeight="false" outlineLevel="0" collapsed="false">
      <c r="B70" s="38" t="s">
        <v>78</v>
      </c>
      <c r="C70" s="32" t="str">
        <f aca="false">IF($B$60="","",IFERROR(C69/C62,0))</f>
        <v/>
      </c>
      <c r="D70" s="32" t="str">
        <f aca="false">IF($B$60="","",IFERROR(D69/D62,0))</f>
        <v/>
      </c>
      <c r="E70" s="32" t="str">
        <f aca="false">IF($B$60="","",IFERROR(E69/E62,0))</f>
        <v/>
      </c>
      <c r="F70" s="32" t="str">
        <f aca="false">IF($B$60="","",IFERROR(F69/F62,0))</f>
        <v/>
      </c>
      <c r="G70" s="32" t="str">
        <f aca="false">IF($B$60="","",IFERROR(G69/G62,0))</f>
        <v/>
      </c>
    </row>
    <row r="71" customFormat="false" ht="15" hidden="false" customHeight="false" outlineLevel="0" collapsed="false">
      <c r="B71" s="38" t="s">
        <v>79</v>
      </c>
      <c r="C71" s="28" t="str">
        <f aca="false">IF($B$60="","",C69*N(Roller!$C$15))</f>
        <v/>
      </c>
      <c r="D71" s="28" t="str">
        <f aca="false">IF($B$60="","",D69*N(Roller!$C$15))</f>
        <v/>
      </c>
      <c r="E71" s="28" t="str">
        <f aca="false">IF($B$60="","",E69*N(Roller!$C$15))</f>
        <v/>
      </c>
      <c r="F71" s="28" t="str">
        <f aca="false">IF($B$60="","",F69*N(Roller!$C$15))</f>
        <v/>
      </c>
      <c r="G71" s="28" t="str">
        <f aca="false">IF($B$60="","",G69*N(Roller!$C$15))</f>
        <v/>
      </c>
    </row>
    <row r="73" customFormat="false" ht="15" hidden="false" customHeight="false" outlineLevel="0" collapsed="false">
      <c r="B73" s="36" t="str">
        <f aca="false">IF(Roller!$B$16="","",Roller!$B$16)</f>
        <v/>
      </c>
      <c r="C73" s="37" t="str">
        <f aca="false">IF($B73="","",C$5)</f>
        <v/>
      </c>
      <c r="D73" s="37" t="str">
        <f aca="false">IF($B73="","",D$5)</f>
        <v/>
      </c>
      <c r="E73" s="37" t="str">
        <f aca="false">IF($B73="","",E$5)</f>
        <v/>
      </c>
      <c r="F73" s="37" t="str">
        <f aca="false">IF($B73="","",F$5)</f>
        <v/>
      </c>
      <c r="G73" s="37" t="str">
        <f aca="false">IF($B73="","",G$5)</f>
        <v/>
      </c>
    </row>
    <row r="74" customFormat="false" ht="15" hidden="false" customHeight="false" outlineLevel="0" collapsed="false">
      <c r="B74" s="38" t="s">
        <v>70</v>
      </c>
      <c r="C74" s="39" t="str">
        <f aca="false">IF($B$73="","",C$5)</f>
        <v/>
      </c>
      <c r="D74" s="39" t="str">
        <f aca="false">IF($B$73="","",D$5)</f>
        <v/>
      </c>
      <c r="E74" s="39" t="str">
        <f aca="false">IF($B$73="","",E$5)</f>
        <v/>
      </c>
      <c r="F74" s="39" t="str">
        <f aca="false">IF($B$73="","",F$5)</f>
        <v/>
      </c>
      <c r="G74" s="39" t="str">
        <f aca="false">IF($B$73="","",G$5)</f>
        <v/>
      </c>
    </row>
    <row r="75" customFormat="false" ht="15" hidden="false" customHeight="false" outlineLevel="0" collapsed="false">
      <c r="B75" s="38" t="s">
        <v>71</v>
      </c>
      <c r="C75" s="28" t="str">
        <f aca="false">IF($B$73="","",N(Roller!$F$16)*C$74)</f>
        <v/>
      </c>
      <c r="D75" s="28" t="str">
        <f aca="false">IF($B$73="","",N(Roller!$F$16)*D$74)</f>
        <v/>
      </c>
      <c r="E75" s="28" t="str">
        <f aca="false">IF($B$73="","",N(Roller!$F$16)*E$74)</f>
        <v/>
      </c>
      <c r="F75" s="28" t="str">
        <f aca="false">IF($B$73="","",N(Roller!$F$16)*F$74)</f>
        <v/>
      </c>
      <c r="G75" s="28" t="str">
        <f aca="false">IF($B$73="","",N(Roller!$F$16)*G$74)</f>
        <v/>
      </c>
    </row>
    <row r="76" customFormat="false" ht="15" hidden="false" customHeight="false" outlineLevel="0" collapsed="false">
      <c r="B76" s="38" t="s">
        <v>72</v>
      </c>
      <c r="C76" s="28" t="str">
        <f aca="false">IF($B$73="","",IF(Roller!$H$16="",N(Roller!$F$16)*C$74*Roller!$L$16,MIN(N(Roller!$F$16)*C$74*Roller!$L$16,Roller!$K$16*Roller!$H$16)))</f>
        <v/>
      </c>
      <c r="D76" s="28" t="str">
        <f aca="false">IF($B$73="","",IF(Roller!$H$16="",N(Roller!$F$16)*D$74*Roller!$L$16,MIN(N(Roller!$F$16)*D$74*Roller!$L$16,Roller!$K$16*Roller!$H$16)))</f>
        <v/>
      </c>
      <c r="E76" s="28" t="str">
        <f aca="false">IF($B$73="","",IF(Roller!$H$16="",N(Roller!$F$16)*E$74*Roller!$L$16,MIN(N(Roller!$F$16)*E$74*Roller!$L$16,Roller!$K$16*Roller!$H$16)))</f>
        <v/>
      </c>
      <c r="F76" s="28" t="str">
        <f aca="false">IF($B$73="","",IF(Roller!$H$16="",N(Roller!$F$16)*F$74*Roller!$L$16,MIN(N(Roller!$F$16)*F$74*Roller!$L$16,Roller!$K$16*Roller!$H$16)))</f>
        <v/>
      </c>
      <c r="G76" s="28" t="str">
        <f aca="false">IF($B$73="","",IF(Roller!$H$16="",N(Roller!$F$16)*G$74*Roller!$L$16,MIN(N(Roller!$F$16)*G$74*Roller!$L$16,Roller!$K$16*Roller!$H$16)))</f>
        <v/>
      </c>
    </row>
    <row r="77" customFormat="false" ht="15" hidden="false" customHeight="false" outlineLevel="0" collapsed="false">
      <c r="B77" s="40" t="s">
        <v>73</v>
      </c>
      <c r="C77" s="35" t="str">
        <f aca="false">IF($B$73="","",IF(Roller!$H$16="",N(Roller!$F$16)*MIN(C$74,1)*Roller!$L$16+N(Roller!$F$16)*MAX(0,C$74-1)*Roller!$M$16,MIN(N(Roller!$F$16)*MIN(C$74,1)*Roller!$L$16+N(Roller!$F$16)*MAX(0,C$74-1)*Roller!$M$16,Roller!$K$16*Roller!$H$16)))</f>
        <v/>
      </c>
      <c r="D77" s="35" t="str">
        <f aca="false">IF($B$73="","",IF(Roller!$H$16="",N(Roller!$F$16)*MIN(D$74,1)*Roller!$L$16+N(Roller!$F$16)*MAX(0,D$74-1)*Roller!$M$16,MIN(N(Roller!$F$16)*MIN(D$74,1)*Roller!$L$16+N(Roller!$F$16)*MAX(0,D$74-1)*Roller!$M$16,Roller!$K$16*Roller!$H$16)))</f>
        <v/>
      </c>
      <c r="E77" s="35" t="str">
        <f aca="false">IF($B$73="","",IF(Roller!$H$16="",N(Roller!$F$16)*MIN(E$74,1)*Roller!$L$16+N(Roller!$F$16)*MAX(0,E$74-1)*Roller!$M$16,MIN(N(Roller!$F$16)*MIN(E$74,1)*Roller!$L$16+N(Roller!$F$16)*MAX(0,E$74-1)*Roller!$M$16,Roller!$K$16*Roller!$H$16)))</f>
        <v/>
      </c>
      <c r="F77" s="35" t="str">
        <f aca="false">IF($B$73="","",IF(Roller!$H$16="",N(Roller!$F$16)*MIN(F$74,1)*Roller!$L$16+N(Roller!$F$16)*MAX(0,F$74-1)*Roller!$M$16,MIN(N(Roller!$F$16)*MIN(F$74,1)*Roller!$L$16+N(Roller!$F$16)*MAX(0,F$74-1)*Roller!$M$16,Roller!$K$16*Roller!$H$16)))</f>
        <v/>
      </c>
      <c r="G77" s="35" t="str">
        <f aca="false">IF($B$73="","",IF(Roller!$H$16="",N(Roller!$F$16)*MIN(G$74,1)*Roller!$L$16+N(Roller!$F$16)*MAX(0,G$74-1)*Roller!$M$16,MIN(N(Roller!$F$16)*MIN(G$74,1)*Roller!$L$16+N(Roller!$F$16)*MAX(0,G$74-1)*Roller!$M$16,Roller!$K$16*Roller!$H$16)))</f>
        <v/>
      </c>
    </row>
    <row r="78" customFormat="false" ht="15" hidden="false" customHeight="false" outlineLevel="0" collapsed="false">
      <c r="B78" s="38" t="s">
        <v>27</v>
      </c>
      <c r="C78" s="28" t="str">
        <f aca="false">IF($B$73="","",C77-C76)</f>
        <v/>
      </c>
      <c r="D78" s="28" t="str">
        <f aca="false">IF($B$73="","",D77-D76)</f>
        <v/>
      </c>
      <c r="E78" s="28" t="str">
        <f aca="false">IF($B$73="","",E77-E76)</f>
        <v/>
      </c>
      <c r="F78" s="28" t="str">
        <f aca="false">IF($B$73="","",F77-F76)</f>
        <v/>
      </c>
      <c r="G78" s="28" t="str">
        <f aca="false">IF($B$73="","",G77-G76)</f>
        <v/>
      </c>
    </row>
    <row r="79" customFormat="false" ht="15" hidden="false" customHeight="false" outlineLevel="0" collapsed="false">
      <c r="B79" s="40" t="s">
        <v>74</v>
      </c>
      <c r="C79" s="35" t="str">
        <f aca="false">IF($B$73="","",Roller!$I$16+C77)</f>
        <v/>
      </c>
      <c r="D79" s="35" t="str">
        <f aca="false">IF($B$73="","",Roller!$I$16+D77)</f>
        <v/>
      </c>
      <c r="E79" s="35" t="str">
        <f aca="false">IF($B$73="","",Roller!$I$16+E77)</f>
        <v/>
      </c>
      <c r="F79" s="35" t="str">
        <f aca="false">IF($B$73="","",Roller!$I$16+F77)</f>
        <v/>
      </c>
      <c r="G79" s="35" t="str">
        <f aca="false">IF($B$73="","",Roller!$I$16+G77)</f>
        <v/>
      </c>
    </row>
    <row r="80" customFormat="false" ht="15" hidden="false" customHeight="false" outlineLevel="0" collapsed="false">
      <c r="B80" s="38" t="s">
        <v>75</v>
      </c>
      <c r="C80" s="32" t="str">
        <f aca="false">IF($B$73="","",IFERROR(C79/Roller!$D$16,0))</f>
        <v/>
      </c>
      <c r="D80" s="32" t="str">
        <f aca="false">IF($B$73="","",IFERROR(D79/Roller!$D$16,0))</f>
        <v/>
      </c>
      <c r="E80" s="32" t="str">
        <f aca="false">IF($B$73="","",IFERROR(E79/Roller!$D$16,0))</f>
        <v/>
      </c>
      <c r="F80" s="32" t="str">
        <f aca="false">IF($B$73="","",IFERROR(F79/Roller!$D$16,0))</f>
        <v/>
      </c>
      <c r="G80" s="32" t="str">
        <f aca="false">IF($B$73="","",IFERROR(G79/Roller!$D$16,0))</f>
        <v/>
      </c>
    </row>
    <row r="81" customFormat="false" ht="15" hidden="false" customHeight="false" outlineLevel="0" collapsed="false">
      <c r="B81" s="38" t="s">
        <v>76</v>
      </c>
      <c r="C81" s="32" t="str">
        <f aca="false">IF($B$73="","",IFERROR(C77/Roller!$K$16,0))</f>
        <v/>
      </c>
      <c r="D81" s="32" t="str">
        <f aca="false">IF($B$73="","",IFERROR(D77/Roller!$K$16,0))</f>
        <v/>
      </c>
      <c r="E81" s="32" t="str">
        <f aca="false">IF($B$73="","",IFERROR(E77/Roller!$K$16,0))</f>
        <v/>
      </c>
      <c r="F81" s="32" t="str">
        <f aca="false">IF($B$73="","",IFERROR(F77/Roller!$K$16,0))</f>
        <v/>
      </c>
      <c r="G81" s="32" t="str">
        <f aca="false">IF($B$73="","",IFERROR(G77/Roller!$K$16,0))</f>
        <v/>
      </c>
    </row>
    <row r="82" customFormat="false" ht="15" hidden="false" customHeight="false" outlineLevel="0" collapsed="false">
      <c r="B82" s="40" t="s">
        <v>77</v>
      </c>
      <c r="C82" s="41" t="str">
        <f aca="false">IF($B$73="","",C79*(1+Roller!$C$7))</f>
        <v/>
      </c>
      <c r="D82" s="41" t="str">
        <f aca="false">IF($B$73="","",D79*(1+Roller!$C$7))</f>
        <v/>
      </c>
      <c r="E82" s="41" t="str">
        <f aca="false">IF($B$73="","",E79*(1+Roller!$C$7))</f>
        <v/>
      </c>
      <c r="F82" s="41" t="str">
        <f aca="false">IF($B$73="","",F79*(1+Roller!$C$7))</f>
        <v/>
      </c>
      <c r="G82" s="41" t="str">
        <f aca="false">IF($B$73="","",G79*(1+Roller!$C$7))</f>
        <v/>
      </c>
    </row>
    <row r="83" customFormat="false" ht="15" hidden="false" customHeight="false" outlineLevel="0" collapsed="false">
      <c r="B83" s="38" t="s">
        <v>78</v>
      </c>
      <c r="C83" s="32" t="str">
        <f aca="false">IF($B$73="","",IFERROR(C82/C75,0))</f>
        <v/>
      </c>
      <c r="D83" s="32" t="str">
        <f aca="false">IF($B$73="","",IFERROR(D82/D75,0))</f>
        <v/>
      </c>
      <c r="E83" s="32" t="str">
        <f aca="false">IF($B$73="","",IFERROR(E82/E75,0))</f>
        <v/>
      </c>
      <c r="F83" s="32" t="str">
        <f aca="false">IF($B$73="","",IFERROR(F82/F75,0))</f>
        <v/>
      </c>
      <c r="G83" s="32" t="str">
        <f aca="false">IF($B$73="","",IFERROR(G82/G75,0))</f>
        <v/>
      </c>
    </row>
    <row r="84" customFormat="false" ht="15" hidden="false" customHeight="false" outlineLevel="0" collapsed="false">
      <c r="B84" s="38" t="s">
        <v>79</v>
      </c>
      <c r="C84" s="28" t="str">
        <f aca="false">IF($B$73="","",C82*N(Roller!$C$16))</f>
        <v/>
      </c>
      <c r="D84" s="28" t="str">
        <f aca="false">IF($B$73="","",D82*N(Roller!$C$16))</f>
        <v/>
      </c>
      <c r="E84" s="28" t="str">
        <f aca="false">IF($B$73="","",E82*N(Roller!$C$16))</f>
        <v/>
      </c>
      <c r="F84" s="28" t="str">
        <f aca="false">IF($B$73="","",F82*N(Roller!$C$16))</f>
        <v/>
      </c>
      <c r="G84" s="28" t="str">
        <f aca="false">IF($B$73="","",G82*N(Roller!$C$16))</f>
        <v/>
      </c>
    </row>
    <row r="86" customFormat="false" ht="15" hidden="false" customHeight="false" outlineLevel="0" collapsed="false">
      <c r="B86" s="36" t="str">
        <f aca="false">IF(Roller!$B$17="","",Roller!$B$17)</f>
        <v/>
      </c>
      <c r="C86" s="37" t="str">
        <f aca="false">IF($B86="","",C$5)</f>
        <v/>
      </c>
      <c r="D86" s="37" t="str">
        <f aca="false">IF($B86="","",D$5)</f>
        <v/>
      </c>
      <c r="E86" s="37" t="str">
        <f aca="false">IF($B86="","",E$5)</f>
        <v/>
      </c>
      <c r="F86" s="37" t="str">
        <f aca="false">IF($B86="","",F$5)</f>
        <v/>
      </c>
      <c r="G86" s="37" t="str">
        <f aca="false">IF($B86="","",G$5)</f>
        <v/>
      </c>
    </row>
    <row r="87" customFormat="false" ht="15" hidden="false" customHeight="false" outlineLevel="0" collapsed="false">
      <c r="B87" s="38" t="s">
        <v>70</v>
      </c>
      <c r="C87" s="39" t="str">
        <f aca="false">IF($B$86="","",C$5)</f>
        <v/>
      </c>
      <c r="D87" s="39" t="str">
        <f aca="false">IF($B$86="","",D$5)</f>
        <v/>
      </c>
      <c r="E87" s="39" t="str">
        <f aca="false">IF($B$86="","",E$5)</f>
        <v/>
      </c>
      <c r="F87" s="39" t="str">
        <f aca="false">IF($B$86="","",F$5)</f>
        <v/>
      </c>
      <c r="G87" s="39" t="str">
        <f aca="false">IF($B$86="","",G$5)</f>
        <v/>
      </c>
    </row>
    <row r="88" customFormat="false" ht="15" hidden="false" customHeight="false" outlineLevel="0" collapsed="false">
      <c r="B88" s="38" t="s">
        <v>71</v>
      </c>
      <c r="C88" s="28" t="str">
        <f aca="false">IF($B$86="","",N(Roller!$F$17)*C$87)</f>
        <v/>
      </c>
      <c r="D88" s="28" t="str">
        <f aca="false">IF($B$86="","",N(Roller!$F$17)*D$87)</f>
        <v/>
      </c>
      <c r="E88" s="28" t="str">
        <f aca="false">IF($B$86="","",N(Roller!$F$17)*E$87)</f>
        <v/>
      </c>
      <c r="F88" s="28" t="str">
        <f aca="false">IF($B$86="","",N(Roller!$F$17)*F$87)</f>
        <v/>
      </c>
      <c r="G88" s="28" t="str">
        <f aca="false">IF($B$86="","",N(Roller!$F$17)*G$87)</f>
        <v/>
      </c>
    </row>
    <row r="89" customFormat="false" ht="15" hidden="false" customHeight="false" outlineLevel="0" collapsed="false">
      <c r="B89" s="38" t="s">
        <v>72</v>
      </c>
      <c r="C89" s="28" t="str">
        <f aca="false">IF($B$86="","",IF(Roller!$H$17="",N(Roller!$F$17)*C$87*Roller!$L$17,MIN(N(Roller!$F$17)*C$87*Roller!$L$17,Roller!$K$17*Roller!$H$17)))</f>
        <v/>
      </c>
      <c r="D89" s="28" t="str">
        <f aca="false">IF($B$86="","",IF(Roller!$H$17="",N(Roller!$F$17)*D$87*Roller!$L$17,MIN(N(Roller!$F$17)*D$87*Roller!$L$17,Roller!$K$17*Roller!$H$17)))</f>
        <v/>
      </c>
      <c r="E89" s="28" t="str">
        <f aca="false">IF($B$86="","",IF(Roller!$H$17="",N(Roller!$F$17)*E$87*Roller!$L$17,MIN(N(Roller!$F$17)*E$87*Roller!$L$17,Roller!$K$17*Roller!$H$17)))</f>
        <v/>
      </c>
      <c r="F89" s="28" t="str">
        <f aca="false">IF($B$86="","",IF(Roller!$H$17="",N(Roller!$F$17)*F$87*Roller!$L$17,MIN(N(Roller!$F$17)*F$87*Roller!$L$17,Roller!$K$17*Roller!$H$17)))</f>
        <v/>
      </c>
      <c r="G89" s="28" t="str">
        <f aca="false">IF($B$86="","",IF(Roller!$H$17="",N(Roller!$F$17)*G$87*Roller!$L$17,MIN(N(Roller!$F$17)*G$87*Roller!$L$17,Roller!$K$17*Roller!$H$17)))</f>
        <v/>
      </c>
    </row>
    <row r="90" customFormat="false" ht="15" hidden="false" customHeight="false" outlineLevel="0" collapsed="false">
      <c r="B90" s="40" t="s">
        <v>73</v>
      </c>
      <c r="C90" s="35" t="str">
        <f aca="false">IF($B$86="","",IF(Roller!$H$17="",N(Roller!$F$17)*MIN(C$87,1)*Roller!$L$17+N(Roller!$F$17)*MAX(0,C$87-1)*Roller!$M$17,MIN(N(Roller!$F$17)*MIN(C$87,1)*Roller!$L$17+N(Roller!$F$17)*MAX(0,C$87-1)*Roller!$M$17,Roller!$K$17*Roller!$H$17)))</f>
        <v/>
      </c>
      <c r="D90" s="35" t="str">
        <f aca="false">IF($B$86="","",IF(Roller!$H$17="",N(Roller!$F$17)*MIN(D$87,1)*Roller!$L$17+N(Roller!$F$17)*MAX(0,D$87-1)*Roller!$M$17,MIN(N(Roller!$F$17)*MIN(D$87,1)*Roller!$L$17+N(Roller!$F$17)*MAX(0,D$87-1)*Roller!$M$17,Roller!$K$17*Roller!$H$17)))</f>
        <v/>
      </c>
      <c r="E90" s="35" t="str">
        <f aca="false">IF($B$86="","",IF(Roller!$H$17="",N(Roller!$F$17)*MIN(E$87,1)*Roller!$L$17+N(Roller!$F$17)*MAX(0,E$87-1)*Roller!$M$17,MIN(N(Roller!$F$17)*MIN(E$87,1)*Roller!$L$17+N(Roller!$F$17)*MAX(0,E$87-1)*Roller!$M$17,Roller!$K$17*Roller!$H$17)))</f>
        <v/>
      </c>
      <c r="F90" s="35" t="str">
        <f aca="false">IF($B$86="","",IF(Roller!$H$17="",N(Roller!$F$17)*MIN(F$87,1)*Roller!$L$17+N(Roller!$F$17)*MAX(0,F$87-1)*Roller!$M$17,MIN(N(Roller!$F$17)*MIN(F$87,1)*Roller!$L$17+N(Roller!$F$17)*MAX(0,F$87-1)*Roller!$M$17,Roller!$K$17*Roller!$H$17)))</f>
        <v/>
      </c>
      <c r="G90" s="35" t="str">
        <f aca="false">IF($B$86="","",IF(Roller!$H$17="",N(Roller!$F$17)*MIN(G$87,1)*Roller!$L$17+N(Roller!$F$17)*MAX(0,G$87-1)*Roller!$M$17,MIN(N(Roller!$F$17)*MIN(G$87,1)*Roller!$L$17+N(Roller!$F$17)*MAX(0,G$87-1)*Roller!$M$17,Roller!$K$17*Roller!$H$17)))</f>
        <v/>
      </c>
    </row>
    <row r="91" customFormat="false" ht="15" hidden="false" customHeight="false" outlineLevel="0" collapsed="false">
      <c r="B91" s="38" t="s">
        <v>27</v>
      </c>
      <c r="C91" s="28" t="str">
        <f aca="false">IF($B$86="","",C90-C89)</f>
        <v/>
      </c>
      <c r="D91" s="28" t="str">
        <f aca="false">IF($B$86="","",D90-D89)</f>
        <v/>
      </c>
      <c r="E91" s="28" t="str">
        <f aca="false">IF($B$86="","",E90-E89)</f>
        <v/>
      </c>
      <c r="F91" s="28" t="str">
        <f aca="false">IF($B$86="","",F90-F89)</f>
        <v/>
      </c>
      <c r="G91" s="28" t="str">
        <f aca="false">IF($B$86="","",G90-G89)</f>
        <v/>
      </c>
    </row>
    <row r="92" customFormat="false" ht="15" hidden="false" customHeight="false" outlineLevel="0" collapsed="false">
      <c r="B92" s="40" t="s">
        <v>74</v>
      </c>
      <c r="C92" s="35" t="str">
        <f aca="false">IF($B$86="","",Roller!$I$17+C90)</f>
        <v/>
      </c>
      <c r="D92" s="35" t="str">
        <f aca="false">IF($B$86="","",Roller!$I$17+D90)</f>
        <v/>
      </c>
      <c r="E92" s="35" t="str">
        <f aca="false">IF($B$86="","",Roller!$I$17+E90)</f>
        <v/>
      </c>
      <c r="F92" s="35" t="str">
        <f aca="false">IF($B$86="","",Roller!$I$17+F90)</f>
        <v/>
      </c>
      <c r="G92" s="35" t="str">
        <f aca="false">IF($B$86="","",Roller!$I$17+G90)</f>
        <v/>
      </c>
    </row>
    <row r="93" customFormat="false" ht="15" hidden="false" customHeight="false" outlineLevel="0" collapsed="false">
      <c r="B93" s="38" t="s">
        <v>75</v>
      </c>
      <c r="C93" s="32" t="str">
        <f aca="false">IF($B$86="","",IFERROR(C92/Roller!$D$17,0))</f>
        <v/>
      </c>
      <c r="D93" s="32" t="str">
        <f aca="false">IF($B$86="","",IFERROR(D92/Roller!$D$17,0))</f>
        <v/>
      </c>
      <c r="E93" s="32" t="str">
        <f aca="false">IF($B$86="","",IFERROR(E92/Roller!$D$17,0))</f>
        <v/>
      </c>
      <c r="F93" s="32" t="str">
        <f aca="false">IF($B$86="","",IFERROR(F92/Roller!$D$17,0))</f>
        <v/>
      </c>
      <c r="G93" s="32" t="str">
        <f aca="false">IF($B$86="","",IFERROR(G92/Roller!$D$17,0))</f>
        <v/>
      </c>
    </row>
    <row r="94" customFormat="false" ht="15" hidden="false" customHeight="false" outlineLevel="0" collapsed="false">
      <c r="B94" s="38" t="s">
        <v>76</v>
      </c>
      <c r="C94" s="32" t="str">
        <f aca="false">IF($B$86="","",IFERROR(C90/Roller!$K$17,0))</f>
        <v/>
      </c>
      <c r="D94" s="32" t="str">
        <f aca="false">IF($B$86="","",IFERROR(D90/Roller!$K$17,0))</f>
        <v/>
      </c>
      <c r="E94" s="32" t="str">
        <f aca="false">IF($B$86="","",IFERROR(E90/Roller!$K$17,0))</f>
        <v/>
      </c>
      <c r="F94" s="32" t="str">
        <f aca="false">IF($B$86="","",IFERROR(F90/Roller!$K$17,0))</f>
        <v/>
      </c>
      <c r="G94" s="32" t="str">
        <f aca="false">IF($B$86="","",IFERROR(G90/Roller!$K$17,0))</f>
        <v/>
      </c>
    </row>
    <row r="95" customFormat="false" ht="15" hidden="false" customHeight="false" outlineLevel="0" collapsed="false">
      <c r="B95" s="40" t="s">
        <v>77</v>
      </c>
      <c r="C95" s="41" t="str">
        <f aca="false">IF($B$86="","",C92*(1+Roller!$C$7))</f>
        <v/>
      </c>
      <c r="D95" s="41" t="str">
        <f aca="false">IF($B$86="","",D92*(1+Roller!$C$7))</f>
        <v/>
      </c>
      <c r="E95" s="41" t="str">
        <f aca="false">IF($B$86="","",E92*(1+Roller!$C$7))</f>
        <v/>
      </c>
      <c r="F95" s="41" t="str">
        <f aca="false">IF($B$86="","",F92*(1+Roller!$C$7))</f>
        <v/>
      </c>
      <c r="G95" s="41" t="str">
        <f aca="false">IF($B$86="","",G92*(1+Roller!$C$7))</f>
        <v/>
      </c>
    </row>
    <row r="96" customFormat="false" ht="15" hidden="false" customHeight="false" outlineLevel="0" collapsed="false">
      <c r="B96" s="38" t="s">
        <v>78</v>
      </c>
      <c r="C96" s="32" t="str">
        <f aca="false">IF($B$86="","",IFERROR(C95/C88,0))</f>
        <v/>
      </c>
      <c r="D96" s="32" t="str">
        <f aca="false">IF($B$86="","",IFERROR(D95/D88,0))</f>
        <v/>
      </c>
      <c r="E96" s="32" t="str">
        <f aca="false">IF($B$86="","",IFERROR(E95/E88,0))</f>
        <v/>
      </c>
      <c r="F96" s="32" t="str">
        <f aca="false">IF($B$86="","",IFERROR(F95/F88,0))</f>
        <v/>
      </c>
      <c r="G96" s="32" t="str">
        <f aca="false">IF($B$86="","",IFERROR(G95/G88,0))</f>
        <v/>
      </c>
    </row>
    <row r="97" customFormat="false" ht="15" hidden="false" customHeight="false" outlineLevel="0" collapsed="false">
      <c r="B97" s="38" t="s">
        <v>79</v>
      </c>
      <c r="C97" s="28" t="str">
        <f aca="false">IF($B$86="","",C95*N(Roller!$C$17))</f>
        <v/>
      </c>
      <c r="D97" s="28" t="str">
        <f aca="false">IF($B$86="","",D95*N(Roller!$C$17))</f>
        <v/>
      </c>
      <c r="E97" s="28" t="str">
        <f aca="false">IF($B$86="","",E95*N(Roller!$C$17))</f>
        <v/>
      </c>
      <c r="F97" s="28" t="str">
        <f aca="false">IF($B$86="","",F95*N(Roller!$C$17))</f>
        <v/>
      </c>
      <c r="G97" s="28" t="str">
        <f aca="false">IF($B$86="","",G95*N(Roller!$C$17))</f>
        <v/>
      </c>
    </row>
    <row r="99" customFormat="false" ht="15" hidden="false" customHeight="false" outlineLevel="0" collapsed="false">
      <c r="B99" s="36" t="str">
        <f aca="false">IF(Roller!$B$18="","",Roller!$B$18)</f>
        <v/>
      </c>
      <c r="C99" s="37" t="str">
        <f aca="false">IF($B99="","",C$5)</f>
        <v/>
      </c>
      <c r="D99" s="37" t="str">
        <f aca="false">IF($B99="","",D$5)</f>
        <v/>
      </c>
      <c r="E99" s="37" t="str">
        <f aca="false">IF($B99="","",E$5)</f>
        <v/>
      </c>
      <c r="F99" s="37" t="str">
        <f aca="false">IF($B99="","",F$5)</f>
        <v/>
      </c>
      <c r="G99" s="37" t="str">
        <f aca="false">IF($B99="","",G$5)</f>
        <v/>
      </c>
    </row>
    <row r="100" customFormat="false" ht="15" hidden="false" customHeight="false" outlineLevel="0" collapsed="false">
      <c r="B100" s="38" t="s">
        <v>70</v>
      </c>
      <c r="C100" s="39" t="str">
        <f aca="false">IF($B$99="","",C$5)</f>
        <v/>
      </c>
      <c r="D100" s="39" t="str">
        <f aca="false">IF($B$99="","",D$5)</f>
        <v/>
      </c>
      <c r="E100" s="39" t="str">
        <f aca="false">IF($B$99="","",E$5)</f>
        <v/>
      </c>
      <c r="F100" s="39" t="str">
        <f aca="false">IF($B$99="","",F$5)</f>
        <v/>
      </c>
      <c r="G100" s="39" t="str">
        <f aca="false">IF($B$99="","",G$5)</f>
        <v/>
      </c>
    </row>
    <row r="101" customFormat="false" ht="15" hidden="false" customHeight="false" outlineLevel="0" collapsed="false">
      <c r="B101" s="38" t="s">
        <v>71</v>
      </c>
      <c r="C101" s="28" t="str">
        <f aca="false">IF($B$99="","",N(Roller!$F$18)*C$100)</f>
        <v/>
      </c>
      <c r="D101" s="28" t="str">
        <f aca="false">IF($B$99="","",N(Roller!$F$18)*D$100)</f>
        <v/>
      </c>
      <c r="E101" s="28" t="str">
        <f aca="false">IF($B$99="","",N(Roller!$F$18)*E$100)</f>
        <v/>
      </c>
      <c r="F101" s="28" t="str">
        <f aca="false">IF($B$99="","",N(Roller!$F$18)*F$100)</f>
        <v/>
      </c>
      <c r="G101" s="28" t="str">
        <f aca="false">IF($B$99="","",N(Roller!$F$18)*G$100)</f>
        <v/>
      </c>
    </row>
    <row r="102" customFormat="false" ht="15" hidden="false" customHeight="false" outlineLevel="0" collapsed="false">
      <c r="B102" s="38" t="s">
        <v>72</v>
      </c>
      <c r="C102" s="28" t="str">
        <f aca="false">IF($B$99="","",IF(Roller!$H$18="",N(Roller!$F$18)*C$100*Roller!$L$18,MIN(N(Roller!$F$18)*C$100*Roller!$L$18,Roller!$K$18*Roller!$H$18)))</f>
        <v/>
      </c>
      <c r="D102" s="28" t="str">
        <f aca="false">IF($B$99="","",IF(Roller!$H$18="",N(Roller!$F$18)*D$100*Roller!$L$18,MIN(N(Roller!$F$18)*D$100*Roller!$L$18,Roller!$K$18*Roller!$H$18)))</f>
        <v/>
      </c>
      <c r="E102" s="28" t="str">
        <f aca="false">IF($B$99="","",IF(Roller!$H$18="",N(Roller!$F$18)*E$100*Roller!$L$18,MIN(N(Roller!$F$18)*E$100*Roller!$L$18,Roller!$K$18*Roller!$H$18)))</f>
        <v/>
      </c>
      <c r="F102" s="28" t="str">
        <f aca="false">IF($B$99="","",IF(Roller!$H$18="",N(Roller!$F$18)*F$100*Roller!$L$18,MIN(N(Roller!$F$18)*F$100*Roller!$L$18,Roller!$K$18*Roller!$H$18)))</f>
        <v/>
      </c>
      <c r="G102" s="28" t="str">
        <f aca="false">IF($B$99="","",IF(Roller!$H$18="",N(Roller!$F$18)*G$100*Roller!$L$18,MIN(N(Roller!$F$18)*G$100*Roller!$L$18,Roller!$K$18*Roller!$H$18)))</f>
        <v/>
      </c>
    </row>
    <row r="103" customFormat="false" ht="15" hidden="false" customHeight="false" outlineLevel="0" collapsed="false">
      <c r="B103" s="40" t="s">
        <v>73</v>
      </c>
      <c r="C103" s="35" t="str">
        <f aca="false">IF($B$99="","",IF(Roller!$H$18="",N(Roller!$F$18)*MIN(C$100,1)*Roller!$L$18+N(Roller!$F$18)*MAX(0,C$100-1)*Roller!$M$18,MIN(N(Roller!$F$18)*MIN(C$100,1)*Roller!$L$18+N(Roller!$F$18)*MAX(0,C$100-1)*Roller!$M$18,Roller!$K$18*Roller!$H$18)))</f>
        <v/>
      </c>
      <c r="D103" s="35" t="str">
        <f aca="false">IF($B$99="","",IF(Roller!$H$18="",N(Roller!$F$18)*MIN(D$100,1)*Roller!$L$18+N(Roller!$F$18)*MAX(0,D$100-1)*Roller!$M$18,MIN(N(Roller!$F$18)*MIN(D$100,1)*Roller!$L$18+N(Roller!$F$18)*MAX(0,D$100-1)*Roller!$M$18,Roller!$K$18*Roller!$H$18)))</f>
        <v/>
      </c>
      <c r="E103" s="35" t="str">
        <f aca="false">IF($B$99="","",IF(Roller!$H$18="",N(Roller!$F$18)*MIN(E$100,1)*Roller!$L$18+N(Roller!$F$18)*MAX(0,E$100-1)*Roller!$M$18,MIN(N(Roller!$F$18)*MIN(E$100,1)*Roller!$L$18+N(Roller!$F$18)*MAX(0,E$100-1)*Roller!$M$18,Roller!$K$18*Roller!$H$18)))</f>
        <v/>
      </c>
      <c r="F103" s="35" t="str">
        <f aca="false">IF($B$99="","",IF(Roller!$H$18="",N(Roller!$F$18)*MIN(F$100,1)*Roller!$L$18+N(Roller!$F$18)*MAX(0,F$100-1)*Roller!$M$18,MIN(N(Roller!$F$18)*MIN(F$100,1)*Roller!$L$18+N(Roller!$F$18)*MAX(0,F$100-1)*Roller!$M$18,Roller!$K$18*Roller!$H$18)))</f>
        <v/>
      </c>
      <c r="G103" s="35" t="str">
        <f aca="false">IF($B$99="","",IF(Roller!$H$18="",N(Roller!$F$18)*MIN(G$100,1)*Roller!$L$18+N(Roller!$F$18)*MAX(0,G$100-1)*Roller!$M$18,MIN(N(Roller!$F$18)*MIN(G$100,1)*Roller!$L$18+N(Roller!$F$18)*MAX(0,G$100-1)*Roller!$M$18,Roller!$K$18*Roller!$H$18)))</f>
        <v/>
      </c>
    </row>
    <row r="104" customFormat="false" ht="15" hidden="false" customHeight="false" outlineLevel="0" collapsed="false">
      <c r="B104" s="38" t="s">
        <v>27</v>
      </c>
      <c r="C104" s="28" t="str">
        <f aca="false">IF($B$99="","",C103-C102)</f>
        <v/>
      </c>
      <c r="D104" s="28" t="str">
        <f aca="false">IF($B$99="","",D103-D102)</f>
        <v/>
      </c>
      <c r="E104" s="28" t="str">
        <f aca="false">IF($B$99="","",E103-E102)</f>
        <v/>
      </c>
      <c r="F104" s="28" t="str">
        <f aca="false">IF($B$99="","",F103-F102)</f>
        <v/>
      </c>
      <c r="G104" s="28" t="str">
        <f aca="false">IF($B$99="","",G103-G102)</f>
        <v/>
      </c>
    </row>
    <row r="105" customFormat="false" ht="15" hidden="false" customHeight="false" outlineLevel="0" collapsed="false">
      <c r="B105" s="40" t="s">
        <v>74</v>
      </c>
      <c r="C105" s="35" t="str">
        <f aca="false">IF($B$99="","",Roller!$I$18+C103)</f>
        <v/>
      </c>
      <c r="D105" s="35" t="str">
        <f aca="false">IF($B$99="","",Roller!$I$18+D103)</f>
        <v/>
      </c>
      <c r="E105" s="35" t="str">
        <f aca="false">IF($B$99="","",Roller!$I$18+E103)</f>
        <v/>
      </c>
      <c r="F105" s="35" t="str">
        <f aca="false">IF($B$99="","",Roller!$I$18+F103)</f>
        <v/>
      </c>
      <c r="G105" s="35" t="str">
        <f aca="false">IF($B$99="","",Roller!$I$18+G103)</f>
        <v/>
      </c>
    </row>
    <row r="106" customFormat="false" ht="15" hidden="false" customHeight="false" outlineLevel="0" collapsed="false">
      <c r="B106" s="38" t="s">
        <v>75</v>
      </c>
      <c r="C106" s="32" t="str">
        <f aca="false">IF($B$99="","",IFERROR(C105/Roller!$D$18,0))</f>
        <v/>
      </c>
      <c r="D106" s="32" t="str">
        <f aca="false">IF($B$99="","",IFERROR(D105/Roller!$D$18,0))</f>
        <v/>
      </c>
      <c r="E106" s="32" t="str">
        <f aca="false">IF($B$99="","",IFERROR(E105/Roller!$D$18,0))</f>
        <v/>
      </c>
      <c r="F106" s="32" t="str">
        <f aca="false">IF($B$99="","",IFERROR(F105/Roller!$D$18,0))</f>
        <v/>
      </c>
      <c r="G106" s="32" t="str">
        <f aca="false">IF($B$99="","",IFERROR(G105/Roller!$D$18,0))</f>
        <v/>
      </c>
    </row>
    <row r="107" customFormat="false" ht="15" hidden="false" customHeight="false" outlineLevel="0" collapsed="false">
      <c r="B107" s="38" t="s">
        <v>76</v>
      </c>
      <c r="C107" s="32" t="str">
        <f aca="false">IF($B$99="","",IFERROR(C103/Roller!$K$18,0))</f>
        <v/>
      </c>
      <c r="D107" s="32" t="str">
        <f aca="false">IF($B$99="","",IFERROR(D103/Roller!$K$18,0))</f>
        <v/>
      </c>
      <c r="E107" s="32" t="str">
        <f aca="false">IF($B$99="","",IFERROR(E103/Roller!$K$18,0))</f>
        <v/>
      </c>
      <c r="F107" s="32" t="str">
        <f aca="false">IF($B$99="","",IFERROR(F103/Roller!$K$18,0))</f>
        <v/>
      </c>
      <c r="G107" s="32" t="str">
        <f aca="false">IF($B$99="","",IFERROR(G103/Roller!$K$18,0))</f>
        <v/>
      </c>
    </row>
    <row r="108" customFormat="false" ht="15" hidden="false" customHeight="false" outlineLevel="0" collapsed="false">
      <c r="B108" s="40" t="s">
        <v>77</v>
      </c>
      <c r="C108" s="41" t="str">
        <f aca="false">IF($B$99="","",C105*(1+Roller!$C$7))</f>
        <v/>
      </c>
      <c r="D108" s="41" t="str">
        <f aca="false">IF($B$99="","",D105*(1+Roller!$C$7))</f>
        <v/>
      </c>
      <c r="E108" s="41" t="str">
        <f aca="false">IF($B$99="","",E105*(1+Roller!$C$7))</f>
        <v/>
      </c>
      <c r="F108" s="41" t="str">
        <f aca="false">IF($B$99="","",F105*(1+Roller!$C$7))</f>
        <v/>
      </c>
      <c r="G108" s="41" t="str">
        <f aca="false">IF($B$99="","",G105*(1+Roller!$C$7))</f>
        <v/>
      </c>
    </row>
    <row r="109" customFormat="false" ht="15" hidden="false" customHeight="false" outlineLevel="0" collapsed="false">
      <c r="B109" s="38" t="s">
        <v>78</v>
      </c>
      <c r="C109" s="32" t="str">
        <f aca="false">IF($B$99="","",IFERROR(C108/C101,0))</f>
        <v/>
      </c>
      <c r="D109" s="32" t="str">
        <f aca="false">IF($B$99="","",IFERROR(D108/D101,0))</f>
        <v/>
      </c>
      <c r="E109" s="32" t="str">
        <f aca="false">IF($B$99="","",IFERROR(E108/E101,0))</f>
        <v/>
      </c>
      <c r="F109" s="32" t="str">
        <f aca="false">IF($B$99="","",IFERROR(F108/F101,0))</f>
        <v/>
      </c>
      <c r="G109" s="32" t="str">
        <f aca="false">IF($B$99="","",IFERROR(G108/G101,0))</f>
        <v/>
      </c>
    </row>
    <row r="110" customFormat="false" ht="15" hidden="false" customHeight="false" outlineLevel="0" collapsed="false">
      <c r="B110" s="38" t="s">
        <v>79</v>
      </c>
      <c r="C110" s="28" t="str">
        <f aca="false">IF($B$99="","",C108*N(Roller!$C$18))</f>
        <v/>
      </c>
      <c r="D110" s="28" t="str">
        <f aca="false">IF($B$99="","",D108*N(Roller!$C$18))</f>
        <v/>
      </c>
      <c r="E110" s="28" t="str">
        <f aca="false">IF($B$99="","",E108*N(Roller!$C$18))</f>
        <v/>
      </c>
      <c r="F110" s="28" t="str">
        <f aca="false">IF($B$99="","",F108*N(Roller!$C$18))</f>
        <v/>
      </c>
      <c r="G110" s="28" t="str">
        <f aca="false">IF($B$99="","",G108*N(Roller!$C$18))</f>
        <v/>
      </c>
    </row>
  </sheetData>
  <dataValidations count="1">
    <dataValidation allowBlank="false" errorStyle="stop" operator="between" showDropDown="false" showErrorMessage="false" showInputMessage="false" sqref="C5:G5" type="decimal">
      <formula1>0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&amp;C&amp;"Arial,Regular"&amp;8 &amp;Ka1a0bdprowi.io · Gratis skabelon fra Prowi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J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10" min="3" style="0" width="14"/>
    <col collapsed="false" customWidth="true" hidden="false" outlineLevel="0" max="11" min="11" style="0" width="3"/>
  </cols>
  <sheetData>
    <row r="1" customFormat="false" ht="39.75" hidden="false" customHeight="true" outlineLevel="0" collapsed="false">
      <c r="J1" s="1" t="s">
        <v>80</v>
      </c>
    </row>
    <row r="2" customFormat="false" ht="36" hidden="false" customHeight="true" outlineLevel="0" collapsed="false">
      <c r="B2" s="42" t="s">
        <v>1</v>
      </c>
    </row>
    <row r="3" customFormat="false" ht="24" hidden="false" customHeight="true" outlineLevel="0" collapsed="false">
      <c r="B3" s="43" t="str">
        <f aca="false">Roller!$C$6</f>
        <v>Eksempel ApS</v>
      </c>
      <c r="C3" s="44"/>
      <c r="D3" s="44"/>
      <c r="E3" s="44"/>
      <c r="F3" s="44"/>
      <c r="G3" s="44"/>
      <c r="H3" s="44"/>
      <c r="I3" s="44"/>
      <c r="J3" s="44"/>
    </row>
    <row r="5" customFormat="false" ht="15" hidden="false" customHeight="false" outlineLevel="0" collapsed="false">
      <c r="B5" s="7" t="s">
        <v>81</v>
      </c>
    </row>
    <row r="6" customFormat="false" ht="36" hidden="false" customHeight="true" outlineLevel="0" collapsed="false">
      <c r="B6" s="22" t="s">
        <v>45</v>
      </c>
      <c r="C6" s="22" t="s">
        <v>46</v>
      </c>
      <c r="D6" s="22" t="s">
        <v>82</v>
      </c>
      <c r="E6" s="22" t="s">
        <v>83</v>
      </c>
      <c r="F6" s="22" t="s">
        <v>84</v>
      </c>
      <c r="G6" s="22" t="s">
        <v>85</v>
      </c>
      <c r="H6" s="22" t="s">
        <v>21</v>
      </c>
      <c r="I6" s="22" t="s">
        <v>56</v>
      </c>
      <c r="J6" s="22" t="s">
        <v>57</v>
      </c>
    </row>
    <row r="7" customFormat="false" ht="15" hidden="false" customHeight="false" outlineLevel="0" collapsed="false">
      <c r="B7" s="12" t="str">
        <f aca="false">IF(Roller!$B$11="","",Roller!$B$11)</f>
        <v>Inside sales</v>
      </c>
      <c r="C7" s="45" t="n">
        <f aca="false">IF($B7="","",Roller!$C$11)</f>
        <v>4</v>
      </c>
      <c r="D7" s="28" t="n">
        <f aca="false">IF($B7="","",Roller!$D$11)</f>
        <v>540000</v>
      </c>
      <c r="E7" s="28" t="n">
        <f aca="false">IF($B7="","",Roller!$I$11)</f>
        <v>405000</v>
      </c>
      <c r="F7" s="28" t="n">
        <f aca="false">IF($B7="","",Roller!$K$11)</f>
        <v>135000</v>
      </c>
      <c r="G7" s="46" t="n">
        <f aca="false">IF($B7="","",Roller!$E$11)</f>
        <v>0.75</v>
      </c>
      <c r="H7" s="30" t="n">
        <f aca="false">IF($B7="","",Roller!$L$11)</f>
        <v>0.05</v>
      </c>
      <c r="I7" s="30" t="n">
        <f aca="false">IF($B7="","",Roller!$M$11)</f>
        <v>0.075</v>
      </c>
      <c r="J7" s="31" t="n">
        <f aca="false">IF($B7="","",Roller!$N$11)</f>
        <v>5</v>
      </c>
    </row>
    <row r="8" customFormat="false" ht="15" hidden="false" customHeight="false" outlineLevel="0" collapsed="false">
      <c r="B8" s="12" t="str">
        <f aca="false">IF(Roller!$B$12="","",Roller!$B$12)</f>
        <v>Account executive</v>
      </c>
      <c r="C8" s="45" t="n">
        <f aca="false">IF($B8="","",Roller!$C$12)</f>
        <v>5</v>
      </c>
      <c r="D8" s="28" t="n">
        <f aca="false">IF($B8="","",Roller!$D$12)</f>
        <v>720000</v>
      </c>
      <c r="E8" s="28" t="n">
        <f aca="false">IF($B8="","",Roller!$I$12)</f>
        <v>432000</v>
      </c>
      <c r="F8" s="28" t="n">
        <f aca="false">IF($B8="","",Roller!$K$12)</f>
        <v>288000</v>
      </c>
      <c r="G8" s="46" t="n">
        <f aca="false">IF($B8="","",Roller!$E$12)</f>
        <v>0.6</v>
      </c>
      <c r="H8" s="30" t="n">
        <f aca="false">IF($B8="","",Roller!$L$12)</f>
        <v>0.08</v>
      </c>
      <c r="I8" s="30" t="n">
        <f aca="false">IF($B8="","",Roller!$M$12)</f>
        <v>0.12</v>
      </c>
      <c r="J8" s="31" t="n">
        <f aca="false">IF($B8="","",Roller!$N$12)</f>
        <v>5</v>
      </c>
    </row>
    <row r="9" customFormat="false" ht="15" hidden="false" customHeight="false" outlineLevel="0" collapsed="false">
      <c r="B9" s="12" t="str">
        <f aca="false">IF(Roller!$B$13="","",Roller!$B$13)</f>
        <v>Key account manager</v>
      </c>
      <c r="C9" s="45" t="n">
        <f aca="false">IF($B9="","",Roller!$C$13)</f>
        <v>2</v>
      </c>
      <c r="D9" s="28" t="n">
        <f aca="false">IF($B9="","",Roller!$D$13)</f>
        <v>840000</v>
      </c>
      <c r="E9" s="28" t="n">
        <f aca="false">IF($B9="","",Roller!$I$13)</f>
        <v>588000</v>
      </c>
      <c r="F9" s="28" t="n">
        <f aca="false">IF($B9="","",Roller!$K$13)</f>
        <v>252000</v>
      </c>
      <c r="G9" s="46" t="n">
        <f aca="false">IF($B9="","",Roller!$E$13)</f>
        <v>0.7</v>
      </c>
      <c r="H9" s="30" t="n">
        <f aca="false">IF($B9="","",Roller!$L$13)</f>
        <v>0.04</v>
      </c>
      <c r="I9" s="30" t="n">
        <f aca="false">IF($B9="","",Roller!$M$13)</f>
        <v>0.05</v>
      </c>
      <c r="J9" s="31" t="n">
        <f aca="false">IF($B9="","",Roller!$N$13)</f>
        <v>7.5</v>
      </c>
    </row>
    <row r="10" customFormat="false" ht="15" hidden="false" customHeight="false" outlineLevel="0" collapsed="false">
      <c r="B10" s="12" t="str">
        <f aca="false">IF(Roller!$B$14="","",Roller!$B$14)</f>
        <v>Udesælger</v>
      </c>
      <c r="C10" s="45" t="n">
        <f aca="false">IF($B10="","",Roller!$C$14)</f>
        <v>3</v>
      </c>
      <c r="D10" s="28" t="n">
        <f aca="false">IF($B10="","",Roller!$D$14)</f>
        <v>660000</v>
      </c>
      <c r="E10" s="28" t="n">
        <f aca="false">IF($B10="","",Roller!$I$14)</f>
        <v>429000</v>
      </c>
      <c r="F10" s="28" t="n">
        <f aca="false">IF($B10="","",Roller!$K$14)</f>
        <v>231000</v>
      </c>
      <c r="G10" s="46" t="n">
        <f aca="false">IF($B10="","",Roller!$E$14)</f>
        <v>0.65</v>
      </c>
      <c r="H10" s="30" t="n">
        <f aca="false">IF($B10="","",Roller!$L$14)</f>
        <v>0.07</v>
      </c>
      <c r="I10" s="30" t="n">
        <f aca="false">IF($B10="","",Roller!$M$14)</f>
        <v>0.105</v>
      </c>
      <c r="J10" s="31" t="n">
        <f aca="false">IF($B10="","",Roller!$N$14)</f>
        <v>5</v>
      </c>
    </row>
    <row r="11" customFormat="false" ht="15" hidden="false" customHeight="false" outlineLevel="0" collapsed="false">
      <c r="B11" s="12" t="str">
        <f aca="false">IF(Roller!$B$15="","",Roller!$B$15)</f>
        <v/>
      </c>
      <c r="C11" s="45" t="str">
        <f aca="false">IF($B11="","",Roller!$C$15)</f>
        <v/>
      </c>
      <c r="D11" s="28" t="str">
        <f aca="false">IF($B11="","",Roller!$D$15)</f>
        <v/>
      </c>
      <c r="E11" s="28" t="str">
        <f aca="false">IF($B11="","",Roller!$I$15)</f>
        <v/>
      </c>
      <c r="F11" s="28" t="str">
        <f aca="false">IF($B11="","",Roller!$K$15)</f>
        <v/>
      </c>
      <c r="G11" s="46" t="str">
        <f aca="false">IF($B11="","",Roller!$E$15)</f>
        <v/>
      </c>
      <c r="H11" s="30" t="str">
        <f aca="false">IF($B11="","",Roller!$L$15)</f>
        <v/>
      </c>
      <c r="I11" s="30" t="str">
        <f aca="false">IF($B11="","",Roller!$M$15)</f>
        <v/>
      </c>
      <c r="J11" s="31" t="str">
        <f aca="false">IF($B11="","",Roller!$N$15)</f>
        <v/>
      </c>
    </row>
    <row r="12" customFormat="false" ht="15" hidden="false" customHeight="false" outlineLevel="0" collapsed="false">
      <c r="B12" s="12" t="str">
        <f aca="false">IF(Roller!$B$16="","",Roller!$B$16)</f>
        <v/>
      </c>
      <c r="C12" s="45" t="str">
        <f aca="false">IF($B12="","",Roller!$C$16)</f>
        <v/>
      </c>
      <c r="D12" s="28" t="str">
        <f aca="false">IF($B12="","",Roller!$D$16)</f>
        <v/>
      </c>
      <c r="E12" s="28" t="str">
        <f aca="false">IF($B12="","",Roller!$I$16)</f>
        <v/>
      </c>
      <c r="F12" s="28" t="str">
        <f aca="false">IF($B12="","",Roller!$K$16)</f>
        <v/>
      </c>
      <c r="G12" s="46" t="str">
        <f aca="false">IF($B12="","",Roller!$E$16)</f>
        <v/>
      </c>
      <c r="H12" s="30" t="str">
        <f aca="false">IF($B12="","",Roller!$L$16)</f>
        <v/>
      </c>
      <c r="I12" s="30" t="str">
        <f aca="false">IF($B12="","",Roller!$M$16)</f>
        <v/>
      </c>
      <c r="J12" s="31" t="str">
        <f aca="false">IF($B12="","",Roller!$N$16)</f>
        <v/>
      </c>
    </row>
    <row r="13" customFormat="false" ht="15" hidden="false" customHeight="false" outlineLevel="0" collapsed="false">
      <c r="B13" s="12" t="str">
        <f aca="false">IF(Roller!$B$17="","",Roller!$B$17)</f>
        <v/>
      </c>
      <c r="C13" s="45" t="str">
        <f aca="false">IF($B13="","",Roller!$C$17)</f>
        <v/>
      </c>
      <c r="D13" s="28" t="str">
        <f aca="false">IF($B13="","",Roller!$D$17)</f>
        <v/>
      </c>
      <c r="E13" s="28" t="str">
        <f aca="false">IF($B13="","",Roller!$I$17)</f>
        <v/>
      </c>
      <c r="F13" s="28" t="str">
        <f aca="false">IF($B13="","",Roller!$K$17)</f>
        <v/>
      </c>
      <c r="G13" s="46" t="str">
        <f aca="false">IF($B13="","",Roller!$E$17)</f>
        <v/>
      </c>
      <c r="H13" s="30" t="str">
        <f aca="false">IF($B13="","",Roller!$L$17)</f>
        <v/>
      </c>
      <c r="I13" s="30" t="str">
        <f aca="false">IF($B13="","",Roller!$M$17)</f>
        <v/>
      </c>
      <c r="J13" s="31" t="str">
        <f aca="false">IF($B13="","",Roller!$N$17)</f>
        <v/>
      </c>
    </row>
    <row r="14" customFormat="false" ht="15" hidden="false" customHeight="false" outlineLevel="0" collapsed="false">
      <c r="B14" s="12" t="str">
        <f aca="false">IF(Roller!$B$18="","",Roller!$B$18)</f>
        <v/>
      </c>
      <c r="C14" s="45" t="str">
        <f aca="false">IF($B14="","",Roller!$C$18)</f>
        <v/>
      </c>
      <c r="D14" s="28" t="str">
        <f aca="false">IF($B14="","",Roller!$D$18)</f>
        <v/>
      </c>
      <c r="E14" s="28" t="str">
        <f aca="false">IF($B14="","",Roller!$I$18)</f>
        <v/>
      </c>
      <c r="F14" s="28" t="str">
        <f aca="false">IF($B14="","",Roller!$K$18)</f>
        <v/>
      </c>
      <c r="G14" s="46" t="str">
        <f aca="false">IF($B14="","",Roller!$E$18)</f>
        <v/>
      </c>
      <c r="H14" s="30" t="str">
        <f aca="false">IF($B14="","",Roller!$L$18)</f>
        <v/>
      </c>
      <c r="I14" s="30" t="str">
        <f aca="false">IF($B14="","",Roller!$M$18)</f>
        <v/>
      </c>
      <c r="J14" s="31" t="str">
        <f aca="false">IF($B14="","",Roller!$N$18)</f>
        <v/>
      </c>
    </row>
    <row r="17" customFormat="false" ht="15" hidden="false" customHeight="false" outlineLevel="0" collapsed="false">
      <c r="B17" s="7" t="s">
        <v>86</v>
      </c>
    </row>
    <row r="18" customFormat="false" ht="21.75" hidden="false" customHeight="true" outlineLevel="0" collapsed="false">
      <c r="B18" s="22"/>
      <c r="C18" s="22" t="s">
        <v>87</v>
      </c>
      <c r="D18" s="22" t="s">
        <v>88</v>
      </c>
      <c r="E18" s="22" t="s">
        <v>89</v>
      </c>
      <c r="F18" s="22" t="s">
        <v>90</v>
      </c>
      <c r="G18" s="22" t="s">
        <v>91</v>
      </c>
    </row>
    <row r="19" customFormat="false" ht="15" hidden="false" customHeight="false" outlineLevel="0" collapsed="false">
      <c r="B19" s="38" t="s">
        <v>70</v>
      </c>
      <c r="C19" s="39" t="n">
        <f aca="false">Udbetaling!C$5</f>
        <v>0.5</v>
      </c>
      <c r="D19" s="39" t="n">
        <f aca="false">Udbetaling!D$5</f>
        <v>0.75</v>
      </c>
      <c r="E19" s="39" t="n">
        <f aca="false">Udbetaling!E$5</f>
        <v>1</v>
      </c>
      <c r="F19" s="39" t="n">
        <f aca="false">Udbetaling!F$5</f>
        <v>1.25</v>
      </c>
      <c r="G19" s="39" t="n">
        <f aca="false">Udbetaling!G$5</f>
        <v>1.5</v>
      </c>
    </row>
    <row r="20" customFormat="false" ht="15" hidden="false" customHeight="false" outlineLevel="0" collapsed="false">
      <c r="B20" s="38" t="s">
        <v>71</v>
      </c>
      <c r="C20" s="28" t="n">
        <f aca="false">N(Udbetaling!C10)*N(Roller!$C$11)+N(Udbetaling!C23)*N(Roller!$C$12)+N(Udbetaling!C36)*N(Roller!$C$13)+N(Udbetaling!C49)*N(Roller!$C$14)+N(Udbetaling!C62)*N(Roller!$C$15)+N(Udbetaling!C75)*N(Roller!$C$16)+N(Udbetaling!C88)*N(Roller!$C$17)+N(Udbetaling!C101)*N(Roller!$C$18)</f>
        <v>25650000</v>
      </c>
      <c r="D20" s="28" t="n">
        <f aca="false">N(Udbetaling!D10)*N(Roller!$C$11)+N(Udbetaling!D23)*N(Roller!$C$12)+N(Udbetaling!D36)*N(Roller!$C$13)+N(Udbetaling!D49)*N(Roller!$C$14)+N(Udbetaling!D62)*N(Roller!$C$15)+N(Udbetaling!D75)*N(Roller!$C$16)+N(Udbetaling!D88)*N(Roller!$C$17)+N(Udbetaling!D101)*N(Roller!$C$18)</f>
        <v>38475000</v>
      </c>
      <c r="E20" s="28" t="n">
        <f aca="false">N(Udbetaling!E10)*N(Roller!$C$11)+N(Udbetaling!E23)*N(Roller!$C$12)+N(Udbetaling!E36)*N(Roller!$C$13)+N(Udbetaling!E49)*N(Roller!$C$14)+N(Udbetaling!E62)*N(Roller!$C$15)+N(Udbetaling!E75)*N(Roller!$C$16)+N(Udbetaling!E88)*N(Roller!$C$17)+N(Udbetaling!E101)*N(Roller!$C$18)</f>
        <v>51300000</v>
      </c>
      <c r="F20" s="28" t="n">
        <f aca="false">N(Udbetaling!F10)*N(Roller!$C$11)+N(Udbetaling!F23)*N(Roller!$C$12)+N(Udbetaling!F36)*N(Roller!$C$13)+N(Udbetaling!F49)*N(Roller!$C$14)+N(Udbetaling!F62)*N(Roller!$C$15)+N(Udbetaling!F75)*N(Roller!$C$16)+N(Udbetaling!F88)*N(Roller!$C$17)+N(Udbetaling!F101)*N(Roller!$C$18)</f>
        <v>64125000</v>
      </c>
      <c r="G20" s="28" t="n">
        <f aca="false">N(Udbetaling!G10)*N(Roller!$C$11)+N(Udbetaling!G23)*N(Roller!$C$12)+N(Udbetaling!G36)*N(Roller!$C$13)+N(Udbetaling!G49)*N(Roller!$C$14)+N(Udbetaling!G62)*N(Roller!$C$15)+N(Udbetaling!G75)*N(Roller!$C$16)+N(Udbetaling!G88)*N(Roller!$C$17)+N(Udbetaling!G101)*N(Roller!$C$18)</f>
        <v>76950000</v>
      </c>
    </row>
    <row r="21" customFormat="false" ht="15" hidden="false" customHeight="false" outlineLevel="0" collapsed="false">
      <c r="B21" s="38" t="s">
        <v>83</v>
      </c>
      <c r="C21" s="28" t="n">
        <f aca="false">N(Roller!$I$11)*N(Roller!$C$11)+N(Roller!$I$12)*N(Roller!$C$12)+N(Roller!$I$13)*N(Roller!$C$13)+N(Roller!$I$14)*N(Roller!$C$14)+N(Roller!$I$15)*N(Roller!$C$15)+N(Roller!$I$16)*N(Roller!$C$16)+N(Roller!$I$17)*N(Roller!$C$17)+N(Roller!$I$18)*N(Roller!$C$18)</f>
        <v>6243000</v>
      </c>
      <c r="D21" s="28" t="n">
        <f aca="false">N(Roller!$I$11)*N(Roller!$C$11)+N(Roller!$I$12)*N(Roller!$C$12)+N(Roller!$I$13)*N(Roller!$C$13)+N(Roller!$I$14)*N(Roller!$C$14)+N(Roller!$I$15)*N(Roller!$C$15)+N(Roller!$I$16)*N(Roller!$C$16)+N(Roller!$I$17)*N(Roller!$C$17)+N(Roller!$I$18)*N(Roller!$C$18)</f>
        <v>6243000</v>
      </c>
      <c r="E21" s="28" t="n">
        <f aca="false">N(Roller!$I$11)*N(Roller!$C$11)+N(Roller!$I$12)*N(Roller!$C$12)+N(Roller!$I$13)*N(Roller!$C$13)+N(Roller!$I$14)*N(Roller!$C$14)+N(Roller!$I$15)*N(Roller!$C$15)+N(Roller!$I$16)*N(Roller!$C$16)+N(Roller!$I$17)*N(Roller!$C$17)+N(Roller!$I$18)*N(Roller!$C$18)</f>
        <v>6243000</v>
      </c>
      <c r="F21" s="28" t="n">
        <f aca="false">N(Roller!$I$11)*N(Roller!$C$11)+N(Roller!$I$12)*N(Roller!$C$12)+N(Roller!$I$13)*N(Roller!$C$13)+N(Roller!$I$14)*N(Roller!$C$14)+N(Roller!$I$15)*N(Roller!$C$15)+N(Roller!$I$16)*N(Roller!$C$16)+N(Roller!$I$17)*N(Roller!$C$17)+N(Roller!$I$18)*N(Roller!$C$18)</f>
        <v>6243000</v>
      </c>
      <c r="G21" s="28" t="n">
        <f aca="false">N(Roller!$I$11)*N(Roller!$C$11)+N(Roller!$I$12)*N(Roller!$C$12)+N(Roller!$I$13)*N(Roller!$C$13)+N(Roller!$I$14)*N(Roller!$C$14)+N(Roller!$I$15)*N(Roller!$C$15)+N(Roller!$I$16)*N(Roller!$C$16)+N(Roller!$I$17)*N(Roller!$C$17)+N(Roller!$I$18)*N(Roller!$C$18)</f>
        <v>6243000</v>
      </c>
    </row>
    <row r="22" customFormat="false" ht="15" hidden="false" customHeight="false" outlineLevel="0" collapsed="false">
      <c r="B22" s="38" t="s">
        <v>92</v>
      </c>
      <c r="C22" s="28" t="n">
        <f aca="false">N(Udbetaling!C12)*N(Roller!$C$11)+N(Udbetaling!C25)*N(Roller!$C$12)+N(Udbetaling!C38)*N(Roller!$C$13)+N(Udbetaling!C51)*N(Roller!$C$14)+N(Udbetaling!C64)*N(Roller!$C$15)+N(Udbetaling!C77)*N(Roller!$C$16)+N(Udbetaling!C90)*N(Roller!$C$17)+N(Udbetaling!C103)*N(Roller!$C$18)</f>
        <v>1588500</v>
      </c>
      <c r="D22" s="28" t="n">
        <f aca="false">N(Udbetaling!D12)*N(Roller!$C$11)+N(Udbetaling!D25)*N(Roller!$C$12)+N(Udbetaling!D38)*N(Roller!$C$13)+N(Udbetaling!D51)*N(Roller!$C$14)+N(Udbetaling!D64)*N(Roller!$C$15)+N(Udbetaling!D77)*N(Roller!$C$16)+N(Udbetaling!D90)*N(Roller!$C$17)+N(Udbetaling!D103)*N(Roller!$C$18)</f>
        <v>2382750</v>
      </c>
      <c r="E22" s="28" t="n">
        <f aca="false">N(Udbetaling!E12)*N(Roller!$C$11)+N(Udbetaling!E25)*N(Roller!$C$12)+N(Udbetaling!E38)*N(Roller!$C$13)+N(Udbetaling!E51)*N(Roller!$C$14)+N(Udbetaling!E64)*N(Roller!$C$15)+N(Udbetaling!E77)*N(Roller!$C$16)+N(Udbetaling!E90)*N(Roller!$C$17)+N(Udbetaling!E103)*N(Roller!$C$18)</f>
        <v>3177000</v>
      </c>
      <c r="F22" s="28" t="n">
        <f aca="false">N(Udbetaling!F12)*N(Roller!$C$11)+N(Udbetaling!F25)*N(Roller!$C$12)+N(Udbetaling!F38)*N(Roller!$C$13)+N(Udbetaling!F51)*N(Roller!$C$14)+N(Udbetaling!F64)*N(Roller!$C$15)+N(Udbetaling!F77)*N(Roller!$C$16)+N(Udbetaling!F90)*N(Roller!$C$17)+N(Udbetaling!F103)*N(Roller!$C$18)</f>
        <v>4336875</v>
      </c>
      <c r="G22" s="28" t="n">
        <f aca="false">N(Udbetaling!G12)*N(Roller!$C$11)+N(Udbetaling!G25)*N(Roller!$C$12)+N(Udbetaling!G38)*N(Roller!$C$13)+N(Udbetaling!G51)*N(Roller!$C$14)+N(Udbetaling!G64)*N(Roller!$C$15)+N(Udbetaling!G77)*N(Roller!$C$16)+N(Udbetaling!G90)*N(Roller!$C$17)+N(Udbetaling!G103)*N(Roller!$C$18)</f>
        <v>5433750</v>
      </c>
    </row>
    <row r="23" customFormat="false" ht="15" hidden="false" customHeight="false" outlineLevel="0" collapsed="false">
      <c r="B23" s="38" t="s">
        <v>93</v>
      </c>
      <c r="C23" s="28" t="n">
        <f aca="false">N(Udbetaling!C13)*N(Roller!$C$11)+N(Udbetaling!C26)*N(Roller!$C$12)+N(Udbetaling!C39)*N(Roller!$C$13)+N(Udbetaling!C52)*N(Roller!$C$14)+N(Udbetaling!C65)*N(Roller!$C$15)+N(Udbetaling!C78)*N(Roller!$C$16)+N(Udbetaling!C91)*N(Roller!$C$17)+N(Udbetaling!C104)*N(Roller!$C$18)</f>
        <v>0</v>
      </c>
      <c r="D23" s="28" t="n">
        <f aca="false">N(Udbetaling!D13)*N(Roller!$C$11)+N(Udbetaling!D26)*N(Roller!$C$12)+N(Udbetaling!D39)*N(Roller!$C$13)+N(Udbetaling!D52)*N(Roller!$C$14)+N(Udbetaling!D65)*N(Roller!$C$15)+N(Udbetaling!D78)*N(Roller!$C$16)+N(Udbetaling!D91)*N(Roller!$C$17)+N(Udbetaling!D104)*N(Roller!$C$18)</f>
        <v>0</v>
      </c>
      <c r="E23" s="28" t="n">
        <f aca="false">N(Udbetaling!E13)*N(Roller!$C$11)+N(Udbetaling!E26)*N(Roller!$C$12)+N(Udbetaling!E39)*N(Roller!$C$13)+N(Udbetaling!E52)*N(Roller!$C$14)+N(Udbetaling!E65)*N(Roller!$C$15)+N(Udbetaling!E78)*N(Roller!$C$16)+N(Udbetaling!E91)*N(Roller!$C$17)+N(Udbetaling!E104)*N(Roller!$C$18)</f>
        <v>0</v>
      </c>
      <c r="F23" s="28" t="n">
        <f aca="false">N(Udbetaling!F13)*N(Roller!$C$11)+N(Udbetaling!F26)*N(Roller!$C$12)+N(Udbetaling!F39)*N(Roller!$C$13)+N(Udbetaling!F52)*N(Roller!$C$14)+N(Udbetaling!F65)*N(Roller!$C$15)+N(Udbetaling!F78)*N(Roller!$C$16)+N(Udbetaling!F91)*N(Roller!$C$17)+N(Udbetaling!F104)*N(Roller!$C$18)</f>
        <v>365625</v>
      </c>
      <c r="G23" s="28" t="n">
        <f aca="false">N(Udbetaling!G13)*N(Roller!$C$11)+N(Udbetaling!G26)*N(Roller!$C$12)+N(Udbetaling!G39)*N(Roller!$C$13)+N(Udbetaling!G52)*N(Roller!$C$14)+N(Udbetaling!G65)*N(Roller!$C$15)+N(Udbetaling!G78)*N(Roller!$C$16)+N(Udbetaling!G91)*N(Roller!$C$17)+N(Udbetaling!G104)*N(Roller!$C$18)</f>
        <v>668250</v>
      </c>
    </row>
    <row r="24" customFormat="false" ht="15" hidden="false" customHeight="false" outlineLevel="0" collapsed="false">
      <c r="B24" s="38" t="s">
        <v>94</v>
      </c>
      <c r="C24" s="28" t="n">
        <f aca="false">N(Udbetaling!C14)*N(Roller!$C$11)+N(Udbetaling!C27)*N(Roller!$C$12)+N(Udbetaling!C40)*N(Roller!$C$13)+N(Udbetaling!C53)*N(Roller!$C$14)+N(Udbetaling!C66)*N(Roller!$C$15)+N(Udbetaling!C79)*N(Roller!$C$16)+N(Udbetaling!C92)*N(Roller!$C$17)+N(Udbetaling!C105)*N(Roller!$C$18)</f>
        <v>7831500</v>
      </c>
      <c r="D24" s="28" t="n">
        <f aca="false">N(Udbetaling!D14)*N(Roller!$C$11)+N(Udbetaling!D27)*N(Roller!$C$12)+N(Udbetaling!D40)*N(Roller!$C$13)+N(Udbetaling!D53)*N(Roller!$C$14)+N(Udbetaling!D66)*N(Roller!$C$15)+N(Udbetaling!D79)*N(Roller!$C$16)+N(Udbetaling!D92)*N(Roller!$C$17)+N(Udbetaling!D105)*N(Roller!$C$18)</f>
        <v>8625750</v>
      </c>
      <c r="E24" s="28" t="n">
        <f aca="false">N(Udbetaling!E14)*N(Roller!$C$11)+N(Udbetaling!E27)*N(Roller!$C$12)+N(Udbetaling!E40)*N(Roller!$C$13)+N(Udbetaling!E53)*N(Roller!$C$14)+N(Udbetaling!E66)*N(Roller!$C$15)+N(Udbetaling!E79)*N(Roller!$C$16)+N(Udbetaling!E92)*N(Roller!$C$17)+N(Udbetaling!E105)*N(Roller!$C$18)</f>
        <v>9420000</v>
      </c>
      <c r="F24" s="28" t="n">
        <f aca="false">N(Udbetaling!F14)*N(Roller!$C$11)+N(Udbetaling!F27)*N(Roller!$C$12)+N(Udbetaling!F40)*N(Roller!$C$13)+N(Udbetaling!F53)*N(Roller!$C$14)+N(Udbetaling!F66)*N(Roller!$C$15)+N(Udbetaling!F79)*N(Roller!$C$16)+N(Udbetaling!F92)*N(Roller!$C$17)+N(Udbetaling!F105)*N(Roller!$C$18)</f>
        <v>10579875</v>
      </c>
      <c r="G24" s="28" t="n">
        <f aca="false">N(Udbetaling!G14)*N(Roller!$C$11)+N(Udbetaling!G27)*N(Roller!$C$12)+N(Udbetaling!G40)*N(Roller!$C$13)+N(Udbetaling!G53)*N(Roller!$C$14)+N(Udbetaling!G66)*N(Roller!$C$15)+N(Udbetaling!G79)*N(Roller!$C$16)+N(Udbetaling!G92)*N(Roller!$C$17)+N(Udbetaling!G105)*N(Roller!$C$18)</f>
        <v>11676750</v>
      </c>
    </row>
    <row r="25" customFormat="false" ht="15" hidden="false" customHeight="false" outlineLevel="0" collapsed="false">
      <c r="B25" s="47" t="s">
        <v>77</v>
      </c>
      <c r="C25" s="35" t="n">
        <f aca="false">N(Udbetaling!C17)*N(Roller!$C$11)+N(Udbetaling!C30)*N(Roller!$C$12)+N(Udbetaling!C43)*N(Roller!$C$13)+N(Udbetaling!C56)*N(Roller!$C$14)+N(Udbetaling!C69)*N(Roller!$C$15)+N(Udbetaling!C82)*N(Roller!$C$16)+N(Udbetaling!C95)*N(Roller!$C$17)+N(Udbetaling!C108)*N(Roller!$C$18)</f>
        <v>8614650</v>
      </c>
      <c r="D25" s="35" t="n">
        <f aca="false">N(Udbetaling!D17)*N(Roller!$C$11)+N(Udbetaling!D30)*N(Roller!$C$12)+N(Udbetaling!D43)*N(Roller!$C$13)+N(Udbetaling!D56)*N(Roller!$C$14)+N(Udbetaling!D69)*N(Roller!$C$15)+N(Udbetaling!D82)*N(Roller!$C$16)+N(Udbetaling!D95)*N(Roller!$C$17)+N(Udbetaling!D108)*N(Roller!$C$18)</f>
        <v>9488325</v>
      </c>
      <c r="E25" s="35" t="n">
        <f aca="false">N(Udbetaling!E17)*N(Roller!$C$11)+N(Udbetaling!E30)*N(Roller!$C$12)+N(Udbetaling!E43)*N(Roller!$C$13)+N(Udbetaling!E56)*N(Roller!$C$14)+N(Udbetaling!E69)*N(Roller!$C$15)+N(Udbetaling!E82)*N(Roller!$C$16)+N(Udbetaling!E95)*N(Roller!$C$17)+N(Udbetaling!E108)*N(Roller!$C$18)</f>
        <v>10362000</v>
      </c>
      <c r="F25" s="35" t="n">
        <f aca="false">N(Udbetaling!F17)*N(Roller!$C$11)+N(Udbetaling!F30)*N(Roller!$C$12)+N(Udbetaling!F43)*N(Roller!$C$13)+N(Udbetaling!F56)*N(Roller!$C$14)+N(Udbetaling!F69)*N(Roller!$C$15)+N(Udbetaling!F82)*N(Roller!$C$16)+N(Udbetaling!F95)*N(Roller!$C$17)+N(Udbetaling!F108)*N(Roller!$C$18)</f>
        <v>11637862.5</v>
      </c>
      <c r="G25" s="35" t="n">
        <f aca="false">N(Udbetaling!G17)*N(Roller!$C$11)+N(Udbetaling!G30)*N(Roller!$C$12)+N(Udbetaling!G43)*N(Roller!$C$13)+N(Udbetaling!G56)*N(Roller!$C$14)+N(Udbetaling!G69)*N(Roller!$C$15)+N(Udbetaling!G82)*N(Roller!$C$16)+N(Udbetaling!G95)*N(Roller!$C$17)+N(Udbetaling!G108)*N(Roller!$C$18)</f>
        <v>12844425</v>
      </c>
    </row>
    <row r="26" customFormat="false" ht="15" hidden="false" customHeight="false" outlineLevel="0" collapsed="false">
      <c r="B26" s="47" t="s">
        <v>78</v>
      </c>
      <c r="C26" s="48" t="n">
        <f aca="false">IFERROR(C25/C20,0)</f>
        <v>0.335853801169591</v>
      </c>
      <c r="D26" s="48" t="n">
        <f aca="false">IFERROR(D25/D20,0)</f>
        <v>0.246610136452242</v>
      </c>
      <c r="E26" s="48" t="n">
        <f aca="false">IFERROR(E25/E20,0)</f>
        <v>0.201988304093567</v>
      </c>
      <c r="F26" s="48" t="n">
        <f aca="false">IFERROR(F25/F20,0)</f>
        <v>0.181487134502924</v>
      </c>
      <c r="G26" s="48" t="n">
        <f aca="false">IFERROR(G25/G20,0)</f>
        <v>0.16691910331384</v>
      </c>
    </row>
    <row r="27" customFormat="false" ht="15" hidden="false" customHeight="false" outlineLevel="0" collapsed="false">
      <c r="B27" s="38" t="s">
        <v>95</v>
      </c>
      <c r="C27" s="32" t="n">
        <f aca="false">IFERROR(C22/C20,0)</f>
        <v>0.0619298245614035</v>
      </c>
      <c r="D27" s="32" t="n">
        <f aca="false">IFERROR(D22/D20,0)</f>
        <v>0.0619298245614035</v>
      </c>
      <c r="E27" s="32" t="n">
        <f aca="false">IFERROR(E22/E20,0)</f>
        <v>0.0619298245614035</v>
      </c>
      <c r="F27" s="32" t="n">
        <f aca="false">IFERROR(F22/F20,0)</f>
        <v>0.0676315789473684</v>
      </c>
      <c r="G27" s="32" t="n">
        <f aca="false">IFERROR(G22/G20,0)</f>
        <v>0.0706140350877193</v>
      </c>
    </row>
    <row r="28" customFormat="false" ht="15" hidden="false" customHeight="false" outlineLevel="0" collapsed="false">
      <c r="B28" s="21" t="s">
        <v>96</v>
      </c>
    </row>
    <row r="30" customFormat="false" ht="15" hidden="false" customHeight="false" outlineLevel="0" collapsed="false">
      <c r="B30" s="16" t="s">
        <v>37</v>
      </c>
    </row>
  </sheetData>
  <hyperlinks>
    <hyperlink ref="B30" r:id="rId1" display="prowi.io · Gratis skabelon fra Prowi"/>
  </hyperlink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&amp;C&amp;"Arial,Regular"&amp;8 &amp;Ka1a0bdprowi.io · Gratis skabelon fra Prowi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2026-10-28T16:22:04Z</dcterms:created>
  <dc:creator>Prowi</dc:creator>
  <dc:description/>
  <dc:language>da-DK</dc:language>
  <cp:lastModifiedBy/>
  <dcterms:modified xsi:type="dcterms:W3CDTF">2026-10-28T16:22:04Z</dcterms:modified>
  <cp:revision>0</cp:revision>
  <dc:subject/>
  <dc:title>OTE og pay mix (skabelon)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