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tup" sheetId="2" state="visible" r:id="rId4"/>
    <sheet name="Participants" sheetId="3" state="visible" r:id="rId5"/>
    <sheet name="Results" sheetId="4" state="visible" r:id="rId6"/>
    <sheet name="Leaderboard" sheetId="5" state="visible" r:id="rId7"/>
    <sheet name="Budget check" sheetId="6" state="visible" r:id="rId8"/>
  </sheets>
  <definedNames>
    <definedName function="false" hidden="false" localSheetId="5" name="_xlnm.Print_Area" vbProcedure="false">'Budget check'!$A$1:$E$27</definedName>
    <definedName function="false" hidden="false" localSheetId="0" name="_xlnm.Print_Area" vbProcedure="false">Instructions!$A$1:$D$36</definedName>
    <definedName function="false" hidden="false" localSheetId="4" name="_xlnm.Print_Area" vbProcedure="false">Leaderboard!$A$1:$P$34</definedName>
    <definedName function="false" hidden="false" localSheetId="2" name="_xlnm.Print_Area" vbProcedure="false">Participants!$A$1:$Y$28</definedName>
    <definedName function="false" hidden="false" localSheetId="3" name="_xlnm.Print_Area" vbProcedure="false">Results!$A$1:$G$505</definedName>
    <definedName function="false" hidden="true" localSheetId="3" name="_xlnm._FilterDatabase" vbProcedure="false">Results!$A$5:$G$505</definedName>
    <definedName function="false" hidden="false" localSheetId="1" name="_xlnm.Print_Area" vbProcedure="false">Setup!$A$1:$E$31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<sst xmlns="http://schemas.openxmlformats.org/spreadsheetml/2006/main" count="232" uniqueCount="181">
  <si>
    <t xml:space="preserve">Free template from Prowi</t>
  </si>
  <si>
    <t xml:space="preserve">Sales contest</t>
  </si>
  <si>
    <t xml:space="preserve">Plan the contest, log results and track the leaderboard and budget</t>
  </si>
  <si>
    <t xml:space="preserve">The template covers a sales contest from start to finish: setup with period, metric, prizes and budget, a participant list, a log of results day by day or week by week, a leaderboard that ranks automatically, and a budget check that shows what the prizes cost and whether the contest pays for itself. The example data is a new-customer contest in March 2026 with 8 reps.</t>
  </si>
  <si>
    <t xml:space="preserve">Step by step</t>
  </si>
  <si>
    <t xml:space="preserve">1. Setup</t>
  </si>
  <si>
    <t xml:space="preserve">Name, start and end date, what is measured, how ranking works, prizes, team target and budget.</t>
  </si>
  <si>
    <t xml:space="preserve">2. Participants</t>
  </si>
  <si>
    <t xml:space="preserve">Enter the participants with team and personal target. Set 'In contest' to No for managers or anyone who cannot win.</t>
  </si>
  <si>
    <t xml:space="preserve">3. Results</t>
  </si>
  <si>
    <t xml:space="preserve">One row per result: date, participant and value (for example 1 per new customer, or the deal amount). Set 'Counts' to No if the deal is cancelled.</t>
  </si>
  <si>
    <t xml:space="preserve">4. Leaderboard</t>
  </si>
  <si>
    <t xml:space="preserve">Ranks automatically and shows results by week, prize and the gap to the place ahead. Share it on screen or as PDF.</t>
  </si>
  <si>
    <t xml:space="preserve">5. Budget check</t>
  </si>
  <si>
    <t xml:space="preserve">Shows the maximum prize cost, the cost based on current standings and the extra value compared with your normal level.</t>
  </si>
  <si>
    <t xml:space="preserve">Colours</t>
  </si>
  <si>
    <t xml:space="preserve">Lavender cell, purple text</t>
  </si>
  <si>
    <t xml:space="preserve">This is where you type. Everything else is formulas.</t>
  </si>
  <si>
    <t xml:space="preserve">Grey cell</t>
  </si>
  <si>
    <t xml:space="preserve">Calculated automatically.</t>
  </si>
  <si>
    <t xml:space="preserve">Light blue cell</t>
  </si>
  <si>
    <t xml:space="preserve">Results and totals.</t>
  </si>
  <si>
    <t xml:space="preserve">How the workbook calculates</t>
  </si>
  <si>
    <t xml:space="preserve">What counts</t>
  </si>
  <si>
    <t xml:space="preserve">Only results dated from the start date to the end date where 'Counts' is not No.</t>
  </si>
  <si>
    <t xml:space="preserve">Ranking</t>
  </si>
  <si>
    <t xml:space="preserve">By result or by percent of personal target. Ranking by percent lets reps with different targets compete on equal terms.</t>
  </si>
  <si>
    <t xml:space="preserve">Ties</t>
  </si>
  <si>
    <t xml:space="preserve">Participants with the same score share the place and split the prizes for the places they occupy together. Two tied for 3rd split the prizes for 3rd and 4th.</t>
  </si>
  <si>
    <t xml:space="preserve">Minimum</t>
  </si>
  <si>
    <t xml:space="preserve">A placement prize requires at least the minimum score (in the same unit as the ranking).</t>
  </si>
  <si>
    <t xml:space="preserve">Threshold and team prize</t>
  </si>
  <si>
    <t xml:space="preserve">The threshold prize goes to everyone who reaches a given percent of their target. The team prize goes to every participant when the team's total reaches the team target.</t>
  </si>
  <si>
    <t xml:space="preserve">Extra value</t>
  </si>
  <si>
    <t xml:space="preserve">(Total result − normal level) × value per unit. Break-even is the prize cost ÷ value per unit.</t>
  </si>
  <si>
    <t xml:space="preserve">Good to know</t>
  </si>
  <si>
    <t xml:space="preserve">•</t>
  </si>
  <si>
    <t xml:space="preserve">All names and numbers are examples. Delete the example data in Participants and Results before you use the workbook.</t>
  </si>
  <si>
    <t xml:space="preserve">Write the rules down before the contest starts: what counts, which date decides it, and what happens to cancelled deals.</t>
  </si>
  <si>
    <t xml:space="preserve">Prizes from an employer are generally taxable. Check with your accountant or payroll provider how a specific prize should be handled.</t>
  </si>
  <si>
    <t xml:space="preserve">No macros. Every calculation is an ordinary formula that works in Excel, Google Sheets, Numbers and LibreOffice.</t>
  </si>
  <si>
    <t xml:space="preserve">prowi.io · Free template from Prowi</t>
  </si>
  <si>
    <t xml:space="preserve">Setup</t>
  </si>
  <si>
    <t xml:space="preserve">Only type in the lavender cells.</t>
  </si>
  <si>
    <t xml:space="preserve">The contest</t>
  </si>
  <si>
    <t xml:space="preserve">Name</t>
  </si>
  <si>
    <t xml:space="preserve">New customers in March</t>
  </si>
  <si>
    <t xml:space="preserve">Shown at the top of the leaderboard.</t>
  </si>
  <si>
    <t xml:space="preserve">Start date</t>
  </si>
  <si>
    <t xml:space="preserve">First day that counts.</t>
  </si>
  <si>
    <t xml:space="preserve">End date</t>
  </si>
  <si>
    <t xml:space="preserve">Last day that counts.</t>
  </si>
  <si>
    <t xml:space="preserve">What is measured</t>
  </si>
  <si>
    <t xml:space="preserve">New customers (count)</t>
  </si>
  <si>
    <t xml:space="preserve">For example new customers, revenue, meetings or qualified pipeline.</t>
  </si>
  <si>
    <t xml:space="preserve">Rank by</t>
  </si>
  <si>
    <t xml:space="preserve">Result</t>
  </si>
  <si>
    <t xml:space="preserve">Result or percent of target.</t>
  </si>
  <si>
    <t xml:space="preserve">Minimum for a placement prize</t>
  </si>
  <si>
    <t xml:space="preserve">Same unit as the ranking. For percent, enter for example 80%.</t>
  </si>
  <si>
    <t xml:space="preserve">Standings as of</t>
  </si>
  <si>
    <t xml:space="preserve">The date the leaderboard shows standings for.</t>
  </si>
  <si>
    <t xml:space="preserve">Placement prizes</t>
  </si>
  <si>
    <t xml:space="preserve">Place</t>
  </si>
  <si>
    <t xml:space="preserve">Prize</t>
  </si>
  <si>
    <t xml:space="preserve">Up to 5 places. Enter 0 for places without a prize.</t>
  </si>
  <si>
    <t xml:space="preserve">Threshold and team prize (optional)</t>
  </si>
  <si>
    <t xml:space="preserve">Threshold: percent of personal target</t>
  </si>
  <si>
    <t xml:space="preserve">0 = no threshold prize.</t>
  </si>
  <si>
    <t xml:space="preserve">Threshold prize per participant</t>
  </si>
  <si>
    <t xml:space="preserve">For everyone who reaches the threshold.</t>
  </si>
  <si>
    <t xml:space="preserve">Team target (total result)</t>
  </si>
  <si>
    <t xml:space="preserve">0 = no team prize.</t>
  </si>
  <si>
    <t xml:space="preserve">Team prize per participant</t>
  </si>
  <si>
    <t xml:space="preserve">For every participant when the team target is reached.</t>
  </si>
  <si>
    <t xml:space="preserve">Budget and effect</t>
  </si>
  <si>
    <t xml:space="preserve">Total budget</t>
  </si>
  <si>
    <t xml:space="preserve">The most the contest may cost.</t>
  </si>
  <si>
    <t xml:space="preserve">Other costs (celebration, trophy, reserve)</t>
  </si>
  <si>
    <t xml:space="preserve">Fixed amount on top of the prizes.</t>
  </si>
  <si>
    <t xml:space="preserve">Normal level without a contest</t>
  </si>
  <si>
    <t xml:space="preserve">The result the team usually reaches in the same period (baseline).</t>
  </si>
  <si>
    <t xml:space="preserve">Value per unit</t>
  </si>
  <si>
    <t xml:space="preserve">For example gross margin per new customer in year one. Use your own numbers.</t>
  </si>
  <si>
    <t xml:space="preserve">Participants</t>
  </si>
  <si>
    <t xml:space="preserve">Enter participants in columns A-E. Column G onwards are formulas.</t>
  </si>
  <si>
    <t xml:space="preserve">Team</t>
  </si>
  <si>
    <t xml:space="preserve">Personal target</t>
  </si>
  <si>
    <t xml:space="preserve">In contest</t>
  </si>
  <si>
    <t xml:space="preserve">Employee no.</t>
  </si>
  <si>
    <t xml:space="preserve">% of target</t>
  </si>
  <si>
    <t xml:space="preserve">Score</t>
  </si>
  <si>
    <t xml:space="preserve">Unique place</t>
  </si>
  <si>
    <t xml:space="preserve">Tied on place</t>
  </si>
  <si>
    <t xml:space="preserve">Placement prize</t>
  </si>
  <si>
    <t xml:space="preserve">Threshold prize</t>
  </si>
  <si>
    <t xml:space="preserve">Team prize</t>
  </si>
  <si>
    <t xml:space="preserve">Total prize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</si>
  <si>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</si>
  <si>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</si>
  <si>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</si>
  <si>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</si>
  <si>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</si>
  <si>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</si>
  <si>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</si>
  <si>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</si>
  <si>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Gap to place ahead</t>
  </si>
  <si>
    <t xml:space="preserve">Anna Holm</t>
  </si>
  <si>
    <t xml:space="preserve">North</t>
  </si>
  <si>
    <t xml:space="preserve">Yes</t>
  </si>
  <si>
    <t xml:space="preserve">Bo Jensen</t>
  </si>
  <si>
    <t xml:space="preserve">Camilla Nørgaard</t>
  </si>
  <si>
    <t xml:space="preserve">South</t>
  </si>
  <si>
    <t xml:space="preserve">David Lund</t>
  </si>
  <si>
    <t xml:space="preserve">Emma Krogh</t>
  </si>
  <si>
    <t xml:space="preserve">Frederik Bach</t>
  </si>
  <si>
    <t xml:space="preserve">Gitte Sørensen</t>
  </si>
  <si>
    <t xml:space="preserve">Hassan Ali</t>
  </si>
  <si>
    <t xml:space="preserve">Mette Lund</t>
  </si>
  <si>
    <t xml:space="preserve">Manager</t>
  </si>
  <si>
    <t xml:space="preserve">No</t>
  </si>
  <si>
    <t xml:space="preserve">Total</t>
  </si>
  <si>
    <t xml:space="preserve">In contest = No: the person's results are shown, but they are not ranked and cannot win. 'Total' counts only participants in the contest.</t>
  </si>
  <si>
    <t xml:space="preserve">Results</t>
  </si>
  <si>
    <t xml:space="preserve">One row per result, daily or weekly as suits you. Columns F and G are formulas.</t>
  </si>
  <si>
    <t xml:space="preserve">Date</t>
  </si>
  <si>
    <t xml:space="preserve">Participant</t>
  </si>
  <si>
    <t xml:space="preserve">Value</t>
  </si>
  <si>
    <t xml:space="preserve">Counts</t>
  </si>
  <si>
    <t xml:space="preserve">Deal ID / note</t>
  </si>
  <si>
    <t xml:space="preserve">In period</t>
  </si>
  <si>
    <t xml:space="preserve">Week no.</t>
  </si>
  <si>
    <t xml:space="preserve">Counts: empty = yes. Enter No if the deal is cancelled or breaks the rules.</t>
  </si>
  <si>
    <t xml:space="preserve">D-2001</t>
  </si>
  <si>
    <t xml:space="preserve">D-2002</t>
  </si>
  <si>
    <t xml:space="preserve">D-2003</t>
  </si>
  <si>
    <t xml:space="preserve">D-2004</t>
  </si>
  <si>
    <t xml:space="preserve">D-2005</t>
  </si>
  <si>
    <t xml:space="preserve">D-2006</t>
  </si>
  <si>
    <t xml:space="preserve">D-2007, cancelled within 14 days</t>
  </si>
  <si>
    <t xml:space="preserve">D-2008</t>
  </si>
  <si>
    <t xml:space="preserve">D-2009</t>
  </si>
  <si>
    <t xml:space="preserve">D-2010</t>
  </si>
  <si>
    <t xml:space="preserve">D-2011</t>
  </si>
  <si>
    <t xml:space="preserve">D-2012</t>
  </si>
  <si>
    <t xml:space="preserve">D-2013</t>
  </si>
  <si>
    <t xml:space="preserve">D-2014</t>
  </si>
  <si>
    <t xml:space="preserve">D-2015</t>
  </si>
  <si>
    <t xml:space="preserve">D-2016</t>
  </si>
  <si>
    <t xml:space="preserve">Period</t>
  </si>
  <si>
    <t xml:space="preserve">Cost on current standings</t>
  </si>
  <si>
    <t xml:space="preserve">Budget</t>
  </si>
  <si>
    <t xml:space="preserve">Days left</t>
  </si>
  <si>
    <t xml:space="preserve">Team result / team target</t>
  </si>
  <si>
    <t xml:space="preserve">Row</t>
  </si>
  <si>
    <t xml:space="preserve">Tied participants share the place and the prizes for the places they occupy. Participants with In contest = No are not shown.</t>
  </si>
  <si>
    <t xml:space="preserve">Budget check</t>
  </si>
  <si>
    <t xml:space="preserve">Everything on this sheet is a formula.</t>
  </si>
  <si>
    <t xml:space="preserve">Maximum cost (if every prize is triggered)</t>
  </si>
  <si>
    <t xml:space="preserve">Sum of the prizes for places 1-5.</t>
  </si>
  <si>
    <t xml:space="preserve">Threshold prizes (everyone reaches the threshold)</t>
  </si>
  <si>
    <t xml:space="preserve">Threshold prize × number of participants.</t>
  </si>
  <si>
    <t xml:space="preserve">Team prizes (team target reached)</t>
  </si>
  <si>
    <t xml:space="preserve">Team prize × number of participants.</t>
  </si>
  <si>
    <t xml:space="preserve">Other costs</t>
  </si>
  <si>
    <t xml:space="preserve">Maximum total cost</t>
  </si>
  <si>
    <t xml:space="preserve">Budget minus maximum cost</t>
  </si>
  <si>
    <t xml:space="preserve">Status</t>
  </si>
  <si>
    <t xml:space="preserve">Over budget: lower the prizes or raise the budget before the contest starts.</t>
  </si>
  <si>
    <t xml:space="preserve">Placement, threshold and team prizes</t>
  </si>
  <si>
    <t xml:space="preserve">From Participants, column P.</t>
  </si>
  <si>
    <t xml:space="preserve">Total cost incl. other costs</t>
  </si>
  <si>
    <t xml:space="preserve">Budget remaining</t>
  </si>
  <si>
    <t xml:space="preserve">Effect</t>
  </si>
  <si>
    <t xml:space="preserve">Total result (participants in the contest)</t>
  </si>
  <si>
    <t xml:space="preserve">Extra result</t>
  </si>
  <si>
    <t xml:space="preserve">May include deals that were just pulled forward. Compare with the following months.</t>
  </si>
  <si>
    <t xml:space="preserve">Extra result × value per unit.</t>
  </si>
  <si>
    <t xml:space="preserve">Extra value minus cost</t>
  </si>
  <si>
    <t xml:space="preserve">Break-even: extra units needed</t>
  </si>
  <si>
    <t xml:space="preserve">Total cost ÷ value per unit.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</si>
</sst>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"/>
    <numFmt numFmtId="166" formatCode="#,##0.##;\-#,##0.##;0"/>
    <numFmt numFmtId="167" formatCode="0"/>
    <numFmt numFmtId="168" formatCode="#,##0;\-#,##0"/>
    <numFmt numFmtId="169" formatCode="0%"/>
    <numFmt numFmtId="170" formatCode="@"/>
    <numFmt numFmtId="171" formatCode="#,##0.00;\-#,##0.00"/>
    <numFmt numFmtId="172" formatCode="#,##0.0;\-#,##0.0;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A1A0BD"/>
      <name val="Arial"/>
      <family val="0"/>
      <charset val="1"/>
    </font>
    <font>
      <sz val="24"/>
      <color rgb="FF110663"/>
      <name val="Arial"/>
      <family val="0"/>
      <charset val="1"/>
    </font>
    <font>
      <sz val="12"/>
      <color rgb="FF4C39CA"/>
      <name val="Arial"/>
      <family val="0"/>
      <charset val="1"/>
    </font>
    <font>
      <sz val="10"/>
      <color rgb="FF110663"/>
      <name val="Arial"/>
      <family val="0"/>
      <charset val="1"/>
    </font>
    <font>
      <b val="true"/>
      <sz val="12"/>
      <color rgb="FF110663"/>
      <name val="Arial"/>
      <family val="0"/>
      <charset val="1"/>
    </font>
    <font>
      <b val="true"/>
      <sz val="10"/>
      <color rgb="FF110663"/>
      <name val="Arial"/>
      <family val="0"/>
      <charset val="1"/>
    </font>
    <font>
      <sz val="10"/>
      <color rgb="FF4C39CA"/>
      <name val="Arial"/>
      <family val="0"/>
      <charset val="1"/>
    </font>
    <font>
      <sz val="20"/>
      <color rgb="FF110663"/>
      <name val="Arial"/>
      <family val="0"/>
      <charset val="1"/>
    </font>
    <font>
      <i val="true"/>
      <sz val="9"/>
      <color rgb="FF6B689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A1A0BD"/>
      <name val="Arial"/>
      <family val="0"/>
      <charset val="1"/>
    </font>
    <font>
      <b val="true"/>
      <sz val="11"/>
      <color rgb="FF4C39C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F1FE"/>
        <bgColor rgb="FFF6F4F3"/>
      </patternFill>
    </fill>
    <fill>
      <patternFill patternType="solid">
        <fgColor rgb="FFF6F4F3"/>
        <bgColor rgb="FFF4F1FE"/>
      </patternFill>
    </fill>
    <fill>
      <patternFill patternType="solid">
        <fgColor rgb="FFE8F8FD"/>
        <bgColor rgb="FFF4F1FE"/>
      </patternFill>
    </fill>
    <fill>
      <patternFill patternType="solid">
        <fgColor rgb="FF110663"/>
        <bgColor rgb="FF00008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6D3F7"/>
      </bottom>
      <diagonal/>
    </border>
    <border diagonalUp="false" diagonalDown="false">
      <left style="thin">
        <color rgb="FF4C39CA"/>
      </left>
      <right style="thin">
        <color rgb="FF4C39CA"/>
      </right>
      <top style="thin">
        <color rgb="FF4C39CA"/>
      </top>
      <bottom style="thin">
        <color rgb="FF4C39CA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DCD8EC"/>
      </top>
      <bottom style="thin">
        <color rgb="FFDCD8EC"/>
      </bottom>
      <diagonal/>
    </border>
    <border diagonalUp="false" diagonalDown="false">
      <left/>
      <right/>
      <top/>
      <bottom style="thin">
        <color rgb="FFDCD8EC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110663"/>
      </top>
      <bottom style="thin">
        <color rgb="FF1106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b val="1"/>
        <color rgb="FFC00000"/>
      </font>
    </dxf>
    <dxf>
      <fill>
        <patternFill patternType="solid">
          <fgColor rgb="FF110663"/>
          <bgColor rgb="FF000000"/>
        </patternFill>
      </fill>
    </dxf>
    <dxf>
      <fill>
        <patternFill patternType="solid">
          <fgColor rgb="FFF4F1FE"/>
          <bgColor rgb="FF000000"/>
        </patternFill>
      </fill>
    </dxf>
    <dxf>
      <fill>
        <patternFill patternType="solid">
          <fgColor rgb="FF4C39CA"/>
          <bgColor rgb="FF000000"/>
        </patternFill>
      </fill>
    </dxf>
    <dxf>
      <fill>
        <patternFill patternType="solid">
          <fgColor rgb="FFA1A0B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6F4F3"/>
          <bgColor rgb="FF000000"/>
        </patternFill>
      </fill>
    </dxf>
    <dxf>
      <font>
        <name val="Arial"/>
        <charset val="1"/>
        <family val="0"/>
        <strike val="1"/>
        <color rgb="FFA1A0BD"/>
      </font>
    </dxf>
    <dxf>
      <font>
        <name val="Arial"/>
        <charset val="1"/>
        <family val="0"/>
        <b val="1"/>
        <color rgb="FF110663"/>
      </font>
      <fill>
        <patternFill>
          <bgColor rgb="FFE8F8F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110663"/>
      <rgbColor rgb="FF808000"/>
      <rgbColor rgb="FF800080"/>
      <rgbColor rgb="FF008080"/>
      <rgbColor rgb="FFC0C0C0"/>
      <rgbColor rgb="FF808080"/>
      <rgbColor rgb="FF9999FF"/>
      <rgbColor rgb="FF993366"/>
      <rgbColor rgb="FFF6F4F3"/>
      <rgbColor rgb="FFE8F8FD"/>
      <rgbColor rgb="FF660066"/>
      <rgbColor rgb="FFFF8080"/>
      <rgbColor rgb="FF0066CC"/>
      <rgbColor rgb="FFDC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FE"/>
      <rgbColor rgb="FFCCFFCC"/>
      <rgbColor rgb="FFFFFF99"/>
      <rgbColor rgb="FF99CCFF"/>
      <rgbColor rgb="FFFF99CC"/>
      <rgbColor rgb="FFCC99FF"/>
      <rgbColor rgb="FFFFCC99"/>
      <rgbColor rgb="FF3366FF"/>
      <rgbColor rgb="FF46D3F7"/>
      <rgbColor rgb="FF99CC00"/>
      <rgbColor rgb="FFFFCC00"/>
      <rgbColor rgb="FFFF9900"/>
      <rgbColor rgb="FFFF6600"/>
      <rgbColor rgb="FF6B6893"/>
      <rgbColor rgb="FFA1A0BD"/>
      <rgbColor rgb="FF003366"/>
      <rgbColor rgb="FF339966"/>
      <rgbColor rgb="FF003300"/>
      <rgbColor rgb="FF333300"/>
      <rgbColor rgb="FF993300"/>
      <rgbColor rgb="FF993366"/>
      <rgbColor rgb="FF4C39C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1238040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2380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14</xdr:col>
      <xdr:colOff>0</xdr:colOff>
      <xdr:row>1</xdr:row>
      <xdr:rowOff>0</xdr:rowOff>
    </xdr:from>
    <xdr:to>
      <xdr:col>14</xdr:col>
      <xdr:colOff>742680</xdr:colOff>
      <xdr:row>1</xdr:row>
      <xdr:rowOff>228240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8035200" y="190440"/>
          <a:ext cx="742680" cy="228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  <col collapsed="false" customWidth="true" hidden="false" outlineLevel="0" max="4" min="4" style="0" width="3"/>
  </cols>
  <sheetData>
    <row r="1" customFormat="false" ht="12" hidden="false" customHeight="true" outlineLevel="0" collapsed="false"/>
    <row r="2" customFormat="false" ht="39.75" hidden="false" customHeight="true" outlineLevel="0" collapsed="false">
      <c r="C2" s="1" t="s">
        <v>0</v>
      </c>
    </row>
    <row r="3" customFormat="false" ht="12" hidden="false" customHeight="true" outlineLevel="0" collapsed="false"/>
    <row r="4" customFormat="false" ht="43.5" hidden="false" customHeight="true" outlineLevel="0" collapsed="false">
      <c r="B4" s="2" t="s">
        <v>1</v>
      </c>
      <c r="C4" s="3"/>
    </row>
    <row r="5" customFormat="false" ht="25.5" hidden="false" customHeight="true" outlineLevel="0" collapsed="false">
      <c r="B5" s="4" t="s">
        <v>2</v>
      </c>
      <c r="C5" s="5"/>
    </row>
    <row r="7" customFormat="false" ht="60" hidden="false" customHeight="true" outlineLevel="0" collapsed="false">
      <c r="B7" s="6" t="s">
        <v>3</v>
      </c>
      <c r="C7" s="6"/>
    </row>
    <row r="9" customFormat="false" ht="15" hidden="false" customHeight="false" outlineLevel="0" collapsed="false">
      <c r="B9" s="7" t="s">
        <v>4</v>
      </c>
    </row>
    <row r="10" customFormat="false" ht="31.5" hidden="false" customHeight="true" outlineLevel="0" collapsed="false">
      <c r="B10" s="8" t="s">
        <v>5</v>
      </c>
      <c r="C10" s="9" t="s">
        <v>6</v>
      </c>
    </row>
    <row r="11" customFormat="false" ht="31.5" hidden="false" customHeight="true" outlineLevel="0" collapsed="false">
      <c r="B11" s="8" t="s">
        <v>7</v>
      </c>
      <c r="C11" s="9" t="s">
        <v>8</v>
      </c>
    </row>
    <row r="12" customFormat="false" ht="31.5" hidden="false" customHeight="true" outlineLevel="0" collapsed="false">
      <c r="B12" s="8" t="s">
        <v>9</v>
      </c>
      <c r="C12" s="9" t="s">
        <v>10</v>
      </c>
    </row>
    <row r="13" customFormat="false" ht="31.5" hidden="false" customHeight="true" outlineLevel="0" collapsed="false">
      <c r="B13" s="8" t="s">
        <v>11</v>
      </c>
      <c r="C13" s="9" t="s">
        <v>12</v>
      </c>
    </row>
    <row r="14" customFormat="false" ht="31.5" hidden="false" customHeight="true" outlineLevel="0" collapsed="false">
      <c r="B14" s="8" t="s">
        <v>13</v>
      </c>
      <c r="C14" s="9" t="s">
        <v>14</v>
      </c>
    </row>
    <row r="16" customFormat="false" ht="15" hidden="false" customHeight="false" outlineLevel="0" collapsed="false">
      <c r="B16" s="7" t="s">
        <v>15</v>
      </c>
    </row>
    <row r="17" customFormat="false" ht="15" hidden="false" customHeight="false" outlineLevel="0" collapsed="false">
      <c r="B17" s="10" t="s">
        <v>16</v>
      </c>
      <c r="C17" s="11" t="s">
        <v>17</v>
      </c>
    </row>
    <row r="18" customFormat="false" ht="15" hidden="false" customHeight="false" outlineLevel="0" collapsed="false">
      <c r="B18" s="12" t="s">
        <v>18</v>
      </c>
      <c r="C18" s="11" t="s">
        <v>19</v>
      </c>
    </row>
    <row r="19" customFormat="false" ht="15" hidden="false" customHeight="false" outlineLevel="0" collapsed="false">
      <c r="B19" s="13" t="s">
        <v>20</v>
      </c>
      <c r="C19" s="11" t="s">
        <v>21</v>
      </c>
    </row>
    <row r="21" customFormat="false" ht="15" hidden="false" customHeight="false" outlineLevel="0" collapsed="false">
      <c r="B21" s="7" t="s">
        <v>22</v>
      </c>
    </row>
    <row r="22" customFormat="false" ht="16.5" hidden="false" customHeight="true" outlineLevel="0" collapsed="false">
      <c r="B22" s="8" t="s">
        <v>23</v>
      </c>
      <c r="C22" s="9" t="s">
        <v>24</v>
      </c>
    </row>
    <row r="23" customFormat="false" ht="31.5" hidden="false" customHeight="true" outlineLevel="0" collapsed="false">
      <c r="B23" s="8" t="s">
        <v>25</v>
      </c>
      <c r="C23" s="9" t="s">
        <v>26</v>
      </c>
    </row>
    <row r="24" customFormat="false" ht="31.5" hidden="false" customHeight="true" outlineLevel="0" collapsed="false">
      <c r="B24" s="8" t="s">
        <v>27</v>
      </c>
      <c r="C24" s="9" t="s">
        <v>28</v>
      </c>
    </row>
    <row r="25" customFormat="false" ht="16.5" hidden="false" customHeight="true" outlineLevel="0" collapsed="false">
      <c r="B25" s="8" t="s">
        <v>29</v>
      </c>
      <c r="C25" s="9" t="s">
        <v>30</v>
      </c>
    </row>
    <row r="26" customFormat="false" ht="31.5" hidden="false" customHeight="true" outlineLevel="0" collapsed="false">
      <c r="B26" s="8" t="s">
        <v>31</v>
      </c>
      <c r="C26" s="9" t="s">
        <v>32</v>
      </c>
    </row>
    <row r="27" customFormat="false" ht="31.5" hidden="false" customHeight="true" outlineLevel="0" collapsed="false">
      <c r="B27" s="8" t="s">
        <v>33</v>
      </c>
      <c r="C27" s="9" t="s">
        <v>34</v>
      </c>
    </row>
    <row r="29" customFormat="false" ht="15" hidden="false" customHeight="false" outlineLevel="0" collapsed="false">
      <c r="B29" s="7" t="s">
        <v>35</v>
      </c>
    </row>
    <row r="30" customFormat="false" ht="31.5" hidden="false" customHeight="true" outlineLevel="0" collapsed="false">
      <c r="B30" s="14" t="s">
        <v>36</v>
      </c>
      <c r="C30" s="9" t="s">
        <v>37</v>
      </c>
    </row>
    <row r="31" customFormat="false" ht="31.5" hidden="false" customHeight="true" outlineLevel="0" collapsed="false">
      <c r="B31" s="14" t="s">
        <v>36</v>
      </c>
      <c r="C31" s="9" t="s">
        <v>38</v>
      </c>
    </row>
    <row r="32" customFormat="false" ht="31.5" hidden="false" customHeight="true" outlineLevel="0" collapsed="false">
      <c r="B32" s="14" t="s">
        <v>36</v>
      </c>
      <c r="C32" s="9" t="s">
        <v>39</v>
      </c>
    </row>
    <row r="33" customFormat="false" ht="31.5" hidden="false" customHeight="true" outlineLevel="0" collapsed="false">
      <c r="B33" s="14" t="s">
        <v>36</v>
      </c>
      <c r="C33" s="9" t="s">
        <v>40</v>
      </c>
    </row>
    <row r="35" customFormat="false" ht="15" hidden="false" customHeight="false" outlineLevel="0" collapsed="false">
      <c r="B35" s="15"/>
      <c r="C35" s="15"/>
    </row>
    <row r="36" customFormat="false" ht="15" hidden="false" customHeight="false" outlineLevel="0" collapsed="false">
      <c r="B36" s="16" t="s">
        <v>41</v>
      </c>
    </row>
  </sheetData>
  <mergeCells count="1">
    <mergeCell ref="B7:C7"/>
  </mergeCells>
  <hyperlinks>
    <hyperlink ref="B36" r:id="rId1" display="prowi.io · Free template from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22"/>
    <col collapsed="false" customWidth="true" hidden="false" outlineLevel="0" max="4" min="4" style="0" width="3"/>
    <col collapsed="false" customWidth="true" hidden="false" outlineLevel="0" max="5" min="5" style="0" width="70"/>
  </cols>
  <sheetData>
    <row r="2" customFormat="false" ht="30" hidden="false" customHeight="true" outlineLevel="0" collapsed="false">
      <c r="B2" s="17" t="s">
        <v>42</v>
      </c>
    </row>
    <row r="3" customFormat="false" ht="15" hidden="false" customHeight="false" outlineLevel="0" collapsed="false">
      <c r="B3" s="18" t="s">
        <v>43</v>
      </c>
    </row>
    <row r="5" customFormat="false" ht="15" hidden="false" customHeight="false" outlineLevel="0" collapsed="false">
      <c r="B5" s="7" t="s">
        <v>44</v>
      </c>
    </row>
    <row r="6" customFormat="false" ht="18" hidden="false" customHeight="true" outlineLevel="0" collapsed="false">
      <c r="B6" s="19" t="s">
        <v>45</v>
      </c>
      <c r="C6" s="20" t="s">
        <v>46</v>
      </c>
      <c r="E6" s="21" t="s">
        <v>47</v>
      </c>
    </row>
    <row r="7" customFormat="false" ht="18" hidden="false" customHeight="true" outlineLevel="0" collapsed="false">
      <c r="B7" s="19" t="s">
        <v>48</v>
      </c>
      <c r="C7" s="22" t="n">
        <v>46083</v>
      </c>
      <c r="E7" s="21" t="s">
        <v>49</v>
      </c>
    </row>
    <row r="8" customFormat="false" ht="18" hidden="false" customHeight="true" outlineLevel="0" collapsed="false">
      <c r="B8" s="19" t="s">
        <v>50</v>
      </c>
      <c r="C8" s="22" t="n">
        <v>46108</v>
      </c>
      <c r="E8" s="21" t="s">
        <v>51</v>
      </c>
    </row>
    <row r="9" customFormat="false" ht="18" hidden="false" customHeight="true" outlineLevel="0" collapsed="false">
      <c r="B9" s="19" t="s">
        <v>52</v>
      </c>
      <c r="C9" s="20" t="s">
        <v>53</v>
      </c>
      <c r="E9" s="21" t="s">
        <v>54</v>
      </c>
    </row>
    <row r="10" customFormat="false" ht="18" hidden="false" customHeight="true" outlineLevel="0" collapsed="false">
      <c r="B10" s="19" t="s">
        <v>55</v>
      </c>
      <c r="C10" s="20" t="s">
        <v>56</v>
      </c>
      <c r="E10" s="21" t="s">
        <v>57</v>
      </c>
    </row>
    <row r="11" customFormat="false" ht="18" hidden="false" customHeight="true" outlineLevel="0" collapsed="false">
      <c r="B11" s="19" t="s">
        <v>58</v>
      </c>
      <c r="C11" s="23" t="n">
        <v>1</v>
      </c>
      <c r="E11" s="21" t="s">
        <v>59</v>
      </c>
    </row>
    <row r="12" customFormat="false" ht="18" hidden="false" customHeight="true" outlineLevel="0" collapsed="false">
      <c r="B12" s="19" t="s">
        <v>60</v>
      </c>
      <c r="C12" s="22" t="n">
        <v>46108</v>
      </c>
      <c r="E12" s="21" t="s">
        <v>61</v>
      </c>
    </row>
    <row r="14" customFormat="false" ht="15" hidden="false" customHeight="false" outlineLevel="0" collapsed="false">
      <c r="B14" s="7" t="s">
        <v>62</v>
      </c>
    </row>
    <row r="15" customFormat="false" ht="21.75" hidden="false" customHeight="true" outlineLevel="0" collapsed="false">
      <c r="B15" s="24" t="s">
        <v>63</v>
      </c>
      <c r="C15" s="24" t="s">
        <v>64</v>
      </c>
    </row>
    <row r="16" customFormat="false" ht="15" hidden="false" customHeight="false" outlineLevel="0" collapsed="false">
      <c r="B16" s="25" t="n">
        <v>1</v>
      </c>
      <c r="C16" s="26" t="n">
        <v>8000</v>
      </c>
      <c r="E16" s="21" t="s">
        <v>65</v>
      </c>
    </row>
    <row r="17" customFormat="false" ht="15" hidden="false" customHeight="false" outlineLevel="0" collapsed="false">
      <c r="B17" s="25" t="n">
        <v>2</v>
      </c>
      <c r="C17" s="26" t="n">
        <v>8000</v>
      </c>
    </row>
    <row r="18" customFormat="false" ht="15" hidden="false" customHeight="false" outlineLevel="0" collapsed="false">
      <c r="B18" s="25" t="n">
        <v>3</v>
      </c>
      <c r="C18" s="26" t="n">
        <v>8000</v>
      </c>
    </row>
    <row r="19" customFormat="false" ht="15" hidden="false" customHeight="false" outlineLevel="0" collapsed="false">
      <c r="B19" s="25" t="n">
        <v>4</v>
      </c>
      <c r="C19" s="26" t="n">
        <v>0</v>
      </c>
    </row>
    <row r="20" customFormat="false" ht="15" hidden="false" customHeight="false" outlineLevel="0" collapsed="false">
      <c r="B20" s="25" t="n">
        <v>5</v>
      </c>
      <c r="C20" s="26" t="n">
        <v>0</v>
      </c>
    </row>
    <row r="21" customFormat="false" ht="15" hidden="false" customHeight="false" outlineLevel="0" collapsed="false">
      <c r="B21" s="7" t="s">
        <v>66</v>
      </c>
    </row>
    <row r="22" customFormat="false" ht="18" hidden="false" customHeight="true" outlineLevel="0" collapsed="false">
      <c r="B22" s="19" t="s">
        <v>67</v>
      </c>
      <c r="C22" s="27" t="n">
        <v>0</v>
      </c>
      <c r="E22" s="21" t="s">
        <v>68</v>
      </c>
    </row>
    <row r="23" customFormat="false" ht="18" hidden="false" customHeight="true" outlineLevel="0" collapsed="false">
      <c r="B23" s="19" t="s">
        <v>69</v>
      </c>
      <c r="C23" s="26" t="n">
        <v>0</v>
      </c>
      <c r="E23" s="21" t="s">
        <v>70</v>
      </c>
    </row>
    <row r="24" customFormat="false" ht="18" hidden="false" customHeight="true" outlineLevel="0" collapsed="false">
      <c r="B24" s="19" t="s">
        <v>71</v>
      </c>
      <c r="C24" s="23" t="n">
        <v>14</v>
      </c>
      <c r="E24" s="21" t="s">
        <v>72</v>
      </c>
    </row>
    <row r="25" customFormat="false" ht="18" hidden="false" customHeight="true" outlineLevel="0" collapsed="false">
      <c r="B25" s="19" t="s">
        <v>73</v>
      </c>
      <c r="C25" s="26" t="n">
        <v>2000</v>
      </c>
      <c r="E25" s="21" t="s">
        <v>74</v>
      </c>
    </row>
    <row r="27" customFormat="false" ht="15" hidden="false" customHeight="false" outlineLevel="0" collapsed="false">
      <c r="B27" s="7" t="s">
        <v>75</v>
      </c>
    </row>
    <row r="28" customFormat="false" ht="18" hidden="false" customHeight="true" outlineLevel="0" collapsed="false">
      <c r="B28" s="19" t="s">
        <v>76</v>
      </c>
      <c r="C28" s="26" t="n">
        <v>48000</v>
      </c>
      <c r="E28" s="21" t="s">
        <v>77</v>
      </c>
    </row>
    <row r="29" customFormat="false" ht="18" hidden="false" customHeight="true" outlineLevel="0" collapsed="false">
      <c r="B29" s="19" t="s">
        <v>78</v>
      </c>
      <c r="C29" s="26" t="n">
        <v>8000</v>
      </c>
      <c r="E29" s="21" t="s">
        <v>79</v>
      </c>
    </row>
    <row r="30" customFormat="false" ht="18" hidden="false" customHeight="true" outlineLevel="0" collapsed="false">
      <c r="B30" s="19" t="s">
        <v>80</v>
      </c>
      <c r="C30" s="23" t="n">
        <v>10</v>
      </c>
      <c r="E30" s="21" t="s">
        <v>81</v>
      </c>
    </row>
    <row r="31" customFormat="false" ht="18" hidden="false" customHeight="true" outlineLevel="0" collapsed="false">
      <c r="B31" s="19" t="s">
        <v>82</v>
      </c>
      <c r="C31" s="26" t="n">
        <v>60000</v>
      </c>
      <c r="E31" s="21" t="s">
        <v>83</v>
      </c>
    </row>
  </sheetData>
  <conditionalFormatting sqref="C8">
    <cfRule type="expression" priority="2" aboveAverage="0" equalAverage="0" bottom="0" percent="0" rank="0" text="" dxfId="0">
      <formula>C8&lt;C7</formula>
    </cfRule>
  </conditionalFormatting>
  <dataValidations count="2">
    <dataValidation allowBlank="false" errorStyle="stop" operator="between" showDropDown="false" showErrorMessage="false" showInputMessage="false" sqref="C10" type="list">
      <formula1>"Result,Percent of target"</formula1>
      <formula2>0</formula2>
    </dataValidation>
    <dataValidation allowBlank="false" errorStyle="stop" operator="greaterThan" showDropDown="false" showErrorMessage="false" showInputMessage="false" sqref="C7:C8 C12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Y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2"/>
    <col collapsed="false" customWidth="true" hidden="false" outlineLevel="0" max="7" min="7" style="0" width="10"/>
    <col collapsed="false" customWidth="true" hidden="false" outlineLevel="0" max="9" min="8" style="0" width="9"/>
    <col collapsed="false" customWidth="true" hidden="false" outlineLevel="0" max="10" min="10" style="0" width="7"/>
    <col collapsed="false" customWidth="true" hidden="false" outlineLevel="0" max="11" min="11" style="0" width="8"/>
    <col collapsed="false" customWidth="true" hidden="false" outlineLevel="0" max="12" min="12" style="0" width="7"/>
    <col collapsed="false" customWidth="true" hidden="false" outlineLevel="0" max="16" min="13" style="0" width="11"/>
    <col collapsed="false" customWidth="true" hidden="false" outlineLevel="0" max="24" min="17" style="0" width="7"/>
    <col collapsed="false" customWidth="true" hidden="false" outlineLevel="0" max="25" min="25" style="0" width="10"/>
  </cols>
  <sheetData>
    <row r="2" customFormat="false" ht="30" hidden="false" customHeight="true" outlineLevel="0" collapsed="false">
      <c r="A2" s="17" t="s">
        <v>84</v>
      </c>
    </row>
    <row r="3" customFormat="false" ht="15" hidden="false" customHeight="false" outlineLevel="0" collapsed="false">
      <c r="A3" s="18" t="s">
        <v>85</v>
      </c>
    </row>
    <row r="5" customFormat="false" ht="42" hidden="false" customHeight="true" outlineLevel="0" collapsed="false">
      <c r="A5" s="24" t="s">
        <v>45</v>
      </c>
      <c r="B5" s="24" t="s">
        <v>86</v>
      </c>
      <c r="C5" s="24" t="s">
        <v>87</v>
      </c>
      <c r="D5" s="24" t="s">
        <v>88</v>
      </c>
      <c r="E5" s="24" t="s">
        <v>89</v>
      </c>
      <c r="F5" s="28"/>
      <c r="G5" s="24" t="s">
        <v>56</v>
      </c>
      <c r="H5" s="24" t="s">
        <v>90</v>
      </c>
      <c r="I5" s="24" t="s">
        <v>91</v>
      </c>
      <c r="J5" s="24" t="s">
        <v>63</v>
      </c>
      <c r="K5" s="24" t="s">
        <v>92</v>
      </c>
      <c r="L5" s="24" t="s">
        <v>93</v>
      </c>
      <c r="M5" s="24" t="s">
        <v>94</v>
      </c>
      <c r="N5" s="24" t="s">
        <v>95</v>
      </c>
      <c r="O5" s="24" t="s">
        <v>96</v>
      </c>
      <c r="P5" s="24" t="s">
        <v>97</v>
      </c>
      <c r="Q5" s="24" t="s">
        <v>98</v>
      </c>
      <c r="R5" s="24" t="s">
        <v>99</v>
      </c>
      <c r="S5" s="24" t="s">
        <v>100</v>
      </c>
      <c r="T5" s="24" t="s">
        <v>101</v>
      </c>
      <c r="U5" s="24" t="s">
        <v>102</v>
      </c>
      <c r="V5" s="24" t="s">
        <v>103</v>
      </c>
      <c r="W5" s="24" t="s">
        <v>104</v>
      </c>
      <c r="X5" s="24" t="s">
        <v>105</v>
      </c>
      <c r="Y5" s="24" t="s">
        <v>106</v>
      </c>
    </row>
    <row r="6" customFormat="false" ht="15" hidden="false" customHeight="false" outlineLevel="0" collapsed="false">
      <c r="A6" s="10" t="s">
        <v>107</v>
      </c>
      <c r="B6" s="10" t="s">
        <v>108</v>
      </c>
      <c r="C6" s="23" t="n">
        <v>2</v>
      </c>
      <c r="D6" s="10" t="s">
        <v>109</v>
      </c>
      <c r="E6" s="29"/>
      <c r="G6" s="30" t="n">
        <f aca="false">IF(A6="","",SUMIFS(Results!$C$6:$C$505,Results!$B$6:$B$505,A6,Results!$F$6:$F$505,1))</f>
        <v>4</v>
      </c>
      <c r="H6" s="31" t="n">
        <f aca="false">IF(OR(A6="",N(C6)=0),"",G6/C6)</f>
        <v>2</v>
      </c>
      <c r="I6" s="30" t="n">
        <f aca="false">IF(OR(A6="",D6="No"),"",IF(Setup!$C$10="Percent of target",N(H6),G6))</f>
        <v>4</v>
      </c>
      <c r="J6" s="32" t="n">
        <f aca="false">IF(I6="","",COUNTIF($I$6:$I$25,"&gt;"&amp;I6)+1)</f>
        <v>1</v>
      </c>
      <c r="K6" s="32" t="n">
        <f aca="false">IF(I6="","",J6+COUNTIF($I$6:I6,I6)-1)</f>
        <v>1</v>
      </c>
      <c r="L6" s="32" t="n">
        <f aca="false">IF(I6="","",COUNTIF($I$6:$I$25,I6))</f>
        <v>1</v>
      </c>
      <c r="M6" s="33" t="n">
        <f aca="false">IF(I6="",0,IF(OR(I6&lt;=0,I6&lt;Setup!$C$11),0,SUMPRODUCT((Setup!$B$16:$B$20&gt;=J6)*(Setup!$B$16:$B$20&lt;=J6+L6-1)*Setup!$C$16:$C$20)/L6))</f>
        <v>8000</v>
      </c>
      <c r="N6" s="34" t="n">
        <f aca="false">IF(OR(I6="",N(Setup!$C$22)=0,H6=""),0,IF(H6&gt;=Setup!$C$22,N(Setup!$C$23),0))</f>
        <v>0</v>
      </c>
      <c r="O6" s="34" t="n">
        <f aca="false">IF(OR(I6="",N(Setup!$C$24)=0),0,IF(SUMIFS($G$6:$G$25,$D$6:$D$25,"&lt;&gt;No")&gt;=Setup!$C$24,N(Setup!$C$25),0))</f>
        <v>2000</v>
      </c>
      <c r="P6" s="35" t="n">
        <f aca="false">IF(A6="","",M6+N6+O6)</f>
        <v>10000</v>
      </c>
      <c r="Q6" s="30" t="n">
        <f aca="false">IF(A6="","",SUMIFS(Results!$C$6:$C$505,Results!$B$6:$B$505,A6,Results!$G$6:$G$505,1))</f>
        <v>1</v>
      </c>
      <c r="R6" s="30" t="n">
        <f aca="false">IF(A6="","",SUMIFS(Results!$C$6:$C$505,Results!$B$6:$B$505,A6,Results!$G$6:$G$505,2))</f>
        <v>1</v>
      </c>
      <c r="S6" s="30" t="n">
        <f aca="false">IF(A6="","",SUMIFS(Results!$C$6:$C$505,Results!$B$6:$B$505,A6,Results!$G$6:$G$505,3))</f>
        <v>1</v>
      </c>
      <c r="T6" s="30" t="n">
        <f aca="false">IF(A6="","",SUMIFS(Results!$C$6:$C$505,Results!$B$6:$B$505,A6,Results!$G$6:$G$505,4))</f>
        <v>1</v>
      </c>
      <c r="U6" s="30" t="n">
        <f aca="false">IF(A6="","",SUMIFS(Results!$C$6:$C$505,Results!$B$6:$B$505,A6,Results!$G$6:$G$505,5))</f>
        <v>0</v>
      </c>
      <c r="V6" s="30" t="n">
        <f aca="false">IF(A6="","",SUMIFS(Results!$C$6:$C$505,Results!$B$6:$B$505,A6,Results!$G$6:$G$505,6))</f>
        <v>0</v>
      </c>
      <c r="W6" s="30" t="n">
        <f aca="false">IF(A6="","",SUMIFS(Results!$C$6:$C$505,Results!$B$6:$B$505,A6,Results!$G$6:$G$505,7))</f>
        <v>0</v>
      </c>
      <c r="X6" s="30" t="n">
        <f aca="false">IF(A6="","",SUMIFS(Results!$C$6:$C$505,Results!$B$6:$B$505,A6,Results!$G$6:$G$505,8))</f>
        <v>0</v>
      </c>
      <c r="Y6" s="30" t="str">
        <f aca="false">IF(I6="","",IF(J6=1,"",SMALL($I$6:$I$25,COUNTIF($I$6:$I$25,"&lt;="&amp;I6)+1)-I6))</f>
        <v/>
      </c>
    </row>
    <row r="7" customFormat="false" ht="15" hidden="false" customHeight="false" outlineLevel="0" collapsed="false">
      <c r="A7" s="10" t="s">
        <v>110</v>
      </c>
      <c r="B7" s="10" t="s">
        <v>108</v>
      </c>
      <c r="C7" s="23" t="n">
        <v>2</v>
      </c>
      <c r="D7" s="10" t="s">
        <v>109</v>
      </c>
      <c r="E7" s="29"/>
      <c r="G7" s="30" t="n">
        <f aca="false">IF(A7="","",SUMIFS(Results!$C$6:$C$505,Results!$B$6:$B$505,A7,Results!$F$6:$F$505,1))</f>
        <v>3</v>
      </c>
      <c r="H7" s="31" t="n">
        <f aca="false">IF(OR(A7="",N(C7)=0),"",G7/C7)</f>
        <v>1.5</v>
      </c>
      <c r="I7" s="30" t="n">
        <f aca="false">IF(OR(A7="",D7="No"),"",IF(Setup!$C$10="Percent of target",N(H7),G7))</f>
        <v>3</v>
      </c>
      <c r="J7" s="32" t="n">
        <f aca="false">IF(I7="","",COUNTIF($I$6:$I$25,"&gt;"&amp;I7)+1)</f>
        <v>2</v>
      </c>
      <c r="K7" s="32" t="n">
        <f aca="false">IF(I7="","",J7+COUNTIF($I$6:I7,I7)-1)</f>
        <v>2</v>
      </c>
      <c r="L7" s="32" t="n">
        <f aca="false">IF(I7="","",COUNTIF($I$6:$I$25,I7))</f>
        <v>1</v>
      </c>
      <c r="M7" s="33" t="n">
        <f aca="false">IF(I7="",0,IF(OR(I7&lt;=0,I7&lt;Setup!$C$11),0,SUMPRODUCT((Setup!$B$16:$B$20&gt;=J7)*(Setup!$B$16:$B$20&lt;=J7+L7-1)*Setup!$C$16:$C$20)/L7))</f>
        <v>8000</v>
      </c>
      <c r="N7" s="34" t="n">
        <f aca="false">IF(OR(I7="",N(Setup!$C$22)=0,H7=""),0,IF(H7&gt;=Setup!$C$22,N(Setup!$C$23),0))</f>
        <v>0</v>
      </c>
      <c r="O7" s="34" t="n">
        <f aca="false">IF(OR(I7="",N(Setup!$C$24)=0),0,IF(SUMIFS($G$6:$G$25,$D$6:$D$25,"&lt;&gt;No")&gt;=Setup!$C$24,N(Setup!$C$25),0))</f>
        <v>2000</v>
      </c>
      <c r="P7" s="35" t="n">
        <f aca="false">IF(A7="","",M7+N7+O7)</f>
        <v>10000</v>
      </c>
      <c r="Q7" s="30" t="n">
        <f aca="false">IF(A7="","",SUMIFS(Results!$C$6:$C$505,Results!$B$6:$B$505,A7,Results!$G$6:$G$505,1))</f>
        <v>1</v>
      </c>
      <c r="R7" s="30" t="n">
        <f aca="false">IF(A7="","",SUMIFS(Results!$C$6:$C$505,Results!$B$6:$B$505,A7,Results!$G$6:$G$505,2))</f>
        <v>0</v>
      </c>
      <c r="S7" s="30" t="n">
        <f aca="false">IF(A7="","",SUMIFS(Results!$C$6:$C$505,Results!$B$6:$B$505,A7,Results!$G$6:$G$505,3))</f>
        <v>1</v>
      </c>
      <c r="T7" s="30" t="n">
        <f aca="false">IF(A7="","",SUMIFS(Results!$C$6:$C$505,Results!$B$6:$B$505,A7,Results!$G$6:$G$505,4))</f>
        <v>1</v>
      </c>
      <c r="U7" s="30" t="n">
        <f aca="false">IF(A7="","",SUMIFS(Results!$C$6:$C$505,Results!$B$6:$B$505,A7,Results!$G$6:$G$505,5))</f>
        <v>0</v>
      </c>
      <c r="V7" s="30" t="n">
        <f aca="false">IF(A7="","",SUMIFS(Results!$C$6:$C$505,Results!$B$6:$B$505,A7,Results!$G$6:$G$505,6))</f>
        <v>0</v>
      </c>
      <c r="W7" s="30" t="n">
        <f aca="false">IF(A7="","",SUMIFS(Results!$C$6:$C$505,Results!$B$6:$B$505,A7,Results!$G$6:$G$505,7))</f>
        <v>0</v>
      </c>
      <c r="X7" s="30" t="n">
        <f aca="false">IF(A7="","",SUMIFS(Results!$C$6:$C$505,Results!$B$6:$B$505,A7,Results!$G$6:$G$505,8))</f>
        <v>0</v>
      </c>
      <c r="Y7" s="30" t="n">
        <f aca="false">IF(I7="","",IF(J7=1,"",SMALL($I$6:$I$25,COUNTIF($I$6:$I$25,"&lt;="&amp;I7)+1)-I7))</f>
        <v>1</v>
      </c>
    </row>
    <row r="8" customFormat="false" ht="15" hidden="false" customHeight="false" outlineLevel="0" collapsed="false">
      <c r="A8" s="10" t="s">
        <v>111</v>
      </c>
      <c r="B8" s="10" t="s">
        <v>112</v>
      </c>
      <c r="C8" s="23" t="n">
        <v>2</v>
      </c>
      <c r="D8" s="10" t="s">
        <v>109</v>
      </c>
      <c r="E8" s="29"/>
      <c r="G8" s="30" t="n">
        <f aca="false">IF(A8="","",SUMIFS(Results!$C$6:$C$505,Results!$B$6:$B$505,A8,Results!$F$6:$F$505,1))</f>
        <v>2</v>
      </c>
      <c r="H8" s="31" t="n">
        <f aca="false">IF(OR(A8="",N(C8)=0),"",G8/C8)</f>
        <v>1</v>
      </c>
      <c r="I8" s="30" t="n">
        <f aca="false">IF(OR(A8="",D8="No"),"",IF(Setup!$C$10="Percent of target",N(H8),G8))</f>
        <v>2</v>
      </c>
      <c r="J8" s="32" t="n">
        <f aca="false">IF(I8="","",COUNTIF($I$6:$I$25,"&gt;"&amp;I8)+1)</f>
        <v>3</v>
      </c>
      <c r="K8" s="32" t="n">
        <f aca="false">IF(I8="","",J8+COUNTIF($I$6:I8,I8)-1)</f>
        <v>3</v>
      </c>
      <c r="L8" s="32" t="n">
        <f aca="false">IF(I8="","",COUNTIF($I$6:$I$25,I8))</f>
        <v>2</v>
      </c>
      <c r="M8" s="33" t="n">
        <f aca="false">IF(I8="",0,IF(OR(I8&lt;=0,I8&lt;Setup!$C$11),0,SUMPRODUCT((Setup!$B$16:$B$20&gt;=J8)*(Setup!$B$16:$B$20&lt;=J8+L8-1)*Setup!$C$16:$C$20)/L8))</f>
        <v>4000</v>
      </c>
      <c r="N8" s="34" t="n">
        <f aca="false">IF(OR(I8="",N(Setup!$C$22)=0,H8=""),0,IF(H8&gt;=Setup!$C$22,N(Setup!$C$23),0))</f>
        <v>0</v>
      </c>
      <c r="O8" s="34" t="n">
        <f aca="false">IF(OR(I8="",N(Setup!$C$24)=0),0,IF(SUMIFS($G$6:$G$25,$D$6:$D$25,"&lt;&gt;No")&gt;=Setup!$C$24,N(Setup!$C$25),0))</f>
        <v>2000</v>
      </c>
      <c r="P8" s="35" t="n">
        <f aca="false">IF(A8="","",M8+N8+O8)</f>
        <v>6000</v>
      </c>
      <c r="Q8" s="30" t="n">
        <f aca="false">IF(A8="","",SUMIFS(Results!$C$6:$C$505,Results!$B$6:$B$505,A8,Results!$G$6:$G$505,1))</f>
        <v>0</v>
      </c>
      <c r="R8" s="30" t="n">
        <f aca="false">IF(A8="","",SUMIFS(Results!$C$6:$C$505,Results!$B$6:$B$505,A8,Results!$G$6:$G$505,2))</f>
        <v>1</v>
      </c>
      <c r="S8" s="30" t="n">
        <f aca="false">IF(A8="","",SUMIFS(Results!$C$6:$C$505,Results!$B$6:$B$505,A8,Results!$G$6:$G$505,3))</f>
        <v>0</v>
      </c>
      <c r="T8" s="30" t="n">
        <f aca="false">IF(A8="","",SUMIFS(Results!$C$6:$C$505,Results!$B$6:$B$505,A8,Results!$G$6:$G$505,4))</f>
        <v>1</v>
      </c>
      <c r="U8" s="30" t="n">
        <f aca="false">IF(A8="","",SUMIFS(Results!$C$6:$C$505,Results!$B$6:$B$505,A8,Results!$G$6:$G$505,5))</f>
        <v>0</v>
      </c>
      <c r="V8" s="30" t="n">
        <f aca="false">IF(A8="","",SUMIFS(Results!$C$6:$C$505,Results!$B$6:$B$505,A8,Results!$G$6:$G$505,6))</f>
        <v>0</v>
      </c>
      <c r="W8" s="30" t="n">
        <f aca="false">IF(A8="","",SUMIFS(Results!$C$6:$C$505,Results!$B$6:$B$505,A8,Results!$G$6:$G$505,7))</f>
        <v>0</v>
      </c>
      <c r="X8" s="30" t="n">
        <f aca="false">IF(A8="","",SUMIFS(Results!$C$6:$C$505,Results!$B$6:$B$505,A8,Results!$G$6:$G$505,8))</f>
        <v>0</v>
      </c>
      <c r="Y8" s="30" t="n">
        <f aca="false">IF(I8="","",IF(J8=1,"",SMALL($I$6:$I$25,COUNTIF($I$6:$I$25,"&lt;="&amp;I8)+1)-I8))</f>
        <v>1</v>
      </c>
    </row>
    <row r="9" customFormat="false" ht="15" hidden="false" customHeight="false" outlineLevel="0" collapsed="false">
      <c r="A9" s="10" t="s">
        <v>113</v>
      </c>
      <c r="B9" s="10" t="s">
        <v>112</v>
      </c>
      <c r="C9" s="23" t="n">
        <v>2</v>
      </c>
      <c r="D9" s="10" t="s">
        <v>109</v>
      </c>
      <c r="E9" s="29"/>
      <c r="G9" s="30" t="n">
        <f aca="false">IF(A9="","",SUMIFS(Results!$C$6:$C$505,Results!$B$6:$B$505,A9,Results!$F$6:$F$505,1))</f>
        <v>2</v>
      </c>
      <c r="H9" s="31" t="n">
        <f aca="false">IF(OR(A9="",N(C9)=0),"",G9/C9)</f>
        <v>1</v>
      </c>
      <c r="I9" s="30" t="n">
        <f aca="false">IF(OR(A9="",D9="No"),"",IF(Setup!$C$10="Percent of target",N(H9),G9))</f>
        <v>2</v>
      </c>
      <c r="J9" s="32" t="n">
        <f aca="false">IF(I9="","",COUNTIF($I$6:$I$25,"&gt;"&amp;I9)+1)</f>
        <v>3</v>
      </c>
      <c r="K9" s="32" t="n">
        <f aca="false">IF(I9="","",J9+COUNTIF($I$6:I9,I9)-1)</f>
        <v>4</v>
      </c>
      <c r="L9" s="32" t="n">
        <f aca="false">IF(I9="","",COUNTIF($I$6:$I$25,I9))</f>
        <v>2</v>
      </c>
      <c r="M9" s="33" t="n">
        <f aca="false">IF(I9="",0,IF(OR(I9&lt;=0,I9&lt;Setup!$C$11),0,SUMPRODUCT((Setup!$B$16:$B$20&gt;=J9)*(Setup!$B$16:$B$20&lt;=J9+L9-1)*Setup!$C$16:$C$20)/L9))</f>
        <v>4000</v>
      </c>
      <c r="N9" s="34" t="n">
        <f aca="false">IF(OR(I9="",N(Setup!$C$22)=0,H9=""),0,IF(H9&gt;=Setup!$C$22,N(Setup!$C$23),0))</f>
        <v>0</v>
      </c>
      <c r="O9" s="34" t="n">
        <f aca="false">IF(OR(I9="",N(Setup!$C$24)=0),0,IF(SUMIFS($G$6:$G$25,$D$6:$D$25,"&lt;&gt;No")&gt;=Setup!$C$24,N(Setup!$C$25),0))</f>
        <v>2000</v>
      </c>
      <c r="P9" s="35" t="n">
        <f aca="false">IF(A9="","",M9+N9+O9)</f>
        <v>6000</v>
      </c>
      <c r="Q9" s="30" t="n">
        <f aca="false">IF(A9="","",SUMIFS(Results!$C$6:$C$505,Results!$B$6:$B$505,A9,Results!$G$6:$G$505,1))</f>
        <v>1</v>
      </c>
      <c r="R9" s="30" t="n">
        <f aca="false">IF(A9="","",SUMIFS(Results!$C$6:$C$505,Results!$B$6:$B$505,A9,Results!$G$6:$G$505,2))</f>
        <v>0</v>
      </c>
      <c r="S9" s="30" t="n">
        <f aca="false">IF(A9="","",SUMIFS(Results!$C$6:$C$505,Results!$B$6:$B$505,A9,Results!$G$6:$G$505,3))</f>
        <v>1</v>
      </c>
      <c r="T9" s="30" t="n">
        <f aca="false">IF(A9="","",SUMIFS(Results!$C$6:$C$505,Results!$B$6:$B$505,A9,Results!$G$6:$G$505,4))</f>
        <v>0</v>
      </c>
      <c r="U9" s="30" t="n">
        <f aca="false">IF(A9="","",SUMIFS(Results!$C$6:$C$505,Results!$B$6:$B$505,A9,Results!$G$6:$G$505,5))</f>
        <v>0</v>
      </c>
      <c r="V9" s="30" t="n">
        <f aca="false">IF(A9="","",SUMIFS(Results!$C$6:$C$505,Results!$B$6:$B$505,A9,Results!$G$6:$G$505,6))</f>
        <v>0</v>
      </c>
      <c r="W9" s="30" t="n">
        <f aca="false">IF(A9="","",SUMIFS(Results!$C$6:$C$505,Results!$B$6:$B$505,A9,Results!$G$6:$G$505,7))</f>
        <v>0</v>
      </c>
      <c r="X9" s="30" t="n">
        <f aca="false">IF(A9="","",SUMIFS(Results!$C$6:$C$505,Results!$B$6:$B$505,A9,Results!$G$6:$G$505,8))</f>
        <v>0</v>
      </c>
      <c r="Y9" s="30" t="n">
        <f aca="false">IF(I9="","",IF(J9=1,"",SMALL($I$6:$I$25,COUNTIF($I$6:$I$25,"&lt;="&amp;I9)+1)-I9))</f>
        <v>1</v>
      </c>
    </row>
    <row r="10" customFormat="false" ht="15" hidden="false" customHeight="false" outlineLevel="0" collapsed="false">
      <c r="A10" s="10" t="s">
        <v>114</v>
      </c>
      <c r="B10" s="10" t="s">
        <v>108</v>
      </c>
      <c r="C10" s="23" t="n">
        <v>2</v>
      </c>
      <c r="D10" s="10" t="s">
        <v>109</v>
      </c>
      <c r="E10" s="29"/>
      <c r="G10" s="30" t="n">
        <f aca="false">IF(A10="","",SUMIFS(Results!$C$6:$C$505,Results!$B$6:$B$505,A10,Results!$F$6:$F$505,1))</f>
        <v>1</v>
      </c>
      <c r="H10" s="31" t="n">
        <f aca="false">IF(OR(A10="",N(C10)=0),"",G10/C10)</f>
        <v>0.5</v>
      </c>
      <c r="I10" s="30" t="n">
        <f aca="false">IF(OR(A10="",D10="No"),"",IF(Setup!$C$10="Percent of target",N(H10),G10))</f>
        <v>1</v>
      </c>
      <c r="J10" s="32" t="n">
        <f aca="false">IF(I10="","",COUNTIF($I$6:$I$25,"&gt;"&amp;I10)+1)</f>
        <v>5</v>
      </c>
      <c r="K10" s="32" t="n">
        <f aca="false">IF(I10="","",J10+COUNTIF($I$6:I10,I10)-1)</f>
        <v>5</v>
      </c>
      <c r="L10" s="32" t="n">
        <f aca="false">IF(I10="","",COUNTIF($I$6:$I$25,I10))</f>
        <v>4</v>
      </c>
      <c r="M10" s="33" t="n">
        <f aca="false">IF(I10="",0,IF(OR(I10&lt;=0,I10&lt;Setup!$C$11),0,SUMPRODUCT((Setup!$B$16:$B$20&gt;=J10)*(Setup!$B$16:$B$20&lt;=J10+L10-1)*Setup!$C$16:$C$20)/L10))</f>
        <v>0</v>
      </c>
      <c r="N10" s="34" t="n">
        <f aca="false">IF(OR(I10="",N(Setup!$C$22)=0,H10=""),0,IF(H10&gt;=Setup!$C$22,N(Setup!$C$23),0))</f>
        <v>0</v>
      </c>
      <c r="O10" s="34" t="n">
        <f aca="false">IF(OR(I10="",N(Setup!$C$24)=0),0,IF(SUMIFS($G$6:$G$25,$D$6:$D$25,"&lt;&gt;No")&gt;=Setup!$C$24,N(Setup!$C$25),0))</f>
        <v>2000</v>
      </c>
      <c r="P10" s="35" t="n">
        <f aca="false">IF(A10="","",M10+N10+O10)</f>
        <v>2000</v>
      </c>
      <c r="Q10" s="30" t="n">
        <f aca="false">IF(A10="","",SUMIFS(Results!$C$6:$C$505,Results!$B$6:$B$505,A10,Results!$G$6:$G$505,1))</f>
        <v>0</v>
      </c>
      <c r="R10" s="30" t="n">
        <f aca="false">IF(A10="","",SUMIFS(Results!$C$6:$C$505,Results!$B$6:$B$505,A10,Results!$G$6:$G$505,2))</f>
        <v>1</v>
      </c>
      <c r="S10" s="30" t="n">
        <f aca="false">IF(A10="","",SUMIFS(Results!$C$6:$C$505,Results!$B$6:$B$505,A10,Results!$G$6:$G$505,3))</f>
        <v>0</v>
      </c>
      <c r="T10" s="30" t="n">
        <f aca="false">IF(A10="","",SUMIFS(Results!$C$6:$C$505,Results!$B$6:$B$505,A10,Results!$G$6:$G$505,4))</f>
        <v>0</v>
      </c>
      <c r="U10" s="30" t="n">
        <f aca="false">IF(A10="","",SUMIFS(Results!$C$6:$C$505,Results!$B$6:$B$505,A10,Results!$G$6:$G$505,5))</f>
        <v>0</v>
      </c>
      <c r="V10" s="30" t="n">
        <f aca="false">IF(A10="","",SUMIFS(Results!$C$6:$C$505,Results!$B$6:$B$505,A10,Results!$G$6:$G$505,6))</f>
        <v>0</v>
      </c>
      <c r="W10" s="30" t="n">
        <f aca="false">IF(A10="","",SUMIFS(Results!$C$6:$C$505,Results!$B$6:$B$505,A10,Results!$G$6:$G$505,7))</f>
        <v>0</v>
      </c>
      <c r="X10" s="30" t="n">
        <f aca="false">IF(A10="","",SUMIFS(Results!$C$6:$C$505,Results!$B$6:$B$505,A10,Results!$G$6:$G$505,8))</f>
        <v>0</v>
      </c>
      <c r="Y10" s="30" t="n">
        <f aca="false">IF(I10="","",IF(J10=1,"",SMALL($I$6:$I$25,COUNTIF($I$6:$I$25,"&lt;="&amp;I10)+1)-I10))</f>
        <v>1</v>
      </c>
    </row>
    <row r="11" customFormat="false" ht="15" hidden="false" customHeight="false" outlineLevel="0" collapsed="false">
      <c r="A11" s="10" t="s">
        <v>115</v>
      </c>
      <c r="B11" s="10" t="s">
        <v>112</v>
      </c>
      <c r="C11" s="23" t="n">
        <v>2</v>
      </c>
      <c r="D11" s="10" t="s">
        <v>109</v>
      </c>
      <c r="E11" s="29"/>
      <c r="G11" s="30" t="n">
        <f aca="false">IF(A11="","",SUMIFS(Results!$C$6:$C$505,Results!$B$6:$B$505,A11,Results!$F$6:$F$505,1))</f>
        <v>1</v>
      </c>
      <c r="H11" s="31" t="n">
        <f aca="false">IF(OR(A11="",N(C11)=0),"",G11/C11)</f>
        <v>0.5</v>
      </c>
      <c r="I11" s="30" t="n">
        <f aca="false">IF(OR(A11="",D11="No"),"",IF(Setup!$C$10="Percent of target",N(H11),G11))</f>
        <v>1</v>
      </c>
      <c r="J11" s="32" t="n">
        <f aca="false">IF(I11="","",COUNTIF($I$6:$I$25,"&gt;"&amp;I11)+1)</f>
        <v>5</v>
      </c>
      <c r="K11" s="32" t="n">
        <f aca="false">IF(I11="","",J11+COUNTIF($I$6:I11,I11)-1)</f>
        <v>6</v>
      </c>
      <c r="L11" s="32" t="n">
        <f aca="false">IF(I11="","",COUNTIF($I$6:$I$25,I11))</f>
        <v>4</v>
      </c>
      <c r="M11" s="33" t="n">
        <f aca="false">IF(I11="",0,IF(OR(I11&lt;=0,I11&lt;Setup!$C$11),0,SUMPRODUCT((Setup!$B$16:$B$20&gt;=J11)*(Setup!$B$16:$B$20&lt;=J11+L11-1)*Setup!$C$16:$C$20)/L11))</f>
        <v>0</v>
      </c>
      <c r="N11" s="34" t="n">
        <f aca="false">IF(OR(I11="",N(Setup!$C$22)=0,H11=""),0,IF(H11&gt;=Setup!$C$22,N(Setup!$C$23),0))</f>
        <v>0</v>
      </c>
      <c r="O11" s="34" t="n">
        <f aca="false">IF(OR(I11="",N(Setup!$C$24)=0),0,IF(SUMIFS($G$6:$G$25,$D$6:$D$25,"&lt;&gt;No")&gt;=Setup!$C$24,N(Setup!$C$25),0))</f>
        <v>2000</v>
      </c>
      <c r="P11" s="35" t="n">
        <f aca="false">IF(A11="","",M11+N11+O11)</f>
        <v>2000</v>
      </c>
      <c r="Q11" s="30" t="n">
        <f aca="false">IF(A11="","",SUMIFS(Results!$C$6:$C$505,Results!$B$6:$B$505,A11,Results!$G$6:$G$505,1))</f>
        <v>0</v>
      </c>
      <c r="R11" s="30" t="n">
        <f aca="false">IF(A11="","",SUMIFS(Results!$C$6:$C$505,Results!$B$6:$B$505,A11,Results!$G$6:$G$505,2))</f>
        <v>0</v>
      </c>
      <c r="S11" s="30" t="n">
        <f aca="false">IF(A11="","",SUMIFS(Results!$C$6:$C$505,Results!$B$6:$B$505,A11,Results!$G$6:$G$505,3))</f>
        <v>1</v>
      </c>
      <c r="T11" s="30" t="n">
        <f aca="false">IF(A11="","",SUMIFS(Results!$C$6:$C$505,Results!$B$6:$B$505,A11,Results!$G$6:$G$505,4))</f>
        <v>0</v>
      </c>
      <c r="U11" s="30" t="n">
        <f aca="false">IF(A11="","",SUMIFS(Results!$C$6:$C$505,Results!$B$6:$B$505,A11,Results!$G$6:$G$505,5))</f>
        <v>0</v>
      </c>
      <c r="V11" s="30" t="n">
        <f aca="false">IF(A11="","",SUMIFS(Results!$C$6:$C$505,Results!$B$6:$B$505,A11,Results!$G$6:$G$505,6))</f>
        <v>0</v>
      </c>
      <c r="W11" s="30" t="n">
        <f aca="false">IF(A11="","",SUMIFS(Results!$C$6:$C$505,Results!$B$6:$B$505,A11,Results!$G$6:$G$505,7))</f>
        <v>0</v>
      </c>
      <c r="X11" s="30" t="n">
        <f aca="false">IF(A11="","",SUMIFS(Results!$C$6:$C$505,Results!$B$6:$B$505,A11,Results!$G$6:$G$505,8))</f>
        <v>0</v>
      </c>
      <c r="Y11" s="30" t="n">
        <f aca="false">IF(I11="","",IF(J11=1,"",SMALL($I$6:$I$25,COUNTIF($I$6:$I$25,"&lt;="&amp;I11)+1)-I11))</f>
        <v>1</v>
      </c>
    </row>
    <row r="12" customFormat="false" ht="15" hidden="false" customHeight="false" outlineLevel="0" collapsed="false">
      <c r="A12" s="10" t="s">
        <v>116</v>
      </c>
      <c r="B12" s="10" t="s">
        <v>108</v>
      </c>
      <c r="C12" s="23" t="n">
        <v>2</v>
      </c>
      <c r="D12" s="10" t="s">
        <v>109</v>
      </c>
      <c r="E12" s="29"/>
      <c r="G12" s="30" t="n">
        <f aca="false">IF(A12="","",SUMIFS(Results!$C$6:$C$505,Results!$B$6:$B$505,A12,Results!$F$6:$F$505,1))</f>
        <v>1</v>
      </c>
      <c r="H12" s="31" t="n">
        <f aca="false">IF(OR(A12="",N(C12)=0),"",G12/C12)</f>
        <v>0.5</v>
      </c>
      <c r="I12" s="30" t="n">
        <f aca="false">IF(OR(A12="",D12="No"),"",IF(Setup!$C$10="Percent of target",N(H12),G12))</f>
        <v>1</v>
      </c>
      <c r="J12" s="32" t="n">
        <f aca="false">IF(I12="","",COUNTIF($I$6:$I$25,"&gt;"&amp;I12)+1)</f>
        <v>5</v>
      </c>
      <c r="K12" s="32" t="n">
        <f aca="false">IF(I12="","",J12+COUNTIF($I$6:I12,I12)-1)</f>
        <v>7</v>
      </c>
      <c r="L12" s="32" t="n">
        <f aca="false">IF(I12="","",COUNTIF($I$6:$I$25,I12))</f>
        <v>4</v>
      </c>
      <c r="M12" s="33" t="n">
        <f aca="false">IF(I12="",0,IF(OR(I12&lt;=0,I12&lt;Setup!$C$11),0,SUMPRODUCT((Setup!$B$16:$B$20&gt;=J12)*(Setup!$B$16:$B$20&lt;=J12+L12-1)*Setup!$C$16:$C$20)/L12))</f>
        <v>0</v>
      </c>
      <c r="N12" s="34" t="n">
        <f aca="false">IF(OR(I12="",N(Setup!$C$22)=0,H12=""),0,IF(H12&gt;=Setup!$C$22,N(Setup!$C$23),0))</f>
        <v>0</v>
      </c>
      <c r="O12" s="34" t="n">
        <f aca="false">IF(OR(I12="",N(Setup!$C$24)=0),0,IF(SUMIFS($G$6:$G$25,$D$6:$D$25,"&lt;&gt;No")&gt;=Setup!$C$24,N(Setup!$C$25),0))</f>
        <v>2000</v>
      </c>
      <c r="P12" s="35" t="n">
        <f aca="false">IF(A12="","",M12+N12+O12)</f>
        <v>2000</v>
      </c>
      <c r="Q12" s="30" t="n">
        <f aca="false">IF(A12="","",SUMIFS(Results!$C$6:$C$505,Results!$B$6:$B$505,A12,Results!$G$6:$G$505,1))</f>
        <v>0</v>
      </c>
      <c r="R12" s="30" t="n">
        <f aca="false">IF(A12="","",SUMIFS(Results!$C$6:$C$505,Results!$B$6:$B$505,A12,Results!$G$6:$G$505,2))</f>
        <v>0</v>
      </c>
      <c r="S12" s="30" t="n">
        <f aca="false">IF(A12="","",SUMIFS(Results!$C$6:$C$505,Results!$B$6:$B$505,A12,Results!$G$6:$G$505,3))</f>
        <v>0</v>
      </c>
      <c r="T12" s="30" t="n">
        <f aca="false">IF(A12="","",SUMIFS(Results!$C$6:$C$505,Results!$B$6:$B$505,A12,Results!$G$6:$G$505,4))</f>
        <v>1</v>
      </c>
      <c r="U12" s="30" t="n">
        <f aca="false">IF(A12="","",SUMIFS(Results!$C$6:$C$505,Results!$B$6:$B$505,A12,Results!$G$6:$G$505,5))</f>
        <v>0</v>
      </c>
      <c r="V12" s="30" t="n">
        <f aca="false">IF(A12="","",SUMIFS(Results!$C$6:$C$505,Results!$B$6:$B$505,A12,Results!$G$6:$G$505,6))</f>
        <v>0</v>
      </c>
      <c r="W12" s="30" t="n">
        <f aca="false">IF(A12="","",SUMIFS(Results!$C$6:$C$505,Results!$B$6:$B$505,A12,Results!$G$6:$G$505,7))</f>
        <v>0</v>
      </c>
      <c r="X12" s="30" t="n">
        <f aca="false">IF(A12="","",SUMIFS(Results!$C$6:$C$505,Results!$B$6:$B$505,A12,Results!$G$6:$G$505,8))</f>
        <v>0</v>
      </c>
      <c r="Y12" s="30" t="n">
        <f aca="false">IF(I12="","",IF(J12=1,"",SMALL($I$6:$I$25,COUNTIF($I$6:$I$25,"&lt;="&amp;I12)+1)-I12))</f>
        <v>1</v>
      </c>
    </row>
    <row r="13" customFormat="false" ht="15" hidden="false" customHeight="false" outlineLevel="0" collapsed="false">
      <c r="A13" s="10" t="s">
        <v>117</v>
      </c>
      <c r="B13" s="10" t="s">
        <v>112</v>
      </c>
      <c r="C13" s="23" t="n">
        <v>2</v>
      </c>
      <c r="D13" s="10" t="s">
        <v>109</v>
      </c>
      <c r="E13" s="29"/>
      <c r="G13" s="30" t="n">
        <f aca="false">IF(A13="","",SUMIFS(Results!$C$6:$C$505,Results!$B$6:$B$505,A13,Results!$F$6:$F$505,1))</f>
        <v>1</v>
      </c>
      <c r="H13" s="31" t="n">
        <f aca="false">IF(OR(A13="",N(C13)=0),"",G13/C13)</f>
        <v>0.5</v>
      </c>
      <c r="I13" s="30" t="n">
        <f aca="false">IF(OR(A13="",D13="No"),"",IF(Setup!$C$10="Percent of target",N(H13),G13))</f>
        <v>1</v>
      </c>
      <c r="J13" s="32" t="n">
        <f aca="false">IF(I13="","",COUNTIF($I$6:$I$25,"&gt;"&amp;I13)+1)</f>
        <v>5</v>
      </c>
      <c r="K13" s="32" t="n">
        <f aca="false">IF(I13="","",J13+COUNTIF($I$6:I13,I13)-1)</f>
        <v>8</v>
      </c>
      <c r="L13" s="32" t="n">
        <f aca="false">IF(I13="","",COUNTIF($I$6:$I$25,I13))</f>
        <v>4</v>
      </c>
      <c r="M13" s="33" t="n">
        <f aca="false">IF(I13="",0,IF(OR(I13&lt;=0,I13&lt;Setup!$C$11),0,SUMPRODUCT((Setup!$B$16:$B$20&gt;=J13)*(Setup!$B$16:$B$20&lt;=J13+L13-1)*Setup!$C$16:$C$20)/L13))</f>
        <v>0</v>
      </c>
      <c r="N13" s="34" t="n">
        <f aca="false">IF(OR(I13="",N(Setup!$C$22)=0,H13=""),0,IF(H13&gt;=Setup!$C$22,N(Setup!$C$23),0))</f>
        <v>0</v>
      </c>
      <c r="O13" s="34" t="n">
        <f aca="false">IF(OR(I13="",N(Setup!$C$24)=0),0,IF(SUMIFS($G$6:$G$25,$D$6:$D$25,"&lt;&gt;No")&gt;=Setup!$C$24,N(Setup!$C$25),0))</f>
        <v>2000</v>
      </c>
      <c r="P13" s="35" t="n">
        <f aca="false">IF(A13="","",M13+N13+O13)</f>
        <v>2000</v>
      </c>
      <c r="Q13" s="30" t="n">
        <f aca="false">IF(A13="","",SUMIFS(Results!$C$6:$C$505,Results!$B$6:$B$505,A13,Results!$G$6:$G$505,1))</f>
        <v>0</v>
      </c>
      <c r="R13" s="30" t="n">
        <f aca="false">IF(A13="","",SUMIFS(Results!$C$6:$C$505,Results!$B$6:$B$505,A13,Results!$G$6:$G$505,2))</f>
        <v>0</v>
      </c>
      <c r="S13" s="30" t="n">
        <f aca="false">IF(A13="","",SUMIFS(Results!$C$6:$C$505,Results!$B$6:$B$505,A13,Results!$G$6:$G$505,3))</f>
        <v>0</v>
      </c>
      <c r="T13" s="30" t="n">
        <f aca="false">IF(A13="","",SUMIFS(Results!$C$6:$C$505,Results!$B$6:$B$505,A13,Results!$G$6:$G$505,4))</f>
        <v>1</v>
      </c>
      <c r="U13" s="30" t="n">
        <f aca="false">IF(A13="","",SUMIFS(Results!$C$6:$C$505,Results!$B$6:$B$505,A13,Results!$G$6:$G$505,5))</f>
        <v>0</v>
      </c>
      <c r="V13" s="30" t="n">
        <f aca="false">IF(A13="","",SUMIFS(Results!$C$6:$C$505,Results!$B$6:$B$505,A13,Results!$G$6:$G$505,6))</f>
        <v>0</v>
      </c>
      <c r="W13" s="30" t="n">
        <f aca="false">IF(A13="","",SUMIFS(Results!$C$6:$C$505,Results!$B$6:$B$505,A13,Results!$G$6:$G$505,7))</f>
        <v>0</v>
      </c>
      <c r="X13" s="30" t="n">
        <f aca="false">IF(A13="","",SUMIFS(Results!$C$6:$C$505,Results!$B$6:$B$505,A13,Results!$G$6:$G$505,8))</f>
        <v>0</v>
      </c>
      <c r="Y13" s="30" t="n">
        <f aca="false">IF(I13="","",IF(J13=1,"",SMALL($I$6:$I$25,COUNTIF($I$6:$I$25,"&lt;="&amp;I13)+1)-I13))</f>
        <v>1</v>
      </c>
    </row>
    <row r="14" customFormat="false" ht="15" hidden="false" customHeight="false" outlineLevel="0" collapsed="false">
      <c r="A14" s="10" t="s">
        <v>118</v>
      </c>
      <c r="B14" s="10" t="s">
        <v>119</v>
      </c>
      <c r="C14" s="23"/>
      <c r="D14" s="10" t="s">
        <v>120</v>
      </c>
      <c r="E14" s="29"/>
      <c r="G14" s="30" t="n">
        <f aca="false">IF(A14="","",SUMIFS(Results!$C$6:$C$505,Results!$B$6:$B$505,A14,Results!$F$6:$F$505,1))</f>
        <v>0</v>
      </c>
      <c r="H14" s="31" t="str">
        <f aca="false">IF(OR(A14="",N(C14)=0),"",G14/C14)</f>
        <v/>
      </c>
      <c r="I14" s="30" t="str">
        <f aca="false">IF(OR(A14="",D14="No"),"",IF(Setup!$C$10="Percent of target",N(H14),G14))</f>
        <v/>
      </c>
      <c r="J14" s="32" t="str">
        <f aca="false">IF(I14="","",COUNTIF($I$6:$I$25,"&gt;"&amp;I14)+1)</f>
        <v/>
      </c>
      <c r="K14" s="32" t="str">
        <f aca="false">IF(I14="","",J14+COUNTIF($I$6:I14,I14)-1)</f>
        <v/>
      </c>
      <c r="L14" s="32" t="str">
        <f aca="false">IF(I14="","",COUNTIF($I$6:$I$25,I14))</f>
        <v/>
      </c>
      <c r="M14" s="33" t="n">
        <f aca="false">IF(I14="",0,IF(OR(I14&lt;=0,I14&lt;Setup!$C$11),0,SUMPRODUCT((Setup!$B$16:$B$20&gt;=J14)*(Setup!$B$16:$B$20&lt;=J14+L14-1)*Setup!$C$16:$C$20)/L14))</f>
        <v>0</v>
      </c>
      <c r="N14" s="34" t="n">
        <f aca="false">IF(OR(I14="",N(Setup!$C$22)=0,H14=""),0,IF(H14&gt;=Setup!$C$22,N(Setup!$C$23),0))</f>
        <v>0</v>
      </c>
      <c r="O14" s="34" t="n">
        <f aca="false">IF(OR(I14="",N(Setup!$C$24)=0),0,IF(SUMIFS($G$6:$G$25,$D$6:$D$25,"&lt;&gt;No")&gt;=Setup!$C$24,N(Setup!$C$25),0))</f>
        <v>0</v>
      </c>
      <c r="P14" s="35" t="n">
        <f aca="false">IF(A14="","",M14+N14+O14)</f>
        <v>0</v>
      </c>
      <c r="Q14" s="30" t="n">
        <f aca="false">IF(A14="","",SUMIFS(Results!$C$6:$C$505,Results!$B$6:$B$505,A14,Results!$G$6:$G$505,1))</f>
        <v>0</v>
      </c>
      <c r="R14" s="30" t="n">
        <f aca="false">IF(A14="","",SUMIFS(Results!$C$6:$C$505,Results!$B$6:$B$505,A14,Results!$G$6:$G$505,2))</f>
        <v>0</v>
      </c>
      <c r="S14" s="30" t="n">
        <f aca="false">IF(A14="","",SUMIFS(Results!$C$6:$C$505,Results!$B$6:$B$505,A14,Results!$G$6:$G$505,3))</f>
        <v>0</v>
      </c>
      <c r="T14" s="30" t="n">
        <f aca="false">IF(A14="","",SUMIFS(Results!$C$6:$C$505,Results!$B$6:$B$505,A14,Results!$G$6:$G$505,4))</f>
        <v>0</v>
      </c>
      <c r="U14" s="30" t="n">
        <f aca="false">IF(A14="","",SUMIFS(Results!$C$6:$C$505,Results!$B$6:$B$505,A14,Results!$G$6:$G$505,5))</f>
        <v>0</v>
      </c>
      <c r="V14" s="30" t="n">
        <f aca="false">IF(A14="","",SUMIFS(Results!$C$6:$C$505,Results!$B$6:$B$505,A14,Results!$G$6:$G$505,6))</f>
        <v>0</v>
      </c>
      <c r="W14" s="30" t="n">
        <f aca="false">IF(A14="","",SUMIFS(Results!$C$6:$C$505,Results!$B$6:$B$505,A14,Results!$G$6:$G$505,7))</f>
        <v>0</v>
      </c>
      <c r="X14" s="30" t="n">
        <f aca="false">IF(A14="","",SUMIFS(Results!$C$6:$C$505,Results!$B$6:$B$505,A14,Results!$G$6:$G$505,8))</f>
        <v>0</v>
      </c>
      <c r="Y14" s="30" t="str">
        <f aca="false">IF(I14="","",IF(J14=1,"",SMALL($I$6:$I$25,COUNTIF($I$6:$I$25,"&lt;="&amp;I14)+1)-I14))</f>
        <v/>
      </c>
    </row>
    <row r="15" customFormat="false" ht="15" hidden="false" customHeight="false" outlineLevel="0" collapsed="false">
      <c r="A15" s="10"/>
      <c r="B15" s="10"/>
      <c r="C15" s="23"/>
      <c r="D15" s="10"/>
      <c r="E15" s="29"/>
      <c r="G15" s="30" t="str">
        <f aca="false">IF(A15="","",SUMIFS(Results!$C$6:$C$505,Results!$B$6:$B$505,A15,Results!$F$6:$F$505,1))</f>
        <v/>
      </c>
      <c r="H15" s="31" t="str">
        <f aca="false">IF(OR(A15="",N(C15)=0),"",G15/C15)</f>
        <v/>
      </c>
      <c r="I15" s="30" t="str">
        <f aca="false">IF(OR(A15="",D15="No"),"",IF(Setup!$C$10="Percent of target",N(H15),G15))</f>
        <v/>
      </c>
      <c r="J15" s="32" t="str">
        <f aca="false">IF(I15="","",COUNTIF($I$6:$I$25,"&gt;"&amp;I15)+1)</f>
        <v/>
      </c>
      <c r="K15" s="32" t="str">
        <f aca="false">IF(I15="","",J15+COUNTIF($I$6:I15,I15)-1)</f>
        <v/>
      </c>
      <c r="L15" s="32" t="str">
        <f aca="false">IF(I15="","",COUNTIF($I$6:$I$25,I15))</f>
        <v/>
      </c>
      <c r="M15" s="33" t="n">
        <f aca="false">IF(I15="",0,IF(OR(I15&lt;=0,I15&lt;Setup!$C$11),0,SUMPRODUCT((Setup!$B$16:$B$20&gt;=J15)*(Setup!$B$16:$B$20&lt;=J15+L15-1)*Setup!$C$16:$C$20)/L15))</f>
        <v>0</v>
      </c>
      <c r="N15" s="34" t="n">
        <f aca="false">IF(OR(I15="",N(Setup!$C$22)=0,H15=""),0,IF(H15&gt;=Setup!$C$22,N(Setup!$C$23),0))</f>
        <v>0</v>
      </c>
      <c r="O15" s="34" t="n">
        <f aca="false">IF(OR(I15="",N(Setup!$C$24)=0),0,IF(SUMIFS($G$6:$G$25,$D$6:$D$25,"&lt;&gt;No")&gt;=Setup!$C$24,N(Setup!$C$25),0))</f>
        <v>0</v>
      </c>
      <c r="P15" s="35" t="str">
        <f aca="false">IF(A15="","",M15+N15+O15)</f>
        <v/>
      </c>
      <c r="Q15" s="30" t="str">
        <f aca="false">IF(A15="","",SUMIFS(Results!$C$6:$C$505,Results!$B$6:$B$505,A15,Results!$G$6:$G$505,1))</f>
        <v/>
      </c>
      <c r="R15" s="30" t="str">
        <f aca="false">IF(A15="","",SUMIFS(Results!$C$6:$C$505,Results!$B$6:$B$505,A15,Results!$G$6:$G$505,2))</f>
        <v/>
      </c>
      <c r="S15" s="30" t="str">
        <f aca="false">IF(A15="","",SUMIFS(Results!$C$6:$C$505,Results!$B$6:$B$505,A15,Results!$G$6:$G$505,3))</f>
        <v/>
      </c>
      <c r="T15" s="30" t="str">
        <f aca="false">IF(A15="","",SUMIFS(Results!$C$6:$C$505,Results!$B$6:$B$505,A15,Results!$G$6:$G$505,4))</f>
        <v/>
      </c>
      <c r="U15" s="30" t="str">
        <f aca="false">IF(A15="","",SUMIFS(Results!$C$6:$C$505,Results!$B$6:$B$505,A15,Results!$G$6:$G$505,5))</f>
        <v/>
      </c>
      <c r="V15" s="30" t="str">
        <f aca="false">IF(A15="","",SUMIFS(Results!$C$6:$C$505,Results!$B$6:$B$505,A15,Results!$G$6:$G$505,6))</f>
        <v/>
      </c>
      <c r="W15" s="30" t="str">
        <f aca="false">IF(A15="","",SUMIFS(Results!$C$6:$C$505,Results!$B$6:$B$505,A15,Results!$G$6:$G$505,7))</f>
        <v/>
      </c>
      <c r="X15" s="30" t="str">
        <f aca="false">IF(A15="","",SUMIFS(Results!$C$6:$C$505,Results!$B$6:$B$505,A15,Results!$G$6:$G$505,8))</f>
        <v/>
      </c>
      <c r="Y15" s="30" t="str">
        <f aca="false">IF(I15="","",IF(J15=1,"",SMALL($I$6:$I$25,COUNTIF($I$6:$I$25,"&lt;="&amp;I15)+1)-I15))</f>
        <v/>
      </c>
    </row>
    <row r="16" customFormat="false" ht="15" hidden="false" customHeight="false" outlineLevel="0" collapsed="false">
      <c r="A16" s="10"/>
      <c r="B16" s="10"/>
      <c r="C16" s="23"/>
      <c r="D16" s="10"/>
      <c r="E16" s="29"/>
      <c r="G16" s="30" t="str">
        <f aca="false">IF(A16="","",SUMIFS(Results!$C$6:$C$505,Results!$B$6:$B$505,A16,Results!$F$6:$F$505,1))</f>
        <v/>
      </c>
      <c r="H16" s="31" t="str">
        <f aca="false">IF(OR(A16="",N(C16)=0),"",G16/C16)</f>
        <v/>
      </c>
      <c r="I16" s="30" t="str">
        <f aca="false">IF(OR(A16="",D16="No"),"",IF(Setup!$C$10="Percent of target",N(H16),G16))</f>
        <v/>
      </c>
      <c r="J16" s="32" t="str">
        <f aca="false">IF(I16="","",COUNTIF($I$6:$I$25,"&gt;"&amp;I16)+1)</f>
        <v/>
      </c>
      <c r="K16" s="32" t="str">
        <f aca="false">IF(I16="","",J16+COUNTIF($I$6:I16,I16)-1)</f>
        <v/>
      </c>
      <c r="L16" s="32" t="str">
        <f aca="false">IF(I16="","",COUNTIF($I$6:$I$25,I16))</f>
        <v/>
      </c>
      <c r="M16" s="33" t="n">
        <f aca="false">IF(I16="",0,IF(OR(I16&lt;=0,I16&lt;Setup!$C$11),0,SUMPRODUCT((Setup!$B$16:$B$20&gt;=J16)*(Setup!$B$16:$B$20&lt;=J16+L16-1)*Setup!$C$16:$C$20)/L16))</f>
        <v>0</v>
      </c>
      <c r="N16" s="34" t="n">
        <f aca="false">IF(OR(I16="",N(Setup!$C$22)=0,H16=""),0,IF(H16&gt;=Setup!$C$22,N(Setup!$C$23),0))</f>
        <v>0</v>
      </c>
      <c r="O16" s="34" t="n">
        <f aca="false">IF(OR(I16="",N(Setup!$C$24)=0),0,IF(SUMIFS($G$6:$G$25,$D$6:$D$25,"&lt;&gt;No")&gt;=Setup!$C$24,N(Setup!$C$25),0))</f>
        <v>0</v>
      </c>
      <c r="P16" s="35" t="str">
        <f aca="false">IF(A16="","",M16+N16+O16)</f>
        <v/>
      </c>
      <c r="Q16" s="30" t="str">
        <f aca="false">IF(A16="","",SUMIFS(Results!$C$6:$C$505,Results!$B$6:$B$505,A16,Results!$G$6:$G$505,1))</f>
        <v/>
      </c>
      <c r="R16" s="30" t="str">
        <f aca="false">IF(A16="","",SUMIFS(Results!$C$6:$C$505,Results!$B$6:$B$505,A16,Results!$G$6:$G$505,2))</f>
        <v/>
      </c>
      <c r="S16" s="30" t="str">
        <f aca="false">IF(A16="","",SUMIFS(Results!$C$6:$C$505,Results!$B$6:$B$505,A16,Results!$G$6:$G$505,3))</f>
        <v/>
      </c>
      <c r="T16" s="30" t="str">
        <f aca="false">IF(A16="","",SUMIFS(Results!$C$6:$C$505,Results!$B$6:$B$505,A16,Results!$G$6:$G$505,4))</f>
        <v/>
      </c>
      <c r="U16" s="30" t="str">
        <f aca="false">IF(A16="","",SUMIFS(Results!$C$6:$C$505,Results!$B$6:$B$505,A16,Results!$G$6:$G$505,5))</f>
        <v/>
      </c>
      <c r="V16" s="30" t="str">
        <f aca="false">IF(A16="","",SUMIFS(Results!$C$6:$C$505,Results!$B$6:$B$505,A16,Results!$G$6:$G$505,6))</f>
        <v/>
      </c>
      <c r="W16" s="30" t="str">
        <f aca="false">IF(A16="","",SUMIFS(Results!$C$6:$C$505,Results!$B$6:$B$505,A16,Results!$G$6:$G$505,7))</f>
        <v/>
      </c>
      <c r="X16" s="30" t="str">
        <f aca="false">IF(A16="","",SUMIFS(Results!$C$6:$C$505,Results!$B$6:$B$505,A16,Results!$G$6:$G$505,8))</f>
        <v/>
      </c>
      <c r="Y16" s="30" t="str">
        <f aca="false">IF(I16="","",IF(J16=1,"",SMALL($I$6:$I$25,COUNTIF($I$6:$I$25,"&lt;="&amp;I16)+1)-I16))</f>
        <v/>
      </c>
    </row>
    <row r="17" customFormat="false" ht="15" hidden="false" customHeight="false" outlineLevel="0" collapsed="false">
      <c r="A17" s="10"/>
      <c r="B17" s="10"/>
      <c r="C17" s="23"/>
      <c r="D17" s="10"/>
      <c r="E17" s="29"/>
      <c r="G17" s="30" t="str">
        <f aca="false">IF(A17="","",SUMIFS(Results!$C$6:$C$505,Results!$B$6:$B$505,A17,Results!$F$6:$F$505,1))</f>
        <v/>
      </c>
      <c r="H17" s="31" t="str">
        <f aca="false">IF(OR(A17="",N(C17)=0),"",G17/C17)</f>
        <v/>
      </c>
      <c r="I17" s="30" t="str">
        <f aca="false">IF(OR(A17="",D17="No"),"",IF(Setup!$C$10="Percent of target",N(H17),G17))</f>
        <v/>
      </c>
      <c r="J17" s="32" t="str">
        <f aca="false">IF(I17="","",COUNTIF($I$6:$I$25,"&gt;"&amp;I17)+1)</f>
        <v/>
      </c>
      <c r="K17" s="32" t="str">
        <f aca="false">IF(I17="","",J17+COUNTIF($I$6:I17,I17)-1)</f>
        <v/>
      </c>
      <c r="L17" s="32" t="str">
        <f aca="false">IF(I17="","",COUNTIF($I$6:$I$25,I17))</f>
        <v/>
      </c>
      <c r="M17" s="33" t="n">
        <f aca="false">IF(I17="",0,IF(OR(I17&lt;=0,I17&lt;Setup!$C$11),0,SUMPRODUCT((Setup!$B$16:$B$20&gt;=J17)*(Setup!$B$16:$B$20&lt;=J17+L17-1)*Setup!$C$16:$C$20)/L17))</f>
        <v>0</v>
      </c>
      <c r="N17" s="34" t="n">
        <f aca="false">IF(OR(I17="",N(Setup!$C$22)=0,H17=""),0,IF(H17&gt;=Setup!$C$22,N(Setup!$C$23),0))</f>
        <v>0</v>
      </c>
      <c r="O17" s="34" t="n">
        <f aca="false">IF(OR(I17="",N(Setup!$C$24)=0),0,IF(SUMIFS($G$6:$G$25,$D$6:$D$25,"&lt;&gt;No")&gt;=Setup!$C$24,N(Setup!$C$25),0))</f>
        <v>0</v>
      </c>
      <c r="P17" s="35" t="str">
        <f aca="false">IF(A17="","",M17+N17+O17)</f>
        <v/>
      </c>
      <c r="Q17" s="30" t="str">
        <f aca="false">IF(A17="","",SUMIFS(Results!$C$6:$C$505,Results!$B$6:$B$505,A17,Results!$G$6:$G$505,1))</f>
        <v/>
      </c>
      <c r="R17" s="30" t="str">
        <f aca="false">IF(A17="","",SUMIFS(Results!$C$6:$C$505,Results!$B$6:$B$505,A17,Results!$G$6:$G$505,2))</f>
        <v/>
      </c>
      <c r="S17" s="30" t="str">
        <f aca="false">IF(A17="","",SUMIFS(Results!$C$6:$C$505,Results!$B$6:$B$505,A17,Results!$G$6:$G$505,3))</f>
        <v/>
      </c>
      <c r="T17" s="30" t="str">
        <f aca="false">IF(A17="","",SUMIFS(Results!$C$6:$C$505,Results!$B$6:$B$505,A17,Results!$G$6:$G$505,4))</f>
        <v/>
      </c>
      <c r="U17" s="30" t="str">
        <f aca="false">IF(A17="","",SUMIFS(Results!$C$6:$C$505,Results!$B$6:$B$505,A17,Results!$G$6:$G$505,5))</f>
        <v/>
      </c>
      <c r="V17" s="30" t="str">
        <f aca="false">IF(A17="","",SUMIFS(Results!$C$6:$C$505,Results!$B$6:$B$505,A17,Results!$G$6:$G$505,6))</f>
        <v/>
      </c>
      <c r="W17" s="30" t="str">
        <f aca="false">IF(A17="","",SUMIFS(Results!$C$6:$C$505,Results!$B$6:$B$505,A17,Results!$G$6:$G$505,7))</f>
        <v/>
      </c>
      <c r="X17" s="30" t="str">
        <f aca="false">IF(A17="","",SUMIFS(Results!$C$6:$C$505,Results!$B$6:$B$505,A17,Results!$G$6:$G$505,8))</f>
        <v/>
      </c>
      <c r="Y17" s="30" t="str">
        <f aca="false">IF(I17="","",IF(J17=1,"",SMALL($I$6:$I$25,COUNTIF($I$6:$I$25,"&lt;="&amp;I17)+1)-I17))</f>
        <v/>
      </c>
    </row>
    <row r="18" customFormat="false" ht="15" hidden="false" customHeight="false" outlineLevel="0" collapsed="false">
      <c r="A18" s="10"/>
      <c r="B18" s="10"/>
      <c r="C18" s="23"/>
      <c r="D18" s="10"/>
      <c r="E18" s="29"/>
      <c r="G18" s="30" t="str">
        <f aca="false">IF(A18="","",SUMIFS(Results!$C$6:$C$505,Results!$B$6:$B$505,A18,Results!$F$6:$F$505,1))</f>
        <v/>
      </c>
      <c r="H18" s="31" t="str">
        <f aca="false">IF(OR(A18="",N(C18)=0),"",G18/C18)</f>
        <v/>
      </c>
      <c r="I18" s="30" t="str">
        <f aca="false">IF(OR(A18="",D18="No"),"",IF(Setup!$C$10="Percent of target",N(H18),G18))</f>
        <v/>
      </c>
      <c r="J18" s="32" t="str">
        <f aca="false">IF(I18="","",COUNTIF($I$6:$I$25,"&gt;"&amp;I18)+1)</f>
        <v/>
      </c>
      <c r="K18" s="32" t="str">
        <f aca="false">IF(I18="","",J18+COUNTIF($I$6:I18,I18)-1)</f>
        <v/>
      </c>
      <c r="L18" s="32" t="str">
        <f aca="false">IF(I18="","",COUNTIF($I$6:$I$25,I18))</f>
        <v/>
      </c>
      <c r="M18" s="33" t="n">
        <f aca="false">IF(I18="",0,IF(OR(I18&lt;=0,I18&lt;Setup!$C$11),0,SUMPRODUCT((Setup!$B$16:$B$20&gt;=J18)*(Setup!$B$16:$B$20&lt;=J18+L18-1)*Setup!$C$16:$C$20)/L18))</f>
        <v>0</v>
      </c>
      <c r="N18" s="34" t="n">
        <f aca="false">IF(OR(I18="",N(Setup!$C$22)=0,H18=""),0,IF(H18&gt;=Setup!$C$22,N(Setup!$C$23),0))</f>
        <v>0</v>
      </c>
      <c r="O18" s="34" t="n">
        <f aca="false">IF(OR(I18="",N(Setup!$C$24)=0),0,IF(SUMIFS($G$6:$G$25,$D$6:$D$25,"&lt;&gt;No")&gt;=Setup!$C$24,N(Setup!$C$25),0))</f>
        <v>0</v>
      </c>
      <c r="P18" s="35" t="str">
        <f aca="false">IF(A18="","",M18+N18+O18)</f>
        <v/>
      </c>
      <c r="Q18" s="30" t="str">
        <f aca="false">IF(A18="","",SUMIFS(Results!$C$6:$C$505,Results!$B$6:$B$505,A18,Results!$G$6:$G$505,1))</f>
        <v/>
      </c>
      <c r="R18" s="30" t="str">
        <f aca="false">IF(A18="","",SUMIFS(Results!$C$6:$C$505,Results!$B$6:$B$505,A18,Results!$G$6:$G$505,2))</f>
        <v/>
      </c>
      <c r="S18" s="30" t="str">
        <f aca="false">IF(A18="","",SUMIFS(Results!$C$6:$C$505,Results!$B$6:$B$505,A18,Results!$G$6:$G$505,3))</f>
        <v/>
      </c>
      <c r="T18" s="30" t="str">
        <f aca="false">IF(A18="","",SUMIFS(Results!$C$6:$C$505,Results!$B$6:$B$505,A18,Results!$G$6:$G$505,4))</f>
        <v/>
      </c>
      <c r="U18" s="30" t="str">
        <f aca="false">IF(A18="","",SUMIFS(Results!$C$6:$C$505,Results!$B$6:$B$505,A18,Results!$G$6:$G$505,5))</f>
        <v/>
      </c>
      <c r="V18" s="30" t="str">
        <f aca="false">IF(A18="","",SUMIFS(Results!$C$6:$C$505,Results!$B$6:$B$505,A18,Results!$G$6:$G$505,6))</f>
        <v/>
      </c>
      <c r="W18" s="30" t="str">
        <f aca="false">IF(A18="","",SUMIFS(Results!$C$6:$C$505,Results!$B$6:$B$505,A18,Results!$G$6:$G$505,7))</f>
        <v/>
      </c>
      <c r="X18" s="30" t="str">
        <f aca="false">IF(A18="","",SUMIFS(Results!$C$6:$C$505,Results!$B$6:$B$505,A18,Results!$G$6:$G$505,8))</f>
        <v/>
      </c>
      <c r="Y18" s="30" t="str">
        <f aca="false">IF(I18="","",IF(J18=1,"",SMALL($I$6:$I$25,COUNTIF($I$6:$I$25,"&lt;="&amp;I18)+1)-I18))</f>
        <v/>
      </c>
    </row>
    <row r="19" customFormat="false" ht="15" hidden="false" customHeight="false" outlineLevel="0" collapsed="false">
      <c r="A19" s="10"/>
      <c r="B19" s="10"/>
      <c r="C19" s="23"/>
      <c r="D19" s="10"/>
      <c r="E19" s="29"/>
      <c r="G19" s="30" t="str">
        <f aca="false">IF(A19="","",SUMIFS(Results!$C$6:$C$505,Results!$B$6:$B$505,A19,Results!$F$6:$F$505,1))</f>
        <v/>
      </c>
      <c r="H19" s="31" t="str">
        <f aca="false">IF(OR(A19="",N(C19)=0),"",G19/C19)</f>
        <v/>
      </c>
      <c r="I19" s="30" t="str">
        <f aca="false">IF(OR(A19="",D19="No"),"",IF(Setup!$C$10="Percent of target",N(H19),G19))</f>
        <v/>
      </c>
      <c r="J19" s="32" t="str">
        <f aca="false">IF(I19="","",COUNTIF($I$6:$I$25,"&gt;"&amp;I19)+1)</f>
        <v/>
      </c>
      <c r="K19" s="32" t="str">
        <f aca="false">IF(I19="","",J19+COUNTIF($I$6:I19,I19)-1)</f>
        <v/>
      </c>
      <c r="L19" s="32" t="str">
        <f aca="false">IF(I19="","",COUNTIF($I$6:$I$25,I19))</f>
        <v/>
      </c>
      <c r="M19" s="33" t="n">
        <f aca="false">IF(I19="",0,IF(OR(I19&lt;=0,I19&lt;Setup!$C$11),0,SUMPRODUCT((Setup!$B$16:$B$20&gt;=J19)*(Setup!$B$16:$B$20&lt;=J19+L19-1)*Setup!$C$16:$C$20)/L19))</f>
        <v>0</v>
      </c>
      <c r="N19" s="34" t="n">
        <f aca="false">IF(OR(I19="",N(Setup!$C$22)=0,H19=""),0,IF(H19&gt;=Setup!$C$22,N(Setup!$C$23),0))</f>
        <v>0</v>
      </c>
      <c r="O19" s="34" t="n">
        <f aca="false">IF(OR(I19="",N(Setup!$C$24)=0),0,IF(SUMIFS($G$6:$G$25,$D$6:$D$25,"&lt;&gt;No")&gt;=Setup!$C$24,N(Setup!$C$25),0))</f>
        <v>0</v>
      </c>
      <c r="P19" s="35" t="str">
        <f aca="false">IF(A19="","",M19+N19+O19)</f>
        <v/>
      </c>
      <c r="Q19" s="30" t="str">
        <f aca="false">IF(A19="","",SUMIFS(Results!$C$6:$C$505,Results!$B$6:$B$505,A19,Results!$G$6:$G$505,1))</f>
        <v/>
      </c>
      <c r="R19" s="30" t="str">
        <f aca="false">IF(A19="","",SUMIFS(Results!$C$6:$C$505,Results!$B$6:$B$505,A19,Results!$G$6:$G$505,2))</f>
        <v/>
      </c>
      <c r="S19" s="30" t="str">
        <f aca="false">IF(A19="","",SUMIFS(Results!$C$6:$C$505,Results!$B$6:$B$505,A19,Results!$G$6:$G$505,3))</f>
        <v/>
      </c>
      <c r="T19" s="30" t="str">
        <f aca="false">IF(A19="","",SUMIFS(Results!$C$6:$C$505,Results!$B$6:$B$505,A19,Results!$G$6:$G$505,4))</f>
        <v/>
      </c>
      <c r="U19" s="30" t="str">
        <f aca="false">IF(A19="","",SUMIFS(Results!$C$6:$C$505,Results!$B$6:$B$505,A19,Results!$G$6:$G$505,5))</f>
        <v/>
      </c>
      <c r="V19" s="30" t="str">
        <f aca="false">IF(A19="","",SUMIFS(Results!$C$6:$C$505,Results!$B$6:$B$505,A19,Results!$G$6:$G$505,6))</f>
        <v/>
      </c>
      <c r="W19" s="30" t="str">
        <f aca="false">IF(A19="","",SUMIFS(Results!$C$6:$C$505,Results!$B$6:$B$505,A19,Results!$G$6:$G$505,7))</f>
        <v/>
      </c>
      <c r="X19" s="30" t="str">
        <f aca="false">IF(A19="","",SUMIFS(Results!$C$6:$C$505,Results!$B$6:$B$505,A19,Results!$G$6:$G$505,8))</f>
        <v/>
      </c>
      <c r="Y19" s="30" t="str">
        <f aca="false">IF(I19="","",IF(J19=1,"",SMALL($I$6:$I$25,COUNTIF($I$6:$I$25,"&lt;="&amp;I19)+1)-I19))</f>
        <v/>
      </c>
    </row>
    <row r="20" customFormat="false" ht="15" hidden="false" customHeight="false" outlineLevel="0" collapsed="false">
      <c r="A20" s="10"/>
      <c r="B20" s="10"/>
      <c r="C20" s="23"/>
      <c r="D20" s="10"/>
      <c r="E20" s="29"/>
      <c r="G20" s="30" t="str">
        <f aca="false">IF(A20="","",SUMIFS(Results!$C$6:$C$505,Results!$B$6:$B$505,A20,Results!$F$6:$F$505,1))</f>
        <v/>
      </c>
      <c r="H20" s="31" t="str">
        <f aca="false">IF(OR(A20="",N(C20)=0),"",G20/C20)</f>
        <v/>
      </c>
      <c r="I20" s="30" t="str">
        <f aca="false">IF(OR(A20="",D20="No"),"",IF(Setup!$C$10="Percent of target",N(H20),G20))</f>
        <v/>
      </c>
      <c r="J20" s="32" t="str">
        <f aca="false">IF(I20="","",COUNTIF($I$6:$I$25,"&gt;"&amp;I20)+1)</f>
        <v/>
      </c>
      <c r="K20" s="32" t="str">
        <f aca="false">IF(I20="","",J20+COUNTIF($I$6:I20,I20)-1)</f>
        <v/>
      </c>
      <c r="L20" s="32" t="str">
        <f aca="false">IF(I20="","",COUNTIF($I$6:$I$25,I20))</f>
        <v/>
      </c>
      <c r="M20" s="33" t="n">
        <f aca="false">IF(I20="",0,IF(OR(I20&lt;=0,I20&lt;Setup!$C$11),0,SUMPRODUCT((Setup!$B$16:$B$20&gt;=J20)*(Setup!$B$16:$B$20&lt;=J20+L20-1)*Setup!$C$16:$C$20)/L20))</f>
        <v>0</v>
      </c>
      <c r="N20" s="34" t="n">
        <f aca="false">IF(OR(I20="",N(Setup!$C$22)=0,H20=""),0,IF(H20&gt;=Setup!$C$22,N(Setup!$C$23),0))</f>
        <v>0</v>
      </c>
      <c r="O20" s="34" t="n">
        <f aca="false">IF(OR(I20="",N(Setup!$C$24)=0),0,IF(SUMIFS($G$6:$G$25,$D$6:$D$25,"&lt;&gt;No")&gt;=Setup!$C$24,N(Setup!$C$25),0))</f>
        <v>0</v>
      </c>
      <c r="P20" s="35" t="str">
        <f aca="false">IF(A20="","",M20+N20+O20)</f>
        <v/>
      </c>
      <c r="Q20" s="30" t="str">
        <f aca="false">IF(A20="","",SUMIFS(Results!$C$6:$C$505,Results!$B$6:$B$505,A20,Results!$G$6:$G$505,1))</f>
        <v/>
      </c>
      <c r="R20" s="30" t="str">
        <f aca="false">IF(A20="","",SUMIFS(Results!$C$6:$C$505,Results!$B$6:$B$505,A20,Results!$G$6:$G$505,2))</f>
        <v/>
      </c>
      <c r="S20" s="30" t="str">
        <f aca="false">IF(A20="","",SUMIFS(Results!$C$6:$C$505,Results!$B$6:$B$505,A20,Results!$G$6:$G$505,3))</f>
        <v/>
      </c>
      <c r="T20" s="30" t="str">
        <f aca="false">IF(A20="","",SUMIFS(Results!$C$6:$C$505,Results!$B$6:$B$505,A20,Results!$G$6:$G$505,4))</f>
        <v/>
      </c>
      <c r="U20" s="30" t="str">
        <f aca="false">IF(A20="","",SUMIFS(Results!$C$6:$C$505,Results!$B$6:$B$505,A20,Results!$G$6:$G$505,5))</f>
        <v/>
      </c>
      <c r="V20" s="30" t="str">
        <f aca="false">IF(A20="","",SUMIFS(Results!$C$6:$C$505,Results!$B$6:$B$505,A20,Results!$G$6:$G$505,6))</f>
        <v/>
      </c>
      <c r="W20" s="30" t="str">
        <f aca="false">IF(A20="","",SUMIFS(Results!$C$6:$C$505,Results!$B$6:$B$505,A20,Results!$G$6:$G$505,7))</f>
        <v/>
      </c>
      <c r="X20" s="30" t="str">
        <f aca="false">IF(A20="","",SUMIFS(Results!$C$6:$C$505,Results!$B$6:$B$505,A20,Results!$G$6:$G$505,8))</f>
        <v/>
      </c>
      <c r="Y20" s="30" t="str">
        <f aca="false">IF(I20="","",IF(J20=1,"",SMALL($I$6:$I$25,COUNTIF($I$6:$I$25,"&lt;="&amp;I20)+1)-I20))</f>
        <v/>
      </c>
    </row>
    <row r="21" customFormat="false" ht="15" hidden="false" customHeight="false" outlineLevel="0" collapsed="false">
      <c r="A21" s="10"/>
      <c r="B21" s="10"/>
      <c r="C21" s="23"/>
      <c r="D21" s="10"/>
      <c r="E21" s="29"/>
      <c r="G21" s="30" t="str">
        <f aca="false">IF(A21="","",SUMIFS(Results!$C$6:$C$505,Results!$B$6:$B$505,A21,Results!$F$6:$F$505,1))</f>
        <v/>
      </c>
      <c r="H21" s="31" t="str">
        <f aca="false">IF(OR(A21="",N(C21)=0),"",G21/C21)</f>
        <v/>
      </c>
      <c r="I21" s="30" t="str">
        <f aca="false">IF(OR(A21="",D21="No"),"",IF(Setup!$C$10="Percent of target",N(H21),G21))</f>
        <v/>
      </c>
      <c r="J21" s="32" t="str">
        <f aca="false">IF(I21="","",COUNTIF($I$6:$I$25,"&gt;"&amp;I21)+1)</f>
        <v/>
      </c>
      <c r="K21" s="32" t="str">
        <f aca="false">IF(I21="","",J21+COUNTIF($I$6:I21,I21)-1)</f>
        <v/>
      </c>
      <c r="L21" s="32" t="str">
        <f aca="false">IF(I21="","",COUNTIF($I$6:$I$25,I21))</f>
        <v/>
      </c>
      <c r="M21" s="33" t="n">
        <f aca="false">IF(I21="",0,IF(OR(I21&lt;=0,I21&lt;Setup!$C$11),0,SUMPRODUCT((Setup!$B$16:$B$20&gt;=J21)*(Setup!$B$16:$B$20&lt;=J21+L21-1)*Setup!$C$16:$C$20)/L21))</f>
        <v>0</v>
      </c>
      <c r="N21" s="34" t="n">
        <f aca="false">IF(OR(I21="",N(Setup!$C$22)=0,H21=""),0,IF(H21&gt;=Setup!$C$22,N(Setup!$C$23),0))</f>
        <v>0</v>
      </c>
      <c r="O21" s="34" t="n">
        <f aca="false">IF(OR(I21="",N(Setup!$C$24)=0),0,IF(SUMIFS($G$6:$G$25,$D$6:$D$25,"&lt;&gt;No")&gt;=Setup!$C$24,N(Setup!$C$25),0))</f>
        <v>0</v>
      </c>
      <c r="P21" s="35" t="str">
        <f aca="false">IF(A21="","",M21+N21+O21)</f>
        <v/>
      </c>
      <c r="Q21" s="30" t="str">
        <f aca="false">IF(A21="","",SUMIFS(Results!$C$6:$C$505,Results!$B$6:$B$505,A21,Results!$G$6:$G$505,1))</f>
        <v/>
      </c>
      <c r="R21" s="30" t="str">
        <f aca="false">IF(A21="","",SUMIFS(Results!$C$6:$C$505,Results!$B$6:$B$505,A21,Results!$G$6:$G$505,2))</f>
        <v/>
      </c>
      <c r="S21" s="30" t="str">
        <f aca="false">IF(A21="","",SUMIFS(Results!$C$6:$C$505,Results!$B$6:$B$505,A21,Results!$G$6:$G$505,3))</f>
        <v/>
      </c>
      <c r="T21" s="30" t="str">
        <f aca="false">IF(A21="","",SUMIFS(Results!$C$6:$C$505,Results!$B$6:$B$505,A21,Results!$G$6:$G$505,4))</f>
        <v/>
      </c>
      <c r="U21" s="30" t="str">
        <f aca="false">IF(A21="","",SUMIFS(Results!$C$6:$C$505,Results!$B$6:$B$505,A21,Results!$G$6:$G$505,5))</f>
        <v/>
      </c>
      <c r="V21" s="30" t="str">
        <f aca="false">IF(A21="","",SUMIFS(Results!$C$6:$C$505,Results!$B$6:$B$505,A21,Results!$G$6:$G$505,6))</f>
        <v/>
      </c>
      <c r="W21" s="30" t="str">
        <f aca="false">IF(A21="","",SUMIFS(Results!$C$6:$C$505,Results!$B$6:$B$505,A21,Results!$G$6:$G$505,7))</f>
        <v/>
      </c>
      <c r="X21" s="30" t="str">
        <f aca="false">IF(A21="","",SUMIFS(Results!$C$6:$C$505,Results!$B$6:$B$505,A21,Results!$G$6:$G$505,8))</f>
        <v/>
      </c>
      <c r="Y21" s="30" t="str">
        <f aca="false">IF(I21="","",IF(J21=1,"",SMALL($I$6:$I$25,COUNTIF($I$6:$I$25,"&lt;="&amp;I21)+1)-I21))</f>
        <v/>
      </c>
    </row>
    <row r="22" customFormat="false" ht="15" hidden="false" customHeight="false" outlineLevel="0" collapsed="false">
      <c r="A22" s="10"/>
      <c r="B22" s="10"/>
      <c r="C22" s="23"/>
      <c r="D22" s="10"/>
      <c r="E22" s="29"/>
      <c r="G22" s="30" t="str">
        <f aca="false">IF(A22="","",SUMIFS(Results!$C$6:$C$505,Results!$B$6:$B$505,A22,Results!$F$6:$F$505,1))</f>
        <v/>
      </c>
      <c r="H22" s="31" t="str">
        <f aca="false">IF(OR(A22="",N(C22)=0),"",G22/C22)</f>
        <v/>
      </c>
      <c r="I22" s="30" t="str">
        <f aca="false">IF(OR(A22="",D22="No"),"",IF(Setup!$C$10="Percent of target",N(H22),G22))</f>
        <v/>
      </c>
      <c r="J22" s="32" t="str">
        <f aca="false">IF(I22="","",COUNTIF($I$6:$I$25,"&gt;"&amp;I22)+1)</f>
        <v/>
      </c>
      <c r="K22" s="32" t="str">
        <f aca="false">IF(I22="","",J22+COUNTIF($I$6:I22,I22)-1)</f>
        <v/>
      </c>
      <c r="L22" s="32" t="str">
        <f aca="false">IF(I22="","",COUNTIF($I$6:$I$25,I22))</f>
        <v/>
      </c>
      <c r="M22" s="33" t="n">
        <f aca="false">IF(I22="",0,IF(OR(I22&lt;=0,I22&lt;Setup!$C$11),0,SUMPRODUCT((Setup!$B$16:$B$20&gt;=J22)*(Setup!$B$16:$B$20&lt;=J22+L22-1)*Setup!$C$16:$C$20)/L22))</f>
        <v>0</v>
      </c>
      <c r="N22" s="34" t="n">
        <f aca="false">IF(OR(I22="",N(Setup!$C$22)=0,H22=""),0,IF(H22&gt;=Setup!$C$22,N(Setup!$C$23),0))</f>
        <v>0</v>
      </c>
      <c r="O22" s="34" t="n">
        <f aca="false">IF(OR(I22="",N(Setup!$C$24)=0),0,IF(SUMIFS($G$6:$G$25,$D$6:$D$25,"&lt;&gt;No")&gt;=Setup!$C$24,N(Setup!$C$25),0))</f>
        <v>0</v>
      </c>
      <c r="P22" s="35" t="str">
        <f aca="false">IF(A22="","",M22+N22+O22)</f>
        <v/>
      </c>
      <c r="Q22" s="30" t="str">
        <f aca="false">IF(A22="","",SUMIFS(Results!$C$6:$C$505,Results!$B$6:$B$505,A22,Results!$G$6:$G$505,1))</f>
        <v/>
      </c>
      <c r="R22" s="30" t="str">
        <f aca="false">IF(A22="","",SUMIFS(Results!$C$6:$C$505,Results!$B$6:$B$505,A22,Results!$G$6:$G$505,2))</f>
        <v/>
      </c>
      <c r="S22" s="30" t="str">
        <f aca="false">IF(A22="","",SUMIFS(Results!$C$6:$C$505,Results!$B$6:$B$505,A22,Results!$G$6:$G$505,3))</f>
        <v/>
      </c>
      <c r="T22" s="30" t="str">
        <f aca="false">IF(A22="","",SUMIFS(Results!$C$6:$C$505,Results!$B$6:$B$505,A22,Results!$G$6:$G$505,4))</f>
        <v/>
      </c>
      <c r="U22" s="30" t="str">
        <f aca="false">IF(A22="","",SUMIFS(Results!$C$6:$C$505,Results!$B$6:$B$505,A22,Results!$G$6:$G$505,5))</f>
        <v/>
      </c>
      <c r="V22" s="30" t="str">
        <f aca="false">IF(A22="","",SUMIFS(Results!$C$6:$C$505,Results!$B$6:$B$505,A22,Results!$G$6:$G$505,6))</f>
        <v/>
      </c>
      <c r="W22" s="30" t="str">
        <f aca="false">IF(A22="","",SUMIFS(Results!$C$6:$C$505,Results!$B$6:$B$505,A22,Results!$G$6:$G$505,7))</f>
        <v/>
      </c>
      <c r="X22" s="30" t="str">
        <f aca="false">IF(A22="","",SUMIFS(Results!$C$6:$C$505,Results!$B$6:$B$505,A22,Results!$G$6:$G$505,8))</f>
        <v/>
      </c>
      <c r="Y22" s="30" t="str">
        <f aca="false">IF(I22="","",IF(J22=1,"",SMALL($I$6:$I$25,COUNTIF($I$6:$I$25,"&lt;="&amp;I22)+1)-I22))</f>
        <v/>
      </c>
    </row>
    <row r="23" customFormat="false" ht="15" hidden="false" customHeight="false" outlineLevel="0" collapsed="false">
      <c r="A23" s="10"/>
      <c r="B23" s="10"/>
      <c r="C23" s="23"/>
      <c r="D23" s="10"/>
      <c r="E23" s="29"/>
      <c r="G23" s="30" t="str">
        <f aca="false">IF(A23="","",SUMIFS(Results!$C$6:$C$505,Results!$B$6:$B$505,A23,Results!$F$6:$F$505,1))</f>
        <v/>
      </c>
      <c r="H23" s="31" t="str">
        <f aca="false">IF(OR(A23="",N(C23)=0),"",G23/C23)</f>
        <v/>
      </c>
      <c r="I23" s="30" t="str">
        <f aca="false">IF(OR(A23="",D23="No"),"",IF(Setup!$C$10="Percent of target",N(H23),G23))</f>
        <v/>
      </c>
      <c r="J23" s="32" t="str">
        <f aca="false">IF(I23="","",COUNTIF($I$6:$I$25,"&gt;"&amp;I23)+1)</f>
        <v/>
      </c>
      <c r="K23" s="32" t="str">
        <f aca="false">IF(I23="","",J23+COUNTIF($I$6:I23,I23)-1)</f>
        <v/>
      </c>
      <c r="L23" s="32" t="str">
        <f aca="false">IF(I23="","",COUNTIF($I$6:$I$25,I23))</f>
        <v/>
      </c>
      <c r="M23" s="33" t="n">
        <f aca="false">IF(I23="",0,IF(OR(I23&lt;=0,I23&lt;Setup!$C$11),0,SUMPRODUCT((Setup!$B$16:$B$20&gt;=J23)*(Setup!$B$16:$B$20&lt;=J23+L23-1)*Setup!$C$16:$C$20)/L23))</f>
        <v>0</v>
      </c>
      <c r="N23" s="34" t="n">
        <f aca="false">IF(OR(I23="",N(Setup!$C$22)=0,H23=""),0,IF(H23&gt;=Setup!$C$22,N(Setup!$C$23),0))</f>
        <v>0</v>
      </c>
      <c r="O23" s="34" t="n">
        <f aca="false">IF(OR(I23="",N(Setup!$C$24)=0),0,IF(SUMIFS($G$6:$G$25,$D$6:$D$25,"&lt;&gt;No")&gt;=Setup!$C$24,N(Setup!$C$25),0))</f>
        <v>0</v>
      </c>
      <c r="P23" s="35" t="str">
        <f aca="false">IF(A23="","",M23+N23+O23)</f>
        <v/>
      </c>
      <c r="Q23" s="30" t="str">
        <f aca="false">IF(A23="","",SUMIFS(Results!$C$6:$C$505,Results!$B$6:$B$505,A23,Results!$G$6:$G$505,1))</f>
        <v/>
      </c>
      <c r="R23" s="30" t="str">
        <f aca="false">IF(A23="","",SUMIFS(Results!$C$6:$C$505,Results!$B$6:$B$505,A23,Results!$G$6:$G$505,2))</f>
        <v/>
      </c>
      <c r="S23" s="30" t="str">
        <f aca="false">IF(A23="","",SUMIFS(Results!$C$6:$C$505,Results!$B$6:$B$505,A23,Results!$G$6:$G$505,3))</f>
        <v/>
      </c>
      <c r="T23" s="30" t="str">
        <f aca="false">IF(A23="","",SUMIFS(Results!$C$6:$C$505,Results!$B$6:$B$505,A23,Results!$G$6:$G$505,4))</f>
        <v/>
      </c>
      <c r="U23" s="30" t="str">
        <f aca="false">IF(A23="","",SUMIFS(Results!$C$6:$C$505,Results!$B$6:$B$505,A23,Results!$G$6:$G$505,5))</f>
        <v/>
      </c>
      <c r="V23" s="30" t="str">
        <f aca="false">IF(A23="","",SUMIFS(Results!$C$6:$C$505,Results!$B$6:$B$505,A23,Results!$G$6:$G$505,6))</f>
        <v/>
      </c>
      <c r="W23" s="30" t="str">
        <f aca="false">IF(A23="","",SUMIFS(Results!$C$6:$C$505,Results!$B$6:$B$505,A23,Results!$G$6:$G$505,7))</f>
        <v/>
      </c>
      <c r="X23" s="30" t="str">
        <f aca="false">IF(A23="","",SUMIFS(Results!$C$6:$C$505,Results!$B$6:$B$505,A23,Results!$G$6:$G$505,8))</f>
        <v/>
      </c>
      <c r="Y23" s="30" t="str">
        <f aca="false">IF(I23="","",IF(J23=1,"",SMALL($I$6:$I$25,COUNTIF($I$6:$I$25,"&lt;="&amp;I23)+1)-I23))</f>
        <v/>
      </c>
    </row>
    <row r="24" customFormat="false" ht="15" hidden="false" customHeight="false" outlineLevel="0" collapsed="false">
      <c r="A24" s="10"/>
      <c r="B24" s="10"/>
      <c r="C24" s="23"/>
      <c r="D24" s="10"/>
      <c r="E24" s="29"/>
      <c r="G24" s="30" t="str">
        <f aca="false">IF(A24="","",SUMIFS(Results!$C$6:$C$505,Results!$B$6:$B$505,A24,Results!$F$6:$F$505,1))</f>
        <v/>
      </c>
      <c r="H24" s="31" t="str">
        <f aca="false">IF(OR(A24="",N(C24)=0),"",G24/C24)</f>
        <v/>
      </c>
      <c r="I24" s="30" t="str">
        <f aca="false">IF(OR(A24="",D24="No"),"",IF(Setup!$C$10="Percent of target",N(H24),G24))</f>
        <v/>
      </c>
      <c r="J24" s="32" t="str">
        <f aca="false">IF(I24="","",COUNTIF($I$6:$I$25,"&gt;"&amp;I24)+1)</f>
        <v/>
      </c>
      <c r="K24" s="32" t="str">
        <f aca="false">IF(I24="","",J24+COUNTIF($I$6:I24,I24)-1)</f>
        <v/>
      </c>
      <c r="L24" s="32" t="str">
        <f aca="false">IF(I24="","",COUNTIF($I$6:$I$25,I24))</f>
        <v/>
      </c>
      <c r="M24" s="33" t="n">
        <f aca="false">IF(I24="",0,IF(OR(I24&lt;=0,I24&lt;Setup!$C$11),0,SUMPRODUCT((Setup!$B$16:$B$20&gt;=J24)*(Setup!$B$16:$B$20&lt;=J24+L24-1)*Setup!$C$16:$C$20)/L24))</f>
        <v>0</v>
      </c>
      <c r="N24" s="34" t="n">
        <f aca="false">IF(OR(I24="",N(Setup!$C$22)=0,H24=""),0,IF(H24&gt;=Setup!$C$22,N(Setup!$C$23),0))</f>
        <v>0</v>
      </c>
      <c r="O24" s="34" t="n">
        <f aca="false">IF(OR(I24="",N(Setup!$C$24)=0),0,IF(SUMIFS($G$6:$G$25,$D$6:$D$25,"&lt;&gt;No")&gt;=Setup!$C$24,N(Setup!$C$25),0))</f>
        <v>0</v>
      </c>
      <c r="P24" s="35" t="str">
        <f aca="false">IF(A24="","",M24+N24+O24)</f>
        <v/>
      </c>
      <c r="Q24" s="30" t="str">
        <f aca="false">IF(A24="","",SUMIFS(Results!$C$6:$C$505,Results!$B$6:$B$505,A24,Results!$G$6:$G$505,1))</f>
        <v/>
      </c>
      <c r="R24" s="30" t="str">
        <f aca="false">IF(A24="","",SUMIFS(Results!$C$6:$C$505,Results!$B$6:$B$505,A24,Results!$G$6:$G$505,2))</f>
        <v/>
      </c>
      <c r="S24" s="30" t="str">
        <f aca="false">IF(A24="","",SUMIFS(Results!$C$6:$C$505,Results!$B$6:$B$505,A24,Results!$G$6:$G$505,3))</f>
        <v/>
      </c>
      <c r="T24" s="30" t="str">
        <f aca="false">IF(A24="","",SUMIFS(Results!$C$6:$C$505,Results!$B$6:$B$505,A24,Results!$G$6:$G$505,4))</f>
        <v/>
      </c>
      <c r="U24" s="30" t="str">
        <f aca="false">IF(A24="","",SUMIFS(Results!$C$6:$C$505,Results!$B$6:$B$505,A24,Results!$G$6:$G$505,5))</f>
        <v/>
      </c>
      <c r="V24" s="30" t="str">
        <f aca="false">IF(A24="","",SUMIFS(Results!$C$6:$C$505,Results!$B$6:$B$505,A24,Results!$G$6:$G$505,6))</f>
        <v/>
      </c>
      <c r="W24" s="30" t="str">
        <f aca="false">IF(A24="","",SUMIFS(Results!$C$6:$C$505,Results!$B$6:$B$505,A24,Results!$G$6:$G$505,7))</f>
        <v/>
      </c>
      <c r="X24" s="30" t="str">
        <f aca="false">IF(A24="","",SUMIFS(Results!$C$6:$C$505,Results!$B$6:$B$505,A24,Results!$G$6:$G$505,8))</f>
        <v/>
      </c>
      <c r="Y24" s="30" t="str">
        <f aca="false">IF(I24="","",IF(J24=1,"",SMALL($I$6:$I$25,COUNTIF($I$6:$I$25,"&lt;="&amp;I24)+1)-I24))</f>
        <v/>
      </c>
    </row>
    <row r="25" customFormat="false" ht="15" hidden="false" customHeight="false" outlineLevel="0" collapsed="false">
      <c r="A25" s="10"/>
      <c r="B25" s="10"/>
      <c r="C25" s="23"/>
      <c r="D25" s="10"/>
      <c r="E25" s="29"/>
      <c r="G25" s="30" t="str">
        <f aca="false">IF(A25="","",SUMIFS(Results!$C$6:$C$505,Results!$B$6:$B$505,A25,Results!$F$6:$F$505,1))</f>
        <v/>
      </c>
      <c r="H25" s="31" t="str">
        <f aca="false">IF(OR(A25="",N(C25)=0),"",G25/C25)</f>
        <v/>
      </c>
      <c r="I25" s="30" t="str">
        <f aca="false">IF(OR(A25="",D25="No"),"",IF(Setup!$C$10="Percent of target",N(H25),G25))</f>
        <v/>
      </c>
      <c r="J25" s="32" t="str">
        <f aca="false">IF(I25="","",COUNTIF($I$6:$I$25,"&gt;"&amp;I25)+1)</f>
        <v/>
      </c>
      <c r="K25" s="32" t="str">
        <f aca="false">IF(I25="","",J25+COUNTIF($I$6:I25,I25)-1)</f>
        <v/>
      </c>
      <c r="L25" s="32" t="str">
        <f aca="false">IF(I25="","",COUNTIF($I$6:$I$25,I25))</f>
        <v/>
      </c>
      <c r="M25" s="33" t="n">
        <f aca="false">IF(I25="",0,IF(OR(I25&lt;=0,I25&lt;Setup!$C$11),0,SUMPRODUCT((Setup!$B$16:$B$20&gt;=J25)*(Setup!$B$16:$B$20&lt;=J25+L25-1)*Setup!$C$16:$C$20)/L25))</f>
        <v>0</v>
      </c>
      <c r="N25" s="34" t="n">
        <f aca="false">IF(OR(I25="",N(Setup!$C$22)=0,H25=""),0,IF(H25&gt;=Setup!$C$22,N(Setup!$C$23),0))</f>
        <v>0</v>
      </c>
      <c r="O25" s="34" t="n">
        <f aca="false">IF(OR(I25="",N(Setup!$C$24)=0),0,IF(SUMIFS($G$6:$G$25,$D$6:$D$25,"&lt;&gt;No")&gt;=Setup!$C$24,N(Setup!$C$25),0))</f>
        <v>0</v>
      </c>
      <c r="P25" s="35" t="str">
        <f aca="false">IF(A25="","",M25+N25+O25)</f>
        <v/>
      </c>
      <c r="Q25" s="30" t="str">
        <f aca="false">IF(A25="","",SUMIFS(Results!$C$6:$C$505,Results!$B$6:$B$505,A25,Results!$G$6:$G$505,1))</f>
        <v/>
      </c>
      <c r="R25" s="30" t="str">
        <f aca="false">IF(A25="","",SUMIFS(Results!$C$6:$C$505,Results!$B$6:$B$505,A25,Results!$G$6:$G$505,2))</f>
        <v/>
      </c>
      <c r="S25" s="30" t="str">
        <f aca="false">IF(A25="","",SUMIFS(Results!$C$6:$C$505,Results!$B$6:$B$505,A25,Results!$G$6:$G$505,3))</f>
        <v/>
      </c>
      <c r="T25" s="30" t="str">
        <f aca="false">IF(A25="","",SUMIFS(Results!$C$6:$C$505,Results!$B$6:$B$505,A25,Results!$G$6:$G$505,4))</f>
        <v/>
      </c>
      <c r="U25" s="30" t="str">
        <f aca="false">IF(A25="","",SUMIFS(Results!$C$6:$C$505,Results!$B$6:$B$505,A25,Results!$G$6:$G$505,5))</f>
        <v/>
      </c>
      <c r="V25" s="30" t="str">
        <f aca="false">IF(A25="","",SUMIFS(Results!$C$6:$C$505,Results!$B$6:$B$505,A25,Results!$G$6:$G$505,6))</f>
        <v/>
      </c>
      <c r="W25" s="30" t="str">
        <f aca="false">IF(A25="","",SUMIFS(Results!$C$6:$C$505,Results!$B$6:$B$505,A25,Results!$G$6:$G$505,7))</f>
        <v/>
      </c>
      <c r="X25" s="30" t="str">
        <f aca="false">IF(A25="","",SUMIFS(Results!$C$6:$C$505,Results!$B$6:$B$505,A25,Results!$G$6:$G$505,8))</f>
        <v/>
      </c>
      <c r="Y25" s="30" t="str">
        <f aca="false">IF(I25="","",IF(J25=1,"",SMALL($I$6:$I$25,COUNTIF($I$6:$I$25,"&lt;="&amp;I25)+1)-I25))</f>
        <v/>
      </c>
    </row>
    <row r="26" customFormat="false" ht="15" hidden="false" customHeight="false" outlineLevel="0" collapsed="false">
      <c r="A26" s="19" t="s">
        <v>121</v>
      </c>
      <c r="G26" s="36" t="n">
        <f aca="false">SUMIFS($G$6:$G$25,$D$6:$D$25,"&lt;&gt;No")</f>
        <v>15</v>
      </c>
      <c r="M26" s="35" t="n">
        <f aca="false">SUM(M6:M25)</f>
        <v>24000</v>
      </c>
      <c r="N26" s="35" t="n">
        <f aca="false">SUM(N6:N25)</f>
        <v>0</v>
      </c>
      <c r="O26" s="35" t="n">
        <f aca="false">SUM(O6:O25)</f>
        <v>16000</v>
      </c>
      <c r="P26" s="35" t="n">
        <f aca="false">SUM(P6:P25)</f>
        <v>40000</v>
      </c>
      <c r="Q26" s="36" t="n">
        <f aca="false">SUMIFS(Q6:Q25,$D$6:$D$25,"&lt;&gt;No")</f>
        <v>3</v>
      </c>
      <c r="R26" s="36" t="n">
        <f aca="false">SUMIFS(R6:R25,$D$6:$D$25,"&lt;&gt;No")</f>
        <v>3</v>
      </c>
      <c r="S26" s="36" t="n">
        <f aca="false">SUMIFS(S6:S25,$D$6:$D$25,"&lt;&gt;No")</f>
        <v>4</v>
      </c>
      <c r="T26" s="36" t="n">
        <f aca="false">SUMIFS(T6:T25,$D$6:$D$25,"&lt;&gt;No")</f>
        <v>5</v>
      </c>
      <c r="U26" s="36" t="n">
        <f aca="false">SUMIFS(U6:U25,$D$6:$D$25,"&lt;&gt;No")</f>
        <v>0</v>
      </c>
      <c r="V26" s="36" t="n">
        <f aca="false">SUMIFS(V6:V25,$D$6:$D$25,"&lt;&gt;No")</f>
        <v>0</v>
      </c>
      <c r="W26" s="36" t="n">
        <f aca="false">SUMIFS(W6:W25,$D$6:$D$25,"&lt;&gt;No")</f>
        <v>0</v>
      </c>
      <c r="X26" s="36" t="n">
        <f aca="false">SUMIFS(X6:X25,$D$6:$D$25,"&lt;&gt;No")</f>
        <v>0</v>
      </c>
    </row>
    <row r="28" customFormat="false" ht="15" hidden="false" customHeight="false" outlineLevel="0" collapsed="false">
      <c r="A28" s="21" t="s">
        <v>122</v>
      </c>
    </row>
  </sheetData>
  <dataValidations count="1">
    <dataValidation allowBlank="true" errorStyle="stop" operator="between" showDropDown="false" showErrorMessage="false" showInputMessage="false" sqref="D6:D2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34"/>
    <col collapsed="false" customWidth="true" hidden="false" outlineLevel="0" max="6" min="6" style="0" width="9"/>
    <col collapsed="false" customWidth="true" hidden="false" outlineLevel="0" max="7" min="7" style="0" width="8"/>
  </cols>
  <sheetData>
    <row r="2" customFormat="false" ht="30" hidden="false" customHeight="true" outlineLevel="0" collapsed="false">
      <c r="A2" s="17" t="s">
        <v>123</v>
      </c>
    </row>
    <row r="3" customFormat="false" ht="15" hidden="false" customHeight="false" outlineLevel="0" collapsed="false">
      <c r="A3" s="18" t="s">
        <v>124</v>
      </c>
    </row>
    <row r="5" customFormat="false" ht="30" hidden="false" customHeight="true" outlineLevel="0" collapsed="false">
      <c r="A5" s="24" t="s">
        <v>125</v>
      </c>
      <c r="B5" s="24" t="s">
        <v>126</v>
      </c>
      <c r="C5" s="24" t="s">
        <v>127</v>
      </c>
      <c r="D5" s="24" t="s">
        <v>128</v>
      </c>
      <c r="E5" s="24" t="s">
        <v>129</v>
      </c>
      <c r="F5" s="24" t="s">
        <v>130</v>
      </c>
      <c r="G5" s="24" t="s">
        <v>131</v>
      </c>
      <c r="I5" s="21" t="s">
        <v>132</v>
      </c>
    </row>
    <row r="6" customFormat="false" ht="15" hidden="false" customHeight="false" outlineLevel="0" collapsed="false">
      <c r="A6" s="37" t="n">
        <v>46084</v>
      </c>
      <c r="B6" s="10" t="s">
        <v>107</v>
      </c>
      <c r="C6" s="23" t="n">
        <v>1</v>
      </c>
      <c r="D6" s="10"/>
      <c r="E6" s="10" t="s">
        <v>133</v>
      </c>
      <c r="F6" s="38" t="n">
        <f aca="false">IF(OR(A6="",B6="",C6=""),"",IF(AND(A6&gt;=Setup!$C$7,A6&lt;=Setup!$C$8,D6&lt;&gt;"No"),1,0))</f>
        <v>1</v>
      </c>
      <c r="G6" s="38" t="n">
        <f aca="false">IF(F6=1,INT((A6-Setup!$C$7)/7)+1,"")</f>
        <v>1</v>
      </c>
    </row>
    <row r="7" customFormat="false" ht="15" hidden="false" customHeight="false" outlineLevel="0" collapsed="false">
      <c r="A7" s="37" t="n">
        <v>46085</v>
      </c>
      <c r="B7" s="10" t="s">
        <v>113</v>
      </c>
      <c r="C7" s="23" t="n">
        <v>1</v>
      </c>
      <c r="D7" s="10"/>
      <c r="E7" s="10" t="s">
        <v>134</v>
      </c>
      <c r="F7" s="38" t="n">
        <f aca="false">IF(OR(A7="",B7="",C7=""),"",IF(AND(A7&gt;=Setup!$C$7,A7&lt;=Setup!$C$8,D7&lt;&gt;"No"),1,0))</f>
        <v>1</v>
      </c>
      <c r="G7" s="38" t="n">
        <f aca="false">IF(F7=1,INT((A7-Setup!$C$7)/7)+1,"")</f>
        <v>1</v>
      </c>
    </row>
    <row r="8" customFormat="false" ht="15" hidden="false" customHeight="false" outlineLevel="0" collapsed="false">
      <c r="A8" s="37" t="n">
        <v>46086</v>
      </c>
      <c r="B8" s="10" t="s">
        <v>110</v>
      </c>
      <c r="C8" s="23" t="n">
        <v>1</v>
      </c>
      <c r="D8" s="10"/>
      <c r="E8" s="10" t="s">
        <v>135</v>
      </c>
      <c r="F8" s="38" t="n">
        <f aca="false">IF(OR(A8="",B8="",C8=""),"",IF(AND(A8&gt;=Setup!$C$7,A8&lt;=Setup!$C$8,D8&lt;&gt;"No"),1,0))</f>
        <v>1</v>
      </c>
      <c r="G8" s="38" t="n">
        <f aca="false">IF(F8=1,INT((A8-Setup!$C$7)/7)+1,"")</f>
        <v>1</v>
      </c>
    </row>
    <row r="9" customFormat="false" ht="15" hidden="false" customHeight="false" outlineLevel="0" collapsed="false">
      <c r="A9" s="37" t="n">
        <v>46091</v>
      </c>
      <c r="B9" s="10" t="s">
        <v>111</v>
      </c>
      <c r="C9" s="23" t="n">
        <v>1</v>
      </c>
      <c r="D9" s="10"/>
      <c r="E9" s="10" t="s">
        <v>136</v>
      </c>
      <c r="F9" s="38" t="n">
        <f aca="false">IF(OR(A9="",B9="",C9=""),"",IF(AND(A9&gt;=Setup!$C$7,A9&lt;=Setup!$C$8,D9&lt;&gt;"No"),1,0))</f>
        <v>1</v>
      </c>
      <c r="G9" s="38" t="n">
        <f aca="false">IF(F9=1,INT((A9-Setup!$C$7)/7)+1,"")</f>
        <v>2</v>
      </c>
    </row>
    <row r="10" customFormat="false" ht="15" hidden="false" customHeight="false" outlineLevel="0" collapsed="false">
      <c r="A10" s="37" t="n">
        <v>46092</v>
      </c>
      <c r="B10" s="10" t="s">
        <v>107</v>
      </c>
      <c r="C10" s="23" t="n">
        <v>1</v>
      </c>
      <c r="D10" s="10"/>
      <c r="E10" s="10" t="s">
        <v>137</v>
      </c>
      <c r="F10" s="38" t="n">
        <f aca="false">IF(OR(A10="",B10="",C10=""),"",IF(AND(A10&gt;=Setup!$C$7,A10&lt;=Setup!$C$8,D10&lt;&gt;"No"),1,0))</f>
        <v>1</v>
      </c>
      <c r="G10" s="38" t="n">
        <f aca="false">IF(F10=1,INT((A10-Setup!$C$7)/7)+1,"")</f>
        <v>2</v>
      </c>
    </row>
    <row r="11" customFormat="false" ht="15" hidden="false" customHeight="false" outlineLevel="0" collapsed="false">
      <c r="A11" s="37" t="n">
        <v>46093</v>
      </c>
      <c r="B11" s="10" t="s">
        <v>114</v>
      </c>
      <c r="C11" s="23" t="n">
        <v>1</v>
      </c>
      <c r="D11" s="10"/>
      <c r="E11" s="10" t="s">
        <v>138</v>
      </c>
      <c r="F11" s="38" t="n">
        <f aca="false">IF(OR(A11="",B11="",C11=""),"",IF(AND(A11&gt;=Setup!$C$7,A11&lt;=Setup!$C$8,D11&lt;&gt;"No"),1,0))</f>
        <v>1</v>
      </c>
      <c r="G11" s="38" t="n">
        <f aca="false">IF(F11=1,INT((A11-Setup!$C$7)/7)+1,"")</f>
        <v>2</v>
      </c>
    </row>
    <row r="12" customFormat="false" ht="15" hidden="false" customHeight="false" outlineLevel="0" collapsed="false">
      <c r="A12" s="37" t="n">
        <v>46094</v>
      </c>
      <c r="B12" s="10" t="s">
        <v>114</v>
      </c>
      <c r="C12" s="23" t="n">
        <v>1</v>
      </c>
      <c r="D12" s="10" t="s">
        <v>120</v>
      </c>
      <c r="E12" s="10" t="s">
        <v>139</v>
      </c>
      <c r="F12" s="38" t="n">
        <f aca="false">IF(OR(A12="",B12="",C12=""),"",IF(AND(A12&gt;=Setup!$C$7,A12&lt;=Setup!$C$8,D12&lt;&gt;"No"),1,0))</f>
        <v>0</v>
      </c>
      <c r="G12" s="38" t="str">
        <f aca="false">IF(F12=1,INT((A12-Setup!$C$7)/7)+1,"")</f>
        <v/>
      </c>
    </row>
    <row r="13" customFormat="false" ht="15" hidden="false" customHeight="false" outlineLevel="0" collapsed="false">
      <c r="A13" s="37" t="n">
        <v>46098</v>
      </c>
      <c r="B13" s="10" t="s">
        <v>107</v>
      </c>
      <c r="C13" s="23" t="n">
        <v>1</v>
      </c>
      <c r="D13" s="10"/>
      <c r="E13" s="10" t="s">
        <v>140</v>
      </c>
      <c r="F13" s="38" t="n">
        <f aca="false">IF(OR(A13="",B13="",C13=""),"",IF(AND(A13&gt;=Setup!$C$7,A13&lt;=Setup!$C$8,D13&lt;&gt;"No"),1,0))</f>
        <v>1</v>
      </c>
      <c r="G13" s="38" t="n">
        <f aca="false">IF(F13=1,INT((A13-Setup!$C$7)/7)+1,"")</f>
        <v>3</v>
      </c>
    </row>
    <row r="14" customFormat="false" ht="15" hidden="false" customHeight="false" outlineLevel="0" collapsed="false">
      <c r="A14" s="37" t="n">
        <v>46099</v>
      </c>
      <c r="B14" s="10" t="s">
        <v>110</v>
      </c>
      <c r="C14" s="23" t="n">
        <v>1</v>
      </c>
      <c r="D14" s="10"/>
      <c r="E14" s="10" t="s">
        <v>141</v>
      </c>
      <c r="F14" s="38" t="n">
        <f aca="false">IF(OR(A14="",B14="",C14=""),"",IF(AND(A14&gt;=Setup!$C$7,A14&lt;=Setup!$C$8,D14&lt;&gt;"No"),1,0))</f>
        <v>1</v>
      </c>
      <c r="G14" s="38" t="n">
        <f aca="false">IF(F14=1,INT((A14-Setup!$C$7)/7)+1,"")</f>
        <v>3</v>
      </c>
    </row>
    <row r="15" customFormat="false" ht="15" hidden="false" customHeight="false" outlineLevel="0" collapsed="false">
      <c r="A15" s="37" t="n">
        <v>46100</v>
      </c>
      <c r="B15" s="10" t="s">
        <v>113</v>
      </c>
      <c r="C15" s="23" t="n">
        <v>1</v>
      </c>
      <c r="D15" s="10"/>
      <c r="E15" s="10" t="s">
        <v>142</v>
      </c>
      <c r="F15" s="38" t="n">
        <f aca="false">IF(OR(A15="",B15="",C15=""),"",IF(AND(A15&gt;=Setup!$C$7,A15&lt;=Setup!$C$8,D15&lt;&gt;"No"),1,0))</f>
        <v>1</v>
      </c>
      <c r="G15" s="38" t="n">
        <f aca="false">IF(F15=1,INT((A15-Setup!$C$7)/7)+1,"")</f>
        <v>3</v>
      </c>
    </row>
    <row r="16" customFormat="false" ht="15" hidden="false" customHeight="false" outlineLevel="0" collapsed="false">
      <c r="A16" s="37" t="n">
        <v>46101</v>
      </c>
      <c r="B16" s="10" t="s">
        <v>115</v>
      </c>
      <c r="C16" s="23" t="n">
        <v>1</v>
      </c>
      <c r="D16" s="10"/>
      <c r="E16" s="10" t="s">
        <v>143</v>
      </c>
      <c r="F16" s="38" t="n">
        <f aca="false">IF(OR(A16="",B16="",C16=""),"",IF(AND(A16&gt;=Setup!$C$7,A16&lt;=Setup!$C$8,D16&lt;&gt;"No"),1,0))</f>
        <v>1</v>
      </c>
      <c r="G16" s="38" t="n">
        <f aca="false">IF(F16=1,INT((A16-Setup!$C$7)/7)+1,"")</f>
        <v>3</v>
      </c>
    </row>
    <row r="17" customFormat="false" ht="15" hidden="false" customHeight="false" outlineLevel="0" collapsed="false">
      <c r="A17" s="37" t="n">
        <v>46104</v>
      </c>
      <c r="B17" s="10" t="s">
        <v>116</v>
      </c>
      <c r="C17" s="23" t="n">
        <v>1</v>
      </c>
      <c r="D17" s="10"/>
      <c r="E17" s="10" t="s">
        <v>144</v>
      </c>
      <c r="F17" s="38" t="n">
        <f aca="false">IF(OR(A17="",B17="",C17=""),"",IF(AND(A17&gt;=Setup!$C$7,A17&lt;=Setup!$C$8,D17&lt;&gt;"No"),1,0))</f>
        <v>1</v>
      </c>
      <c r="G17" s="38" t="n">
        <f aca="false">IF(F17=1,INT((A17-Setup!$C$7)/7)+1,"")</f>
        <v>4</v>
      </c>
    </row>
    <row r="18" customFormat="false" ht="15" hidden="false" customHeight="false" outlineLevel="0" collapsed="false">
      <c r="A18" s="37" t="n">
        <v>46105</v>
      </c>
      <c r="B18" s="10" t="s">
        <v>110</v>
      </c>
      <c r="C18" s="23" t="n">
        <v>1</v>
      </c>
      <c r="D18" s="10"/>
      <c r="E18" s="10" t="s">
        <v>145</v>
      </c>
      <c r="F18" s="38" t="n">
        <f aca="false">IF(OR(A18="",B18="",C18=""),"",IF(AND(A18&gt;=Setup!$C$7,A18&lt;=Setup!$C$8,D18&lt;&gt;"No"),1,0))</f>
        <v>1</v>
      </c>
      <c r="G18" s="38" t="n">
        <f aca="false">IF(F18=1,INT((A18-Setup!$C$7)/7)+1,"")</f>
        <v>4</v>
      </c>
    </row>
    <row r="19" customFormat="false" ht="15" hidden="false" customHeight="false" outlineLevel="0" collapsed="false">
      <c r="A19" s="37" t="n">
        <v>46106</v>
      </c>
      <c r="B19" s="10" t="s">
        <v>111</v>
      </c>
      <c r="C19" s="23" t="n">
        <v>1</v>
      </c>
      <c r="D19" s="10"/>
      <c r="E19" s="10" t="s">
        <v>146</v>
      </c>
      <c r="F19" s="38" t="n">
        <f aca="false">IF(OR(A19="",B19="",C19=""),"",IF(AND(A19&gt;=Setup!$C$7,A19&lt;=Setup!$C$8,D19&lt;&gt;"No"),1,0))</f>
        <v>1</v>
      </c>
      <c r="G19" s="38" t="n">
        <f aca="false">IF(F19=1,INT((A19-Setup!$C$7)/7)+1,"")</f>
        <v>4</v>
      </c>
    </row>
    <row r="20" customFormat="false" ht="15" hidden="false" customHeight="false" outlineLevel="0" collapsed="false">
      <c r="A20" s="37" t="n">
        <v>46107</v>
      </c>
      <c r="B20" s="10" t="s">
        <v>107</v>
      </c>
      <c r="C20" s="23" t="n">
        <v>1</v>
      </c>
      <c r="D20" s="10"/>
      <c r="E20" s="10" t="s">
        <v>147</v>
      </c>
      <c r="F20" s="38" t="n">
        <f aca="false">IF(OR(A20="",B20="",C20=""),"",IF(AND(A20&gt;=Setup!$C$7,A20&lt;=Setup!$C$8,D20&lt;&gt;"No"),1,0))</f>
        <v>1</v>
      </c>
      <c r="G20" s="38" t="n">
        <f aca="false">IF(F20=1,INT((A20-Setup!$C$7)/7)+1,"")</f>
        <v>4</v>
      </c>
    </row>
    <row r="21" customFormat="false" ht="15" hidden="false" customHeight="false" outlineLevel="0" collapsed="false">
      <c r="A21" s="37" t="n">
        <v>46108</v>
      </c>
      <c r="B21" s="10" t="s">
        <v>117</v>
      </c>
      <c r="C21" s="23" t="n">
        <v>1</v>
      </c>
      <c r="D21" s="10"/>
      <c r="E21" s="10" t="s">
        <v>148</v>
      </c>
      <c r="F21" s="38" t="n">
        <f aca="false">IF(OR(A21="",B21="",C21=""),"",IF(AND(A21&gt;=Setup!$C$7,A21&lt;=Setup!$C$8,D21&lt;&gt;"No"),1,0))</f>
        <v>1</v>
      </c>
      <c r="G21" s="38" t="n">
        <f aca="false">IF(F21=1,INT((A21-Setup!$C$7)/7)+1,"")</f>
        <v>4</v>
      </c>
    </row>
    <row r="22" customFormat="false" ht="15" hidden="false" customHeight="false" outlineLevel="0" collapsed="false">
      <c r="A22" s="37"/>
      <c r="B22" s="10"/>
      <c r="C22" s="23"/>
      <c r="D22" s="10"/>
      <c r="E22" s="10"/>
      <c r="F22" s="38" t="str">
        <f aca="false">IF(OR(A22="",B22="",C22=""),"",IF(AND(A22&gt;=Setup!$C$7,A22&lt;=Setup!$C$8,D22&lt;&gt;"No"),1,0))</f>
        <v/>
      </c>
      <c r="G22" s="38" t="str">
        <f aca="false">IF(F22=1,INT((A22-Setup!$C$7)/7)+1,"")</f>
        <v/>
      </c>
    </row>
    <row r="23" customFormat="false" ht="15" hidden="false" customHeight="false" outlineLevel="0" collapsed="false">
      <c r="A23" s="37"/>
      <c r="B23" s="10"/>
      <c r="C23" s="23"/>
      <c r="D23" s="10"/>
      <c r="E23" s="10"/>
      <c r="F23" s="38" t="str">
        <f aca="false">IF(OR(A23="",B23="",C23=""),"",IF(AND(A23&gt;=Setup!$C$7,A23&lt;=Setup!$C$8,D23&lt;&gt;"No"),1,0))</f>
        <v/>
      </c>
      <c r="G23" s="38" t="str">
        <f aca="false">IF(F23=1,INT((A23-Setup!$C$7)/7)+1,"")</f>
        <v/>
      </c>
    </row>
    <row r="24" customFormat="false" ht="15" hidden="false" customHeight="false" outlineLevel="0" collapsed="false">
      <c r="A24" s="37"/>
      <c r="B24" s="10"/>
      <c r="C24" s="23"/>
      <c r="D24" s="10"/>
      <c r="E24" s="10"/>
      <c r="F24" s="38" t="str">
        <f aca="false">IF(OR(A24="",B24="",C24=""),"",IF(AND(A24&gt;=Setup!$C$7,A24&lt;=Setup!$C$8,D24&lt;&gt;"No"),1,0))</f>
        <v/>
      </c>
      <c r="G24" s="38" t="str">
        <f aca="false">IF(F24=1,INT((A24-Setup!$C$7)/7)+1,"")</f>
        <v/>
      </c>
    </row>
    <row r="25" customFormat="false" ht="15" hidden="false" customHeight="false" outlineLevel="0" collapsed="false">
      <c r="A25" s="37"/>
      <c r="B25" s="10"/>
      <c r="C25" s="23"/>
      <c r="D25" s="10"/>
      <c r="E25" s="10"/>
      <c r="F25" s="38" t="str">
        <f aca="false">IF(OR(A25="",B25="",C25=""),"",IF(AND(A25&gt;=Setup!$C$7,A25&lt;=Setup!$C$8,D25&lt;&gt;"No"),1,0))</f>
        <v/>
      </c>
      <c r="G25" s="38" t="str">
        <f aca="false">IF(F25=1,INT((A25-Setup!$C$7)/7)+1,"")</f>
        <v/>
      </c>
    </row>
    <row r="26" customFormat="false" ht="15" hidden="false" customHeight="false" outlineLevel="0" collapsed="false">
      <c r="A26" s="37"/>
      <c r="B26" s="10"/>
      <c r="C26" s="23"/>
      <c r="D26" s="10"/>
      <c r="E26" s="10"/>
      <c r="F26" s="38" t="str">
        <f aca="false">IF(OR(A26="",B26="",C26=""),"",IF(AND(A26&gt;=Setup!$C$7,A26&lt;=Setup!$C$8,D26&lt;&gt;"No"),1,0))</f>
        <v/>
      </c>
      <c r="G26" s="38" t="str">
        <f aca="false">IF(F26=1,INT((A26-Setup!$C$7)/7)+1,"")</f>
        <v/>
      </c>
    </row>
    <row r="27" customFormat="false" ht="15" hidden="false" customHeight="false" outlineLevel="0" collapsed="false">
      <c r="A27" s="37"/>
      <c r="B27" s="10"/>
      <c r="C27" s="23"/>
      <c r="D27" s="10"/>
      <c r="E27" s="10"/>
      <c r="F27" s="38" t="str">
        <f aca="false">IF(OR(A27="",B27="",C27=""),"",IF(AND(A27&gt;=Setup!$C$7,A27&lt;=Setup!$C$8,D27&lt;&gt;"No"),1,0))</f>
        <v/>
      </c>
      <c r="G27" s="38" t="str">
        <f aca="false">IF(F27=1,INT((A27-Setup!$C$7)/7)+1,"")</f>
        <v/>
      </c>
    </row>
    <row r="28" customFormat="false" ht="15" hidden="false" customHeight="false" outlineLevel="0" collapsed="false">
      <c r="A28" s="37"/>
      <c r="B28" s="10"/>
      <c r="C28" s="23"/>
      <c r="D28" s="10"/>
      <c r="E28" s="10"/>
      <c r="F28" s="38" t="str">
        <f aca="false">IF(OR(A28="",B28="",C28=""),"",IF(AND(A28&gt;=Setup!$C$7,A28&lt;=Setup!$C$8,D28&lt;&gt;"No"),1,0))</f>
        <v/>
      </c>
      <c r="G28" s="38" t="str">
        <f aca="false">IF(F28=1,INT((A28-Setup!$C$7)/7)+1,"")</f>
        <v/>
      </c>
    </row>
    <row r="29" customFormat="false" ht="15" hidden="false" customHeight="false" outlineLevel="0" collapsed="false">
      <c r="A29" s="37"/>
      <c r="B29" s="10"/>
      <c r="C29" s="23"/>
      <c r="D29" s="10"/>
      <c r="E29" s="10"/>
      <c r="F29" s="38" t="str">
        <f aca="false">IF(OR(A29="",B29="",C29=""),"",IF(AND(A29&gt;=Setup!$C$7,A29&lt;=Setup!$C$8,D29&lt;&gt;"No"),1,0))</f>
        <v/>
      </c>
      <c r="G29" s="38" t="str">
        <f aca="false">IF(F29=1,INT((A29-Setup!$C$7)/7)+1,"")</f>
        <v/>
      </c>
    </row>
    <row r="30" customFormat="false" ht="15" hidden="false" customHeight="false" outlineLevel="0" collapsed="false">
      <c r="A30" s="37"/>
      <c r="B30" s="10"/>
      <c r="C30" s="23"/>
      <c r="D30" s="10"/>
      <c r="E30" s="10"/>
      <c r="F30" s="38" t="str">
        <f aca="false">IF(OR(A30="",B30="",C30=""),"",IF(AND(A30&gt;=Setup!$C$7,A30&lt;=Setup!$C$8,D30&lt;&gt;"No"),1,0))</f>
        <v/>
      </c>
      <c r="G30" s="38" t="str">
        <f aca="false">IF(F30=1,INT((A30-Setup!$C$7)/7)+1,"")</f>
        <v/>
      </c>
    </row>
    <row r="31" customFormat="false" ht="15" hidden="false" customHeight="false" outlineLevel="0" collapsed="false">
      <c r="A31" s="37"/>
      <c r="B31" s="10"/>
      <c r="C31" s="23"/>
      <c r="D31" s="10"/>
      <c r="E31" s="10"/>
      <c r="F31" s="38" t="str">
        <f aca="false">IF(OR(A31="",B31="",C31=""),"",IF(AND(A31&gt;=Setup!$C$7,A31&lt;=Setup!$C$8,D31&lt;&gt;"No"),1,0))</f>
        <v/>
      </c>
      <c r="G31" s="38" t="str">
        <f aca="false">IF(F31=1,INT((A31-Setup!$C$7)/7)+1,"")</f>
        <v/>
      </c>
    </row>
    <row r="32" customFormat="false" ht="15" hidden="false" customHeight="false" outlineLevel="0" collapsed="false">
      <c r="A32" s="37"/>
      <c r="B32" s="10"/>
      <c r="C32" s="23"/>
      <c r="D32" s="10"/>
      <c r="E32" s="10"/>
      <c r="F32" s="38" t="str">
        <f aca="false">IF(OR(A32="",B32="",C32=""),"",IF(AND(A32&gt;=Setup!$C$7,A32&lt;=Setup!$C$8,D32&lt;&gt;"No"),1,0))</f>
        <v/>
      </c>
      <c r="G32" s="38" t="str">
        <f aca="false">IF(F32=1,INT((A32-Setup!$C$7)/7)+1,"")</f>
        <v/>
      </c>
    </row>
    <row r="33" customFormat="false" ht="15" hidden="false" customHeight="false" outlineLevel="0" collapsed="false">
      <c r="A33" s="37"/>
      <c r="B33" s="10"/>
      <c r="C33" s="23"/>
      <c r="D33" s="10"/>
      <c r="E33" s="10"/>
      <c r="F33" s="38" t="str">
        <f aca="false">IF(OR(A33="",B33="",C33=""),"",IF(AND(A33&gt;=Setup!$C$7,A33&lt;=Setup!$C$8,D33&lt;&gt;"No"),1,0))</f>
        <v/>
      </c>
      <c r="G33" s="38" t="str">
        <f aca="false">IF(F33=1,INT((A33-Setup!$C$7)/7)+1,"")</f>
        <v/>
      </c>
    </row>
    <row r="34" customFormat="false" ht="15" hidden="false" customHeight="false" outlineLevel="0" collapsed="false">
      <c r="A34" s="37"/>
      <c r="B34" s="10"/>
      <c r="C34" s="23"/>
      <c r="D34" s="10"/>
      <c r="E34" s="10"/>
      <c r="F34" s="38" t="str">
        <f aca="false">IF(OR(A34="",B34="",C34=""),"",IF(AND(A34&gt;=Setup!$C$7,A34&lt;=Setup!$C$8,D34&lt;&gt;"No"),1,0))</f>
        <v/>
      </c>
      <c r="G34" s="38" t="str">
        <f aca="false">IF(F34=1,INT((A34-Setup!$C$7)/7)+1,"")</f>
        <v/>
      </c>
    </row>
    <row r="35" customFormat="false" ht="15" hidden="false" customHeight="false" outlineLevel="0" collapsed="false">
      <c r="A35" s="37"/>
      <c r="B35" s="10"/>
      <c r="C35" s="23"/>
      <c r="D35" s="10"/>
      <c r="E35" s="10"/>
      <c r="F35" s="38" t="str">
        <f aca="false">IF(OR(A35="",B35="",C35=""),"",IF(AND(A35&gt;=Setup!$C$7,A35&lt;=Setup!$C$8,D35&lt;&gt;"No"),1,0))</f>
        <v/>
      </c>
      <c r="G35" s="38" t="str">
        <f aca="false">IF(F35=1,INT((A35-Setup!$C$7)/7)+1,"")</f>
        <v/>
      </c>
    </row>
    <row r="36" customFormat="false" ht="15" hidden="false" customHeight="false" outlineLevel="0" collapsed="false">
      <c r="A36" s="37"/>
      <c r="B36" s="10"/>
      <c r="C36" s="23"/>
      <c r="D36" s="10"/>
      <c r="E36" s="10"/>
      <c r="F36" s="38" t="str">
        <f aca="false">IF(OR(A36="",B36="",C36=""),"",IF(AND(A36&gt;=Setup!$C$7,A36&lt;=Setup!$C$8,D36&lt;&gt;"No"),1,0))</f>
        <v/>
      </c>
      <c r="G36" s="38" t="str">
        <f aca="false">IF(F36=1,INT((A36-Setup!$C$7)/7)+1,"")</f>
        <v/>
      </c>
    </row>
    <row r="37" customFormat="false" ht="15" hidden="false" customHeight="false" outlineLevel="0" collapsed="false">
      <c r="A37" s="37"/>
      <c r="B37" s="10"/>
      <c r="C37" s="23"/>
      <c r="D37" s="10"/>
      <c r="E37" s="10"/>
      <c r="F37" s="38" t="str">
        <f aca="false">IF(OR(A37="",B37="",C37=""),"",IF(AND(A37&gt;=Setup!$C$7,A37&lt;=Setup!$C$8,D37&lt;&gt;"No"),1,0))</f>
        <v/>
      </c>
      <c r="G37" s="38" t="str">
        <f aca="false">IF(F37=1,INT((A37-Setup!$C$7)/7)+1,"")</f>
        <v/>
      </c>
    </row>
    <row r="38" customFormat="false" ht="15" hidden="false" customHeight="false" outlineLevel="0" collapsed="false">
      <c r="A38" s="37"/>
      <c r="B38" s="10"/>
      <c r="C38" s="23"/>
      <c r="D38" s="10"/>
      <c r="E38" s="10"/>
      <c r="F38" s="38" t="str">
        <f aca="false">IF(OR(A38="",B38="",C38=""),"",IF(AND(A38&gt;=Setup!$C$7,A38&lt;=Setup!$C$8,D38&lt;&gt;"No"),1,0))</f>
        <v/>
      </c>
      <c r="G38" s="38" t="str">
        <f aca="false">IF(F38=1,INT((A38-Setup!$C$7)/7)+1,"")</f>
        <v/>
      </c>
    </row>
    <row r="39" customFormat="false" ht="15" hidden="false" customHeight="false" outlineLevel="0" collapsed="false">
      <c r="A39" s="37"/>
      <c r="B39" s="10"/>
      <c r="C39" s="23"/>
      <c r="D39" s="10"/>
      <c r="E39" s="10"/>
      <c r="F39" s="38" t="str">
        <f aca="false">IF(OR(A39="",B39="",C39=""),"",IF(AND(A39&gt;=Setup!$C$7,A39&lt;=Setup!$C$8,D39&lt;&gt;"No"),1,0))</f>
        <v/>
      </c>
      <c r="G39" s="38" t="str">
        <f aca="false">IF(F39=1,INT((A39-Setup!$C$7)/7)+1,"")</f>
        <v/>
      </c>
    </row>
    <row r="40" customFormat="false" ht="15" hidden="false" customHeight="false" outlineLevel="0" collapsed="false">
      <c r="A40" s="37"/>
      <c r="B40" s="10"/>
      <c r="C40" s="23"/>
      <c r="D40" s="10"/>
      <c r="E40" s="10"/>
      <c r="F40" s="38" t="str">
        <f aca="false">IF(OR(A40="",B40="",C40=""),"",IF(AND(A40&gt;=Setup!$C$7,A40&lt;=Setup!$C$8,D40&lt;&gt;"No"),1,0))</f>
        <v/>
      </c>
      <c r="G40" s="38" t="str">
        <f aca="false">IF(F40=1,INT((A40-Setup!$C$7)/7)+1,"")</f>
        <v/>
      </c>
    </row>
    <row r="41" customFormat="false" ht="15" hidden="false" customHeight="false" outlineLevel="0" collapsed="false">
      <c r="A41" s="37"/>
      <c r="B41" s="10"/>
      <c r="C41" s="23"/>
      <c r="D41" s="10"/>
      <c r="E41" s="10"/>
      <c r="F41" s="38" t="str">
        <f aca="false">IF(OR(A41="",B41="",C41=""),"",IF(AND(A41&gt;=Setup!$C$7,A41&lt;=Setup!$C$8,D41&lt;&gt;"No"),1,0))</f>
        <v/>
      </c>
      <c r="G41" s="38" t="str">
        <f aca="false">IF(F41=1,INT((A41-Setup!$C$7)/7)+1,"")</f>
        <v/>
      </c>
    </row>
    <row r="42" customFormat="false" ht="15" hidden="false" customHeight="false" outlineLevel="0" collapsed="false">
      <c r="A42" s="37"/>
      <c r="B42" s="10"/>
      <c r="C42" s="23"/>
      <c r="D42" s="10"/>
      <c r="E42" s="10"/>
      <c r="F42" s="38" t="str">
        <f aca="false">IF(OR(A42="",B42="",C42=""),"",IF(AND(A42&gt;=Setup!$C$7,A42&lt;=Setup!$C$8,D42&lt;&gt;"No"),1,0))</f>
        <v/>
      </c>
      <c r="G42" s="38" t="str">
        <f aca="false">IF(F42=1,INT((A42-Setup!$C$7)/7)+1,"")</f>
        <v/>
      </c>
    </row>
    <row r="43" customFormat="false" ht="15" hidden="false" customHeight="false" outlineLevel="0" collapsed="false">
      <c r="A43" s="37"/>
      <c r="B43" s="10"/>
      <c r="C43" s="23"/>
      <c r="D43" s="10"/>
      <c r="E43" s="10"/>
      <c r="F43" s="38" t="str">
        <f aca="false">IF(OR(A43="",B43="",C43=""),"",IF(AND(A43&gt;=Setup!$C$7,A43&lt;=Setup!$C$8,D43&lt;&gt;"No"),1,0))</f>
        <v/>
      </c>
      <c r="G43" s="38" t="str">
        <f aca="false">IF(F43=1,INT((A43-Setup!$C$7)/7)+1,"")</f>
        <v/>
      </c>
    </row>
    <row r="44" customFormat="false" ht="15" hidden="false" customHeight="false" outlineLevel="0" collapsed="false">
      <c r="A44" s="37"/>
      <c r="B44" s="10"/>
      <c r="C44" s="23"/>
      <c r="D44" s="10"/>
      <c r="E44" s="10"/>
      <c r="F44" s="38" t="str">
        <f aca="false">IF(OR(A44="",B44="",C44=""),"",IF(AND(A44&gt;=Setup!$C$7,A44&lt;=Setup!$C$8,D44&lt;&gt;"No"),1,0))</f>
        <v/>
      </c>
      <c r="G44" s="38" t="str">
        <f aca="false">IF(F44=1,INT((A44-Setup!$C$7)/7)+1,"")</f>
        <v/>
      </c>
    </row>
    <row r="45" customFormat="false" ht="15" hidden="false" customHeight="false" outlineLevel="0" collapsed="false">
      <c r="A45" s="37"/>
      <c r="B45" s="10"/>
      <c r="C45" s="23"/>
      <c r="D45" s="10"/>
      <c r="E45" s="10"/>
      <c r="F45" s="38" t="str">
        <f aca="false">IF(OR(A45="",B45="",C45=""),"",IF(AND(A45&gt;=Setup!$C$7,A45&lt;=Setup!$C$8,D45&lt;&gt;"No"),1,0))</f>
        <v/>
      </c>
      <c r="G45" s="38" t="str">
        <f aca="false">IF(F45=1,INT((A45-Setup!$C$7)/7)+1,"")</f>
        <v/>
      </c>
    </row>
    <row r="46" customFormat="false" ht="15" hidden="false" customHeight="false" outlineLevel="0" collapsed="false">
      <c r="A46" s="37"/>
      <c r="B46" s="10"/>
      <c r="C46" s="23"/>
      <c r="D46" s="10"/>
      <c r="E46" s="10"/>
      <c r="F46" s="38" t="str">
        <f aca="false">IF(OR(A46="",B46="",C46=""),"",IF(AND(A46&gt;=Setup!$C$7,A46&lt;=Setup!$C$8,D46&lt;&gt;"No"),1,0))</f>
        <v/>
      </c>
      <c r="G46" s="38" t="str">
        <f aca="false">IF(F46=1,INT((A46-Setup!$C$7)/7)+1,"")</f>
        <v/>
      </c>
    </row>
    <row r="47" customFormat="false" ht="15" hidden="false" customHeight="false" outlineLevel="0" collapsed="false">
      <c r="A47" s="37"/>
      <c r="B47" s="10"/>
      <c r="C47" s="23"/>
      <c r="D47" s="10"/>
      <c r="E47" s="10"/>
      <c r="F47" s="38" t="str">
        <f aca="false">IF(OR(A47="",B47="",C47=""),"",IF(AND(A47&gt;=Setup!$C$7,A47&lt;=Setup!$C$8,D47&lt;&gt;"No"),1,0))</f>
        <v/>
      </c>
      <c r="G47" s="38" t="str">
        <f aca="false">IF(F47=1,INT((A47-Setup!$C$7)/7)+1,"")</f>
        <v/>
      </c>
    </row>
    <row r="48" customFormat="false" ht="15" hidden="false" customHeight="false" outlineLevel="0" collapsed="false">
      <c r="A48" s="37"/>
      <c r="B48" s="10"/>
      <c r="C48" s="23"/>
      <c r="D48" s="10"/>
      <c r="E48" s="10"/>
      <c r="F48" s="38" t="str">
        <f aca="false">IF(OR(A48="",B48="",C48=""),"",IF(AND(A48&gt;=Setup!$C$7,A48&lt;=Setup!$C$8,D48&lt;&gt;"No"),1,0))</f>
        <v/>
      </c>
      <c r="G48" s="38" t="str">
        <f aca="false">IF(F48=1,INT((A48-Setup!$C$7)/7)+1,"")</f>
        <v/>
      </c>
    </row>
    <row r="49" customFormat="false" ht="15" hidden="false" customHeight="false" outlineLevel="0" collapsed="false">
      <c r="A49" s="37"/>
      <c r="B49" s="10"/>
      <c r="C49" s="23"/>
      <c r="D49" s="10"/>
      <c r="E49" s="10"/>
      <c r="F49" s="38" t="str">
        <f aca="false">IF(OR(A49="",B49="",C49=""),"",IF(AND(A49&gt;=Setup!$C$7,A49&lt;=Setup!$C$8,D49&lt;&gt;"No"),1,0))</f>
        <v/>
      </c>
      <c r="G49" s="38" t="str">
        <f aca="false">IF(F49=1,INT((A49-Setup!$C$7)/7)+1,"")</f>
        <v/>
      </c>
    </row>
    <row r="50" customFormat="false" ht="15" hidden="false" customHeight="false" outlineLevel="0" collapsed="false">
      <c r="A50" s="37"/>
      <c r="B50" s="10"/>
      <c r="C50" s="23"/>
      <c r="D50" s="10"/>
      <c r="E50" s="10"/>
      <c r="F50" s="38" t="str">
        <f aca="false">IF(OR(A50="",B50="",C50=""),"",IF(AND(A50&gt;=Setup!$C$7,A50&lt;=Setup!$C$8,D50&lt;&gt;"No"),1,0))</f>
        <v/>
      </c>
      <c r="G50" s="38" t="str">
        <f aca="false">IF(F50=1,INT((A50-Setup!$C$7)/7)+1,"")</f>
        <v/>
      </c>
    </row>
    <row r="51" customFormat="false" ht="15" hidden="false" customHeight="false" outlineLevel="0" collapsed="false">
      <c r="A51" s="37"/>
      <c r="B51" s="10"/>
      <c r="C51" s="23"/>
      <c r="D51" s="10"/>
      <c r="E51" s="10"/>
      <c r="F51" s="38" t="str">
        <f aca="false">IF(OR(A51="",B51="",C51=""),"",IF(AND(A51&gt;=Setup!$C$7,A51&lt;=Setup!$C$8,D51&lt;&gt;"No"),1,0))</f>
        <v/>
      </c>
      <c r="G51" s="38" t="str">
        <f aca="false">IF(F51=1,INT((A51-Setup!$C$7)/7)+1,"")</f>
        <v/>
      </c>
    </row>
    <row r="52" customFormat="false" ht="15" hidden="false" customHeight="false" outlineLevel="0" collapsed="false">
      <c r="A52" s="37"/>
      <c r="B52" s="10"/>
      <c r="C52" s="23"/>
      <c r="D52" s="10"/>
      <c r="E52" s="10"/>
      <c r="F52" s="38" t="str">
        <f aca="false">IF(OR(A52="",B52="",C52=""),"",IF(AND(A52&gt;=Setup!$C$7,A52&lt;=Setup!$C$8,D52&lt;&gt;"No"),1,0))</f>
        <v/>
      </c>
      <c r="G52" s="38" t="str">
        <f aca="false">IF(F52=1,INT((A52-Setup!$C$7)/7)+1,"")</f>
        <v/>
      </c>
    </row>
    <row r="53" customFormat="false" ht="15" hidden="false" customHeight="false" outlineLevel="0" collapsed="false">
      <c r="A53" s="37"/>
      <c r="B53" s="10"/>
      <c r="C53" s="23"/>
      <c r="D53" s="10"/>
      <c r="E53" s="10"/>
      <c r="F53" s="38" t="str">
        <f aca="false">IF(OR(A53="",B53="",C53=""),"",IF(AND(A53&gt;=Setup!$C$7,A53&lt;=Setup!$C$8,D53&lt;&gt;"No"),1,0))</f>
        <v/>
      </c>
      <c r="G53" s="38" t="str">
        <f aca="false">IF(F53=1,INT((A53-Setup!$C$7)/7)+1,"")</f>
        <v/>
      </c>
    </row>
    <row r="54" customFormat="false" ht="15" hidden="false" customHeight="false" outlineLevel="0" collapsed="false">
      <c r="A54" s="37"/>
      <c r="B54" s="10"/>
      <c r="C54" s="23"/>
      <c r="D54" s="10"/>
      <c r="E54" s="10"/>
      <c r="F54" s="38" t="str">
        <f aca="false">IF(OR(A54="",B54="",C54=""),"",IF(AND(A54&gt;=Setup!$C$7,A54&lt;=Setup!$C$8,D54&lt;&gt;"No"),1,0))</f>
        <v/>
      </c>
      <c r="G54" s="38" t="str">
        <f aca="false">IF(F54=1,INT((A54-Setup!$C$7)/7)+1,"")</f>
        <v/>
      </c>
    </row>
    <row r="55" customFormat="false" ht="15" hidden="false" customHeight="false" outlineLevel="0" collapsed="false">
      <c r="A55" s="37"/>
      <c r="B55" s="10"/>
      <c r="C55" s="23"/>
      <c r="D55" s="10"/>
      <c r="E55" s="10"/>
      <c r="F55" s="38" t="str">
        <f aca="false">IF(OR(A55="",B55="",C55=""),"",IF(AND(A55&gt;=Setup!$C$7,A55&lt;=Setup!$C$8,D55&lt;&gt;"No"),1,0))</f>
        <v/>
      </c>
      <c r="G55" s="38" t="str">
        <f aca="false">IF(F55=1,INT((A55-Setup!$C$7)/7)+1,"")</f>
        <v/>
      </c>
    </row>
    <row r="56" customFormat="false" ht="15" hidden="false" customHeight="false" outlineLevel="0" collapsed="false">
      <c r="A56" s="37"/>
      <c r="B56" s="10"/>
      <c r="C56" s="23"/>
      <c r="D56" s="10"/>
      <c r="E56" s="10"/>
      <c r="F56" s="38" t="str">
        <f aca="false">IF(OR(A56="",B56="",C56=""),"",IF(AND(A56&gt;=Setup!$C$7,A56&lt;=Setup!$C$8,D56&lt;&gt;"No"),1,0))</f>
        <v/>
      </c>
      <c r="G56" s="38" t="str">
        <f aca="false">IF(F56=1,INT((A56-Setup!$C$7)/7)+1,"")</f>
        <v/>
      </c>
    </row>
    <row r="57" customFormat="false" ht="15" hidden="false" customHeight="false" outlineLevel="0" collapsed="false">
      <c r="A57" s="37"/>
      <c r="B57" s="10"/>
      <c r="C57" s="23"/>
      <c r="D57" s="10"/>
      <c r="E57" s="10"/>
      <c r="F57" s="38" t="str">
        <f aca="false">IF(OR(A57="",B57="",C57=""),"",IF(AND(A57&gt;=Setup!$C$7,A57&lt;=Setup!$C$8,D57&lt;&gt;"No"),1,0))</f>
        <v/>
      </c>
      <c r="G57" s="38" t="str">
        <f aca="false">IF(F57=1,INT((A57-Setup!$C$7)/7)+1,"")</f>
        <v/>
      </c>
    </row>
    <row r="58" customFormat="false" ht="15" hidden="false" customHeight="false" outlineLevel="0" collapsed="false">
      <c r="A58" s="37"/>
      <c r="B58" s="10"/>
      <c r="C58" s="23"/>
      <c r="D58" s="10"/>
      <c r="E58" s="10"/>
      <c r="F58" s="38" t="str">
        <f aca="false">IF(OR(A58="",B58="",C58=""),"",IF(AND(A58&gt;=Setup!$C$7,A58&lt;=Setup!$C$8,D58&lt;&gt;"No"),1,0))</f>
        <v/>
      </c>
      <c r="G58" s="38" t="str">
        <f aca="false">IF(F58=1,INT((A58-Setup!$C$7)/7)+1,"")</f>
        <v/>
      </c>
    </row>
    <row r="59" customFormat="false" ht="15" hidden="false" customHeight="false" outlineLevel="0" collapsed="false">
      <c r="A59" s="37"/>
      <c r="B59" s="10"/>
      <c r="C59" s="23"/>
      <c r="D59" s="10"/>
      <c r="E59" s="10"/>
      <c r="F59" s="38" t="str">
        <f aca="false">IF(OR(A59="",B59="",C59=""),"",IF(AND(A59&gt;=Setup!$C$7,A59&lt;=Setup!$C$8,D59&lt;&gt;"No"),1,0))</f>
        <v/>
      </c>
      <c r="G59" s="38" t="str">
        <f aca="false">IF(F59=1,INT((A59-Setup!$C$7)/7)+1,"")</f>
        <v/>
      </c>
    </row>
    <row r="60" customFormat="false" ht="15" hidden="false" customHeight="false" outlineLevel="0" collapsed="false">
      <c r="A60" s="37"/>
      <c r="B60" s="10"/>
      <c r="C60" s="23"/>
      <c r="D60" s="10"/>
      <c r="E60" s="10"/>
      <c r="F60" s="38" t="str">
        <f aca="false">IF(OR(A60="",B60="",C60=""),"",IF(AND(A60&gt;=Setup!$C$7,A60&lt;=Setup!$C$8,D60&lt;&gt;"No"),1,0))</f>
        <v/>
      </c>
      <c r="G60" s="38" t="str">
        <f aca="false">IF(F60=1,INT((A60-Setup!$C$7)/7)+1,"")</f>
        <v/>
      </c>
    </row>
    <row r="61" customFormat="false" ht="15" hidden="false" customHeight="false" outlineLevel="0" collapsed="false">
      <c r="A61" s="37"/>
      <c r="B61" s="10"/>
      <c r="C61" s="23"/>
      <c r="D61" s="10"/>
      <c r="E61" s="10"/>
      <c r="F61" s="38" t="str">
        <f aca="false">IF(OR(A61="",B61="",C61=""),"",IF(AND(A61&gt;=Setup!$C$7,A61&lt;=Setup!$C$8,D61&lt;&gt;"No"),1,0))</f>
        <v/>
      </c>
      <c r="G61" s="38" t="str">
        <f aca="false">IF(F61=1,INT((A61-Setup!$C$7)/7)+1,"")</f>
        <v/>
      </c>
    </row>
    <row r="62" customFormat="false" ht="15" hidden="false" customHeight="false" outlineLevel="0" collapsed="false">
      <c r="A62" s="37"/>
      <c r="B62" s="10"/>
      <c r="C62" s="23"/>
      <c r="D62" s="10"/>
      <c r="E62" s="10"/>
      <c r="F62" s="38" t="str">
        <f aca="false">IF(OR(A62="",B62="",C62=""),"",IF(AND(A62&gt;=Setup!$C$7,A62&lt;=Setup!$C$8,D62&lt;&gt;"No"),1,0))</f>
        <v/>
      </c>
      <c r="G62" s="38" t="str">
        <f aca="false">IF(F62=1,INT((A62-Setup!$C$7)/7)+1,"")</f>
        <v/>
      </c>
    </row>
    <row r="63" customFormat="false" ht="15" hidden="false" customHeight="false" outlineLevel="0" collapsed="false">
      <c r="A63" s="37"/>
      <c r="B63" s="10"/>
      <c r="C63" s="23"/>
      <c r="D63" s="10"/>
      <c r="E63" s="10"/>
      <c r="F63" s="38" t="str">
        <f aca="false">IF(OR(A63="",B63="",C63=""),"",IF(AND(A63&gt;=Setup!$C$7,A63&lt;=Setup!$C$8,D63&lt;&gt;"No"),1,0))</f>
        <v/>
      </c>
      <c r="G63" s="38" t="str">
        <f aca="false">IF(F63=1,INT((A63-Setup!$C$7)/7)+1,"")</f>
        <v/>
      </c>
    </row>
    <row r="64" customFormat="false" ht="15" hidden="false" customHeight="false" outlineLevel="0" collapsed="false">
      <c r="A64" s="37"/>
      <c r="B64" s="10"/>
      <c r="C64" s="23"/>
      <c r="D64" s="10"/>
      <c r="E64" s="10"/>
      <c r="F64" s="38" t="str">
        <f aca="false">IF(OR(A64="",B64="",C64=""),"",IF(AND(A64&gt;=Setup!$C$7,A64&lt;=Setup!$C$8,D64&lt;&gt;"No"),1,0))</f>
        <v/>
      </c>
      <c r="G64" s="38" t="str">
        <f aca="false">IF(F64=1,INT((A64-Setup!$C$7)/7)+1,"")</f>
        <v/>
      </c>
    </row>
    <row r="65" customFormat="false" ht="15" hidden="false" customHeight="false" outlineLevel="0" collapsed="false">
      <c r="A65" s="37"/>
      <c r="B65" s="10"/>
      <c r="C65" s="23"/>
      <c r="D65" s="10"/>
      <c r="E65" s="10"/>
      <c r="F65" s="38" t="str">
        <f aca="false">IF(OR(A65="",B65="",C65=""),"",IF(AND(A65&gt;=Setup!$C$7,A65&lt;=Setup!$C$8,D65&lt;&gt;"No"),1,0))</f>
        <v/>
      </c>
      <c r="G65" s="38" t="str">
        <f aca="false">IF(F65=1,INT((A65-Setup!$C$7)/7)+1,"")</f>
        <v/>
      </c>
    </row>
    <row r="66" customFormat="false" ht="15" hidden="false" customHeight="false" outlineLevel="0" collapsed="false">
      <c r="A66" s="37"/>
      <c r="B66" s="10"/>
      <c r="C66" s="23"/>
      <c r="D66" s="10"/>
      <c r="E66" s="10"/>
      <c r="F66" s="38" t="str">
        <f aca="false">IF(OR(A66="",B66="",C66=""),"",IF(AND(A66&gt;=Setup!$C$7,A66&lt;=Setup!$C$8,D66&lt;&gt;"No"),1,0))</f>
        <v/>
      </c>
      <c r="G66" s="38" t="str">
        <f aca="false">IF(F66=1,INT((A66-Setup!$C$7)/7)+1,"")</f>
        <v/>
      </c>
    </row>
    <row r="67" customFormat="false" ht="15" hidden="false" customHeight="false" outlineLevel="0" collapsed="false">
      <c r="A67" s="37"/>
      <c r="B67" s="10"/>
      <c r="C67" s="23"/>
      <c r="D67" s="10"/>
      <c r="E67" s="10"/>
      <c r="F67" s="38" t="str">
        <f aca="false">IF(OR(A67="",B67="",C67=""),"",IF(AND(A67&gt;=Setup!$C$7,A67&lt;=Setup!$C$8,D67&lt;&gt;"No"),1,0))</f>
        <v/>
      </c>
      <c r="G67" s="38" t="str">
        <f aca="false">IF(F67=1,INT((A67-Setup!$C$7)/7)+1,"")</f>
        <v/>
      </c>
    </row>
    <row r="68" customFormat="false" ht="15" hidden="false" customHeight="false" outlineLevel="0" collapsed="false">
      <c r="A68" s="37"/>
      <c r="B68" s="10"/>
      <c r="C68" s="23"/>
      <c r="D68" s="10"/>
      <c r="E68" s="10"/>
      <c r="F68" s="38" t="str">
        <f aca="false">IF(OR(A68="",B68="",C68=""),"",IF(AND(A68&gt;=Setup!$C$7,A68&lt;=Setup!$C$8,D68&lt;&gt;"No"),1,0))</f>
        <v/>
      </c>
      <c r="G68" s="38" t="str">
        <f aca="false">IF(F68=1,INT((A68-Setup!$C$7)/7)+1,"")</f>
        <v/>
      </c>
    </row>
    <row r="69" customFormat="false" ht="15" hidden="false" customHeight="false" outlineLevel="0" collapsed="false">
      <c r="A69" s="37"/>
      <c r="B69" s="10"/>
      <c r="C69" s="23"/>
      <c r="D69" s="10"/>
      <c r="E69" s="10"/>
      <c r="F69" s="38" t="str">
        <f aca="false">IF(OR(A69="",B69="",C69=""),"",IF(AND(A69&gt;=Setup!$C$7,A69&lt;=Setup!$C$8,D69&lt;&gt;"No"),1,0))</f>
        <v/>
      </c>
      <c r="G69" s="38" t="str">
        <f aca="false">IF(F69=1,INT((A69-Setup!$C$7)/7)+1,"")</f>
        <v/>
      </c>
    </row>
    <row r="70" customFormat="false" ht="15" hidden="false" customHeight="false" outlineLevel="0" collapsed="false">
      <c r="A70" s="37"/>
      <c r="B70" s="10"/>
      <c r="C70" s="23"/>
      <c r="D70" s="10"/>
      <c r="E70" s="10"/>
      <c r="F70" s="38" t="str">
        <f aca="false">IF(OR(A70="",B70="",C70=""),"",IF(AND(A70&gt;=Setup!$C$7,A70&lt;=Setup!$C$8,D70&lt;&gt;"No"),1,0))</f>
        <v/>
      </c>
      <c r="G70" s="38" t="str">
        <f aca="false">IF(F70=1,INT((A70-Setup!$C$7)/7)+1,"")</f>
        <v/>
      </c>
    </row>
    <row r="71" customFormat="false" ht="15" hidden="false" customHeight="false" outlineLevel="0" collapsed="false">
      <c r="A71" s="37"/>
      <c r="B71" s="10"/>
      <c r="C71" s="23"/>
      <c r="D71" s="10"/>
      <c r="E71" s="10"/>
      <c r="F71" s="38" t="str">
        <f aca="false">IF(OR(A71="",B71="",C71=""),"",IF(AND(A71&gt;=Setup!$C$7,A71&lt;=Setup!$C$8,D71&lt;&gt;"No"),1,0))</f>
        <v/>
      </c>
      <c r="G71" s="38" t="str">
        <f aca="false">IF(F71=1,INT((A71-Setup!$C$7)/7)+1,"")</f>
        <v/>
      </c>
    </row>
    <row r="72" customFormat="false" ht="15" hidden="false" customHeight="false" outlineLevel="0" collapsed="false">
      <c r="A72" s="37"/>
      <c r="B72" s="10"/>
      <c r="C72" s="23"/>
      <c r="D72" s="10"/>
      <c r="E72" s="10"/>
      <c r="F72" s="38" t="str">
        <f aca="false">IF(OR(A72="",B72="",C72=""),"",IF(AND(A72&gt;=Setup!$C$7,A72&lt;=Setup!$C$8,D72&lt;&gt;"No"),1,0))</f>
        <v/>
      </c>
      <c r="G72" s="38" t="str">
        <f aca="false">IF(F72=1,INT((A72-Setup!$C$7)/7)+1,"")</f>
        <v/>
      </c>
    </row>
    <row r="73" customFormat="false" ht="15" hidden="false" customHeight="false" outlineLevel="0" collapsed="false">
      <c r="A73" s="37"/>
      <c r="B73" s="10"/>
      <c r="C73" s="23"/>
      <c r="D73" s="10"/>
      <c r="E73" s="10"/>
      <c r="F73" s="38" t="str">
        <f aca="false">IF(OR(A73="",B73="",C73=""),"",IF(AND(A73&gt;=Setup!$C$7,A73&lt;=Setup!$C$8,D73&lt;&gt;"No"),1,0))</f>
        <v/>
      </c>
      <c r="G73" s="38" t="str">
        <f aca="false">IF(F73=1,INT((A73-Setup!$C$7)/7)+1,"")</f>
        <v/>
      </c>
    </row>
    <row r="74" customFormat="false" ht="15" hidden="false" customHeight="false" outlineLevel="0" collapsed="false">
      <c r="A74" s="37"/>
      <c r="B74" s="10"/>
      <c r="C74" s="23"/>
      <c r="D74" s="10"/>
      <c r="E74" s="10"/>
      <c r="F74" s="38" t="str">
        <f aca="false">IF(OR(A74="",B74="",C74=""),"",IF(AND(A74&gt;=Setup!$C$7,A74&lt;=Setup!$C$8,D74&lt;&gt;"No"),1,0))</f>
        <v/>
      </c>
      <c r="G74" s="38" t="str">
        <f aca="false">IF(F74=1,INT((A74-Setup!$C$7)/7)+1,"")</f>
        <v/>
      </c>
    </row>
    <row r="75" customFormat="false" ht="15" hidden="false" customHeight="false" outlineLevel="0" collapsed="false">
      <c r="A75" s="37"/>
      <c r="B75" s="10"/>
      <c r="C75" s="23"/>
      <c r="D75" s="10"/>
      <c r="E75" s="10"/>
      <c r="F75" s="38" t="str">
        <f aca="false">IF(OR(A75="",B75="",C75=""),"",IF(AND(A75&gt;=Setup!$C$7,A75&lt;=Setup!$C$8,D75&lt;&gt;"No"),1,0))</f>
        <v/>
      </c>
      <c r="G75" s="38" t="str">
        <f aca="false">IF(F75=1,INT((A75-Setup!$C$7)/7)+1,"")</f>
        <v/>
      </c>
    </row>
    <row r="76" customFormat="false" ht="15" hidden="false" customHeight="false" outlineLevel="0" collapsed="false">
      <c r="A76" s="37"/>
      <c r="B76" s="10"/>
      <c r="C76" s="23"/>
      <c r="D76" s="10"/>
      <c r="E76" s="10"/>
      <c r="F76" s="38" t="str">
        <f aca="false">IF(OR(A76="",B76="",C76=""),"",IF(AND(A76&gt;=Setup!$C$7,A76&lt;=Setup!$C$8,D76&lt;&gt;"No"),1,0))</f>
        <v/>
      </c>
      <c r="G76" s="38" t="str">
        <f aca="false">IF(F76=1,INT((A76-Setup!$C$7)/7)+1,"")</f>
        <v/>
      </c>
    </row>
    <row r="77" customFormat="false" ht="15" hidden="false" customHeight="false" outlineLevel="0" collapsed="false">
      <c r="A77" s="37"/>
      <c r="B77" s="10"/>
      <c r="C77" s="23"/>
      <c r="D77" s="10"/>
      <c r="E77" s="10"/>
      <c r="F77" s="38" t="str">
        <f aca="false">IF(OR(A77="",B77="",C77=""),"",IF(AND(A77&gt;=Setup!$C$7,A77&lt;=Setup!$C$8,D77&lt;&gt;"No"),1,0))</f>
        <v/>
      </c>
      <c r="G77" s="38" t="str">
        <f aca="false">IF(F77=1,INT((A77-Setup!$C$7)/7)+1,"")</f>
        <v/>
      </c>
    </row>
    <row r="78" customFormat="false" ht="15" hidden="false" customHeight="false" outlineLevel="0" collapsed="false">
      <c r="A78" s="37"/>
      <c r="B78" s="10"/>
      <c r="C78" s="23"/>
      <c r="D78" s="10"/>
      <c r="E78" s="10"/>
      <c r="F78" s="38" t="str">
        <f aca="false">IF(OR(A78="",B78="",C78=""),"",IF(AND(A78&gt;=Setup!$C$7,A78&lt;=Setup!$C$8,D78&lt;&gt;"No"),1,0))</f>
        <v/>
      </c>
      <c r="G78" s="38" t="str">
        <f aca="false">IF(F78=1,INT((A78-Setup!$C$7)/7)+1,"")</f>
        <v/>
      </c>
    </row>
    <row r="79" customFormat="false" ht="15" hidden="false" customHeight="false" outlineLevel="0" collapsed="false">
      <c r="A79" s="37"/>
      <c r="B79" s="10"/>
      <c r="C79" s="23"/>
      <c r="D79" s="10"/>
      <c r="E79" s="10"/>
      <c r="F79" s="38" t="str">
        <f aca="false">IF(OR(A79="",B79="",C79=""),"",IF(AND(A79&gt;=Setup!$C$7,A79&lt;=Setup!$C$8,D79&lt;&gt;"No"),1,0))</f>
        <v/>
      </c>
      <c r="G79" s="38" t="str">
        <f aca="false">IF(F79=1,INT((A79-Setup!$C$7)/7)+1,"")</f>
        <v/>
      </c>
    </row>
    <row r="80" customFormat="false" ht="15" hidden="false" customHeight="false" outlineLevel="0" collapsed="false">
      <c r="A80" s="37"/>
      <c r="B80" s="10"/>
      <c r="C80" s="23"/>
      <c r="D80" s="10"/>
      <c r="E80" s="10"/>
      <c r="F80" s="38" t="str">
        <f aca="false">IF(OR(A80="",B80="",C80=""),"",IF(AND(A80&gt;=Setup!$C$7,A80&lt;=Setup!$C$8,D80&lt;&gt;"No"),1,0))</f>
        <v/>
      </c>
      <c r="G80" s="38" t="str">
        <f aca="false">IF(F80=1,INT((A80-Setup!$C$7)/7)+1,"")</f>
        <v/>
      </c>
    </row>
    <row r="81" customFormat="false" ht="15" hidden="false" customHeight="false" outlineLevel="0" collapsed="false">
      <c r="A81" s="37"/>
      <c r="B81" s="10"/>
      <c r="C81" s="23"/>
      <c r="D81" s="10"/>
      <c r="E81" s="10"/>
      <c r="F81" s="38" t="str">
        <f aca="false">IF(OR(A81="",B81="",C81=""),"",IF(AND(A81&gt;=Setup!$C$7,A81&lt;=Setup!$C$8,D81&lt;&gt;"No"),1,0))</f>
        <v/>
      </c>
      <c r="G81" s="38" t="str">
        <f aca="false">IF(F81=1,INT((A81-Setup!$C$7)/7)+1,"")</f>
        <v/>
      </c>
    </row>
    <row r="82" customFormat="false" ht="15" hidden="false" customHeight="false" outlineLevel="0" collapsed="false">
      <c r="A82" s="37"/>
      <c r="B82" s="10"/>
      <c r="C82" s="23"/>
      <c r="D82" s="10"/>
      <c r="E82" s="10"/>
      <c r="F82" s="38" t="str">
        <f aca="false">IF(OR(A82="",B82="",C82=""),"",IF(AND(A82&gt;=Setup!$C$7,A82&lt;=Setup!$C$8,D82&lt;&gt;"No"),1,0))</f>
        <v/>
      </c>
      <c r="G82" s="38" t="str">
        <f aca="false">IF(F82=1,INT((A82-Setup!$C$7)/7)+1,"")</f>
        <v/>
      </c>
    </row>
    <row r="83" customFormat="false" ht="15" hidden="false" customHeight="false" outlineLevel="0" collapsed="false">
      <c r="A83" s="37"/>
      <c r="B83" s="10"/>
      <c r="C83" s="23"/>
      <c r="D83" s="10"/>
      <c r="E83" s="10"/>
      <c r="F83" s="38" t="str">
        <f aca="false">IF(OR(A83="",B83="",C83=""),"",IF(AND(A83&gt;=Setup!$C$7,A83&lt;=Setup!$C$8,D83&lt;&gt;"No"),1,0))</f>
        <v/>
      </c>
      <c r="G83" s="38" t="str">
        <f aca="false">IF(F83=1,INT((A83-Setup!$C$7)/7)+1,"")</f>
        <v/>
      </c>
    </row>
    <row r="84" customFormat="false" ht="15" hidden="false" customHeight="false" outlineLevel="0" collapsed="false">
      <c r="A84" s="37"/>
      <c r="B84" s="10"/>
      <c r="C84" s="23"/>
      <c r="D84" s="10"/>
      <c r="E84" s="10"/>
      <c r="F84" s="38" t="str">
        <f aca="false">IF(OR(A84="",B84="",C84=""),"",IF(AND(A84&gt;=Setup!$C$7,A84&lt;=Setup!$C$8,D84&lt;&gt;"No"),1,0))</f>
        <v/>
      </c>
      <c r="G84" s="38" t="str">
        <f aca="false">IF(F84=1,INT((A84-Setup!$C$7)/7)+1,"")</f>
        <v/>
      </c>
    </row>
    <row r="85" customFormat="false" ht="15" hidden="false" customHeight="false" outlineLevel="0" collapsed="false">
      <c r="A85" s="37"/>
      <c r="B85" s="10"/>
      <c r="C85" s="23"/>
      <c r="D85" s="10"/>
      <c r="E85" s="10"/>
      <c r="F85" s="38" t="str">
        <f aca="false">IF(OR(A85="",B85="",C85=""),"",IF(AND(A85&gt;=Setup!$C$7,A85&lt;=Setup!$C$8,D85&lt;&gt;"No"),1,0))</f>
        <v/>
      </c>
      <c r="G85" s="38" t="str">
        <f aca="false">IF(F85=1,INT((A85-Setup!$C$7)/7)+1,"")</f>
        <v/>
      </c>
    </row>
    <row r="86" customFormat="false" ht="15" hidden="false" customHeight="false" outlineLevel="0" collapsed="false">
      <c r="A86" s="37"/>
      <c r="B86" s="10"/>
      <c r="C86" s="23"/>
      <c r="D86" s="10"/>
      <c r="E86" s="10"/>
      <c r="F86" s="38" t="str">
        <f aca="false">IF(OR(A86="",B86="",C86=""),"",IF(AND(A86&gt;=Setup!$C$7,A86&lt;=Setup!$C$8,D86&lt;&gt;"No"),1,0))</f>
        <v/>
      </c>
      <c r="G86" s="38" t="str">
        <f aca="false">IF(F86=1,INT((A86-Setup!$C$7)/7)+1,"")</f>
        <v/>
      </c>
    </row>
    <row r="87" customFormat="false" ht="15" hidden="false" customHeight="false" outlineLevel="0" collapsed="false">
      <c r="A87" s="37"/>
      <c r="B87" s="10"/>
      <c r="C87" s="23"/>
      <c r="D87" s="10"/>
      <c r="E87" s="10"/>
      <c r="F87" s="38" t="str">
        <f aca="false">IF(OR(A87="",B87="",C87=""),"",IF(AND(A87&gt;=Setup!$C$7,A87&lt;=Setup!$C$8,D87&lt;&gt;"No"),1,0))</f>
        <v/>
      </c>
      <c r="G87" s="38" t="str">
        <f aca="false">IF(F87=1,INT((A87-Setup!$C$7)/7)+1,"")</f>
        <v/>
      </c>
    </row>
    <row r="88" customFormat="false" ht="15" hidden="false" customHeight="false" outlineLevel="0" collapsed="false">
      <c r="A88" s="37"/>
      <c r="B88" s="10"/>
      <c r="C88" s="23"/>
      <c r="D88" s="10"/>
      <c r="E88" s="10"/>
      <c r="F88" s="38" t="str">
        <f aca="false">IF(OR(A88="",B88="",C88=""),"",IF(AND(A88&gt;=Setup!$C$7,A88&lt;=Setup!$C$8,D88&lt;&gt;"No"),1,0))</f>
        <v/>
      </c>
      <c r="G88" s="38" t="str">
        <f aca="false">IF(F88=1,INT((A88-Setup!$C$7)/7)+1,"")</f>
        <v/>
      </c>
    </row>
    <row r="89" customFormat="false" ht="15" hidden="false" customHeight="false" outlineLevel="0" collapsed="false">
      <c r="A89" s="37"/>
      <c r="B89" s="10"/>
      <c r="C89" s="23"/>
      <c r="D89" s="10"/>
      <c r="E89" s="10"/>
      <c r="F89" s="38" t="str">
        <f aca="false">IF(OR(A89="",B89="",C89=""),"",IF(AND(A89&gt;=Setup!$C$7,A89&lt;=Setup!$C$8,D89&lt;&gt;"No"),1,0))</f>
        <v/>
      </c>
      <c r="G89" s="38" t="str">
        <f aca="false">IF(F89=1,INT((A89-Setup!$C$7)/7)+1,"")</f>
        <v/>
      </c>
    </row>
    <row r="90" customFormat="false" ht="15" hidden="false" customHeight="false" outlineLevel="0" collapsed="false">
      <c r="A90" s="37"/>
      <c r="B90" s="10"/>
      <c r="C90" s="23"/>
      <c r="D90" s="10"/>
      <c r="E90" s="10"/>
      <c r="F90" s="38" t="str">
        <f aca="false">IF(OR(A90="",B90="",C90=""),"",IF(AND(A90&gt;=Setup!$C$7,A90&lt;=Setup!$C$8,D90&lt;&gt;"No"),1,0))</f>
        <v/>
      </c>
      <c r="G90" s="38" t="str">
        <f aca="false">IF(F90=1,INT((A90-Setup!$C$7)/7)+1,"")</f>
        <v/>
      </c>
    </row>
    <row r="91" customFormat="false" ht="15" hidden="false" customHeight="false" outlineLevel="0" collapsed="false">
      <c r="A91" s="37"/>
      <c r="B91" s="10"/>
      <c r="C91" s="23"/>
      <c r="D91" s="10"/>
      <c r="E91" s="10"/>
      <c r="F91" s="38" t="str">
        <f aca="false">IF(OR(A91="",B91="",C91=""),"",IF(AND(A91&gt;=Setup!$C$7,A91&lt;=Setup!$C$8,D91&lt;&gt;"No"),1,0))</f>
        <v/>
      </c>
      <c r="G91" s="38" t="str">
        <f aca="false">IF(F91=1,INT((A91-Setup!$C$7)/7)+1,"")</f>
        <v/>
      </c>
    </row>
    <row r="92" customFormat="false" ht="15" hidden="false" customHeight="false" outlineLevel="0" collapsed="false">
      <c r="A92" s="37"/>
      <c r="B92" s="10"/>
      <c r="C92" s="23"/>
      <c r="D92" s="10"/>
      <c r="E92" s="10"/>
      <c r="F92" s="38" t="str">
        <f aca="false">IF(OR(A92="",B92="",C92=""),"",IF(AND(A92&gt;=Setup!$C$7,A92&lt;=Setup!$C$8,D92&lt;&gt;"No"),1,0))</f>
        <v/>
      </c>
      <c r="G92" s="38" t="str">
        <f aca="false">IF(F92=1,INT((A92-Setup!$C$7)/7)+1,"")</f>
        <v/>
      </c>
    </row>
    <row r="93" customFormat="false" ht="15" hidden="false" customHeight="false" outlineLevel="0" collapsed="false">
      <c r="A93" s="37"/>
      <c r="B93" s="10"/>
      <c r="C93" s="23"/>
      <c r="D93" s="10"/>
      <c r="E93" s="10"/>
      <c r="F93" s="38" t="str">
        <f aca="false">IF(OR(A93="",B93="",C93=""),"",IF(AND(A93&gt;=Setup!$C$7,A93&lt;=Setup!$C$8,D93&lt;&gt;"No"),1,0))</f>
        <v/>
      </c>
      <c r="G93" s="38" t="str">
        <f aca="false">IF(F93=1,INT((A93-Setup!$C$7)/7)+1,"")</f>
        <v/>
      </c>
    </row>
    <row r="94" customFormat="false" ht="15" hidden="false" customHeight="false" outlineLevel="0" collapsed="false">
      <c r="A94" s="37"/>
      <c r="B94" s="10"/>
      <c r="C94" s="23"/>
      <c r="D94" s="10"/>
      <c r="E94" s="10"/>
      <c r="F94" s="38" t="str">
        <f aca="false">IF(OR(A94="",B94="",C94=""),"",IF(AND(A94&gt;=Setup!$C$7,A94&lt;=Setup!$C$8,D94&lt;&gt;"No"),1,0))</f>
        <v/>
      </c>
      <c r="G94" s="38" t="str">
        <f aca="false">IF(F94=1,INT((A94-Setup!$C$7)/7)+1,"")</f>
        <v/>
      </c>
    </row>
    <row r="95" customFormat="false" ht="15" hidden="false" customHeight="false" outlineLevel="0" collapsed="false">
      <c r="A95" s="37"/>
      <c r="B95" s="10"/>
      <c r="C95" s="23"/>
      <c r="D95" s="10"/>
      <c r="E95" s="10"/>
      <c r="F95" s="38" t="str">
        <f aca="false">IF(OR(A95="",B95="",C95=""),"",IF(AND(A95&gt;=Setup!$C$7,A95&lt;=Setup!$C$8,D95&lt;&gt;"No"),1,0))</f>
        <v/>
      </c>
      <c r="G95" s="38" t="str">
        <f aca="false">IF(F95=1,INT((A95-Setup!$C$7)/7)+1,"")</f>
        <v/>
      </c>
    </row>
    <row r="96" customFormat="false" ht="15" hidden="false" customHeight="false" outlineLevel="0" collapsed="false">
      <c r="A96" s="37"/>
      <c r="B96" s="10"/>
      <c r="C96" s="23"/>
      <c r="D96" s="10"/>
      <c r="E96" s="10"/>
      <c r="F96" s="38" t="str">
        <f aca="false">IF(OR(A96="",B96="",C96=""),"",IF(AND(A96&gt;=Setup!$C$7,A96&lt;=Setup!$C$8,D96&lt;&gt;"No"),1,0))</f>
        <v/>
      </c>
      <c r="G96" s="38" t="str">
        <f aca="false">IF(F96=1,INT((A96-Setup!$C$7)/7)+1,"")</f>
        <v/>
      </c>
    </row>
    <row r="97" customFormat="false" ht="15" hidden="false" customHeight="false" outlineLevel="0" collapsed="false">
      <c r="A97" s="37"/>
      <c r="B97" s="10"/>
      <c r="C97" s="23"/>
      <c r="D97" s="10"/>
      <c r="E97" s="10"/>
      <c r="F97" s="38" t="str">
        <f aca="false">IF(OR(A97="",B97="",C97=""),"",IF(AND(A97&gt;=Setup!$C$7,A97&lt;=Setup!$C$8,D97&lt;&gt;"No"),1,0))</f>
        <v/>
      </c>
      <c r="G97" s="38" t="str">
        <f aca="false">IF(F97=1,INT((A97-Setup!$C$7)/7)+1,"")</f>
        <v/>
      </c>
    </row>
    <row r="98" customFormat="false" ht="15" hidden="false" customHeight="false" outlineLevel="0" collapsed="false">
      <c r="A98" s="37"/>
      <c r="B98" s="10"/>
      <c r="C98" s="23"/>
      <c r="D98" s="10"/>
      <c r="E98" s="10"/>
      <c r="F98" s="38" t="str">
        <f aca="false">IF(OR(A98="",B98="",C98=""),"",IF(AND(A98&gt;=Setup!$C$7,A98&lt;=Setup!$C$8,D98&lt;&gt;"No"),1,0))</f>
        <v/>
      </c>
      <c r="G98" s="38" t="str">
        <f aca="false">IF(F98=1,INT((A98-Setup!$C$7)/7)+1,"")</f>
        <v/>
      </c>
    </row>
    <row r="99" customFormat="false" ht="15" hidden="false" customHeight="false" outlineLevel="0" collapsed="false">
      <c r="A99" s="37"/>
      <c r="B99" s="10"/>
      <c r="C99" s="23"/>
      <c r="D99" s="10"/>
      <c r="E99" s="10"/>
      <c r="F99" s="38" t="str">
        <f aca="false">IF(OR(A99="",B99="",C99=""),"",IF(AND(A99&gt;=Setup!$C$7,A99&lt;=Setup!$C$8,D99&lt;&gt;"No"),1,0))</f>
        <v/>
      </c>
      <c r="G99" s="38" t="str">
        <f aca="false">IF(F99=1,INT((A99-Setup!$C$7)/7)+1,"")</f>
        <v/>
      </c>
    </row>
    <row r="100" customFormat="false" ht="15" hidden="false" customHeight="false" outlineLevel="0" collapsed="false">
      <c r="A100" s="37"/>
      <c r="B100" s="10"/>
      <c r="C100" s="23"/>
      <c r="D100" s="10"/>
      <c r="E100" s="10"/>
      <c r="F100" s="38" t="str">
        <f aca="false">IF(OR(A100="",B100="",C100=""),"",IF(AND(A100&gt;=Setup!$C$7,A100&lt;=Setup!$C$8,D100&lt;&gt;"No"),1,0))</f>
        <v/>
      </c>
      <c r="G100" s="38" t="str">
        <f aca="false">IF(F100=1,INT((A100-Setup!$C$7)/7)+1,"")</f>
        <v/>
      </c>
    </row>
    <row r="101" customFormat="false" ht="15" hidden="false" customHeight="false" outlineLevel="0" collapsed="false">
      <c r="A101" s="37"/>
      <c r="B101" s="10"/>
      <c r="C101" s="23"/>
      <c r="D101" s="10"/>
      <c r="E101" s="10"/>
      <c r="F101" s="38" t="str">
        <f aca="false">IF(OR(A101="",B101="",C101=""),"",IF(AND(A101&gt;=Setup!$C$7,A101&lt;=Setup!$C$8,D101&lt;&gt;"No"),1,0))</f>
        <v/>
      </c>
      <c r="G101" s="38" t="str">
        <f aca="false">IF(F101=1,INT((A101-Setup!$C$7)/7)+1,"")</f>
        <v/>
      </c>
    </row>
    <row r="102" customFormat="false" ht="15" hidden="false" customHeight="false" outlineLevel="0" collapsed="false">
      <c r="A102" s="37"/>
      <c r="B102" s="10"/>
      <c r="C102" s="23"/>
      <c r="D102" s="10"/>
      <c r="E102" s="10"/>
      <c r="F102" s="38" t="str">
        <f aca="false">IF(OR(A102="",B102="",C102=""),"",IF(AND(A102&gt;=Setup!$C$7,A102&lt;=Setup!$C$8,D102&lt;&gt;"No"),1,0))</f>
        <v/>
      </c>
      <c r="G102" s="38" t="str">
        <f aca="false">IF(F102=1,INT((A102-Setup!$C$7)/7)+1,"")</f>
        <v/>
      </c>
    </row>
    <row r="103" customFormat="false" ht="15" hidden="false" customHeight="false" outlineLevel="0" collapsed="false">
      <c r="A103" s="37"/>
      <c r="B103" s="10"/>
      <c r="C103" s="23"/>
      <c r="D103" s="10"/>
      <c r="E103" s="10"/>
      <c r="F103" s="38" t="str">
        <f aca="false">IF(OR(A103="",B103="",C103=""),"",IF(AND(A103&gt;=Setup!$C$7,A103&lt;=Setup!$C$8,D103&lt;&gt;"No"),1,0))</f>
        <v/>
      </c>
      <c r="G103" s="38" t="str">
        <f aca="false">IF(F103=1,INT((A103-Setup!$C$7)/7)+1,"")</f>
        <v/>
      </c>
    </row>
    <row r="104" customFormat="false" ht="15" hidden="false" customHeight="false" outlineLevel="0" collapsed="false">
      <c r="A104" s="37"/>
      <c r="B104" s="10"/>
      <c r="C104" s="23"/>
      <c r="D104" s="10"/>
      <c r="E104" s="10"/>
      <c r="F104" s="38" t="str">
        <f aca="false">IF(OR(A104="",B104="",C104=""),"",IF(AND(A104&gt;=Setup!$C$7,A104&lt;=Setup!$C$8,D104&lt;&gt;"No"),1,0))</f>
        <v/>
      </c>
      <c r="G104" s="38" t="str">
        <f aca="false">IF(F104=1,INT((A104-Setup!$C$7)/7)+1,"")</f>
        <v/>
      </c>
    </row>
    <row r="105" customFormat="false" ht="15" hidden="false" customHeight="false" outlineLevel="0" collapsed="false">
      <c r="A105" s="37"/>
      <c r="B105" s="10"/>
      <c r="C105" s="23"/>
      <c r="D105" s="10"/>
      <c r="E105" s="10"/>
      <c r="F105" s="38" t="str">
        <f aca="false">IF(OR(A105="",B105="",C105=""),"",IF(AND(A105&gt;=Setup!$C$7,A105&lt;=Setup!$C$8,D105&lt;&gt;"No"),1,0))</f>
        <v/>
      </c>
      <c r="G105" s="38" t="str">
        <f aca="false">IF(F105=1,INT((A105-Setup!$C$7)/7)+1,"")</f>
        <v/>
      </c>
    </row>
    <row r="106" customFormat="false" ht="15" hidden="false" customHeight="false" outlineLevel="0" collapsed="false">
      <c r="A106" s="37"/>
      <c r="B106" s="10"/>
      <c r="C106" s="23"/>
      <c r="D106" s="10"/>
      <c r="E106" s="10"/>
      <c r="F106" s="38" t="str">
        <f aca="false">IF(OR(A106="",B106="",C106=""),"",IF(AND(A106&gt;=Setup!$C$7,A106&lt;=Setup!$C$8,D106&lt;&gt;"No"),1,0))</f>
        <v/>
      </c>
      <c r="G106" s="38" t="str">
        <f aca="false">IF(F106=1,INT((A106-Setup!$C$7)/7)+1,"")</f>
        <v/>
      </c>
    </row>
    <row r="107" customFormat="false" ht="15" hidden="false" customHeight="false" outlineLevel="0" collapsed="false">
      <c r="A107" s="37"/>
      <c r="B107" s="10"/>
      <c r="C107" s="23"/>
      <c r="D107" s="10"/>
      <c r="E107" s="10"/>
      <c r="F107" s="38" t="str">
        <f aca="false">IF(OR(A107="",B107="",C107=""),"",IF(AND(A107&gt;=Setup!$C$7,A107&lt;=Setup!$C$8,D107&lt;&gt;"No"),1,0))</f>
        <v/>
      </c>
      <c r="G107" s="38" t="str">
        <f aca="false">IF(F107=1,INT((A107-Setup!$C$7)/7)+1,"")</f>
        <v/>
      </c>
    </row>
    <row r="108" customFormat="false" ht="15" hidden="false" customHeight="false" outlineLevel="0" collapsed="false">
      <c r="A108" s="37"/>
      <c r="B108" s="10"/>
      <c r="C108" s="23"/>
      <c r="D108" s="10"/>
      <c r="E108" s="10"/>
      <c r="F108" s="38" t="str">
        <f aca="false">IF(OR(A108="",B108="",C108=""),"",IF(AND(A108&gt;=Setup!$C$7,A108&lt;=Setup!$C$8,D108&lt;&gt;"No"),1,0))</f>
        <v/>
      </c>
      <c r="G108" s="38" t="str">
        <f aca="false">IF(F108=1,INT((A108-Setup!$C$7)/7)+1,"")</f>
        <v/>
      </c>
    </row>
    <row r="109" customFormat="false" ht="15" hidden="false" customHeight="false" outlineLevel="0" collapsed="false">
      <c r="A109" s="37"/>
      <c r="B109" s="10"/>
      <c r="C109" s="23"/>
      <c r="D109" s="10"/>
      <c r="E109" s="10"/>
      <c r="F109" s="38" t="str">
        <f aca="false">IF(OR(A109="",B109="",C109=""),"",IF(AND(A109&gt;=Setup!$C$7,A109&lt;=Setup!$C$8,D109&lt;&gt;"No"),1,0))</f>
        <v/>
      </c>
      <c r="G109" s="38" t="str">
        <f aca="false">IF(F109=1,INT((A109-Setup!$C$7)/7)+1,"")</f>
        <v/>
      </c>
    </row>
    <row r="110" customFormat="false" ht="15" hidden="false" customHeight="false" outlineLevel="0" collapsed="false">
      <c r="A110" s="37"/>
      <c r="B110" s="10"/>
      <c r="C110" s="23"/>
      <c r="D110" s="10"/>
      <c r="E110" s="10"/>
      <c r="F110" s="38" t="str">
        <f aca="false">IF(OR(A110="",B110="",C110=""),"",IF(AND(A110&gt;=Setup!$C$7,A110&lt;=Setup!$C$8,D110&lt;&gt;"No"),1,0))</f>
        <v/>
      </c>
      <c r="G110" s="38" t="str">
        <f aca="false">IF(F110=1,INT((A110-Setup!$C$7)/7)+1,"")</f>
        <v/>
      </c>
    </row>
    <row r="111" customFormat="false" ht="15" hidden="false" customHeight="false" outlineLevel="0" collapsed="false">
      <c r="A111" s="37"/>
      <c r="B111" s="10"/>
      <c r="C111" s="23"/>
      <c r="D111" s="10"/>
      <c r="E111" s="10"/>
      <c r="F111" s="38" t="str">
        <f aca="false">IF(OR(A111="",B111="",C111=""),"",IF(AND(A111&gt;=Setup!$C$7,A111&lt;=Setup!$C$8,D111&lt;&gt;"No"),1,0))</f>
        <v/>
      </c>
      <c r="G111" s="38" t="str">
        <f aca="false">IF(F111=1,INT((A111-Setup!$C$7)/7)+1,"")</f>
        <v/>
      </c>
    </row>
    <row r="112" customFormat="false" ht="15" hidden="false" customHeight="false" outlineLevel="0" collapsed="false">
      <c r="A112" s="37"/>
      <c r="B112" s="10"/>
      <c r="C112" s="23"/>
      <c r="D112" s="10"/>
      <c r="E112" s="10"/>
      <c r="F112" s="38" t="str">
        <f aca="false">IF(OR(A112="",B112="",C112=""),"",IF(AND(A112&gt;=Setup!$C$7,A112&lt;=Setup!$C$8,D112&lt;&gt;"No"),1,0))</f>
        <v/>
      </c>
      <c r="G112" s="38" t="str">
        <f aca="false">IF(F112=1,INT((A112-Setup!$C$7)/7)+1,"")</f>
        <v/>
      </c>
    </row>
    <row r="113" customFormat="false" ht="15" hidden="false" customHeight="false" outlineLevel="0" collapsed="false">
      <c r="A113" s="37"/>
      <c r="B113" s="10"/>
      <c r="C113" s="23"/>
      <c r="D113" s="10"/>
      <c r="E113" s="10"/>
      <c r="F113" s="38" t="str">
        <f aca="false">IF(OR(A113="",B113="",C113=""),"",IF(AND(A113&gt;=Setup!$C$7,A113&lt;=Setup!$C$8,D113&lt;&gt;"No"),1,0))</f>
        <v/>
      </c>
      <c r="G113" s="38" t="str">
        <f aca="false">IF(F113=1,INT((A113-Setup!$C$7)/7)+1,"")</f>
        <v/>
      </c>
    </row>
    <row r="114" customFormat="false" ht="15" hidden="false" customHeight="false" outlineLevel="0" collapsed="false">
      <c r="A114" s="37"/>
      <c r="B114" s="10"/>
      <c r="C114" s="23"/>
      <c r="D114" s="10"/>
      <c r="E114" s="10"/>
      <c r="F114" s="38" t="str">
        <f aca="false">IF(OR(A114="",B114="",C114=""),"",IF(AND(A114&gt;=Setup!$C$7,A114&lt;=Setup!$C$8,D114&lt;&gt;"No"),1,0))</f>
        <v/>
      </c>
      <c r="G114" s="38" t="str">
        <f aca="false">IF(F114=1,INT((A114-Setup!$C$7)/7)+1,"")</f>
        <v/>
      </c>
    </row>
    <row r="115" customFormat="false" ht="15" hidden="false" customHeight="false" outlineLevel="0" collapsed="false">
      <c r="A115" s="37"/>
      <c r="B115" s="10"/>
      <c r="C115" s="23"/>
      <c r="D115" s="10"/>
      <c r="E115" s="10"/>
      <c r="F115" s="38" t="str">
        <f aca="false">IF(OR(A115="",B115="",C115=""),"",IF(AND(A115&gt;=Setup!$C$7,A115&lt;=Setup!$C$8,D115&lt;&gt;"No"),1,0))</f>
        <v/>
      </c>
      <c r="G115" s="38" t="str">
        <f aca="false">IF(F115=1,INT((A115-Setup!$C$7)/7)+1,"")</f>
        <v/>
      </c>
    </row>
    <row r="116" customFormat="false" ht="15" hidden="false" customHeight="false" outlineLevel="0" collapsed="false">
      <c r="A116" s="37"/>
      <c r="B116" s="10"/>
      <c r="C116" s="23"/>
      <c r="D116" s="10"/>
      <c r="E116" s="10"/>
      <c r="F116" s="38" t="str">
        <f aca="false">IF(OR(A116="",B116="",C116=""),"",IF(AND(A116&gt;=Setup!$C$7,A116&lt;=Setup!$C$8,D116&lt;&gt;"No"),1,0))</f>
        <v/>
      </c>
      <c r="G116" s="38" t="str">
        <f aca="false">IF(F116=1,INT((A116-Setup!$C$7)/7)+1,"")</f>
        <v/>
      </c>
    </row>
    <row r="117" customFormat="false" ht="15" hidden="false" customHeight="false" outlineLevel="0" collapsed="false">
      <c r="A117" s="37"/>
      <c r="B117" s="10"/>
      <c r="C117" s="23"/>
      <c r="D117" s="10"/>
      <c r="E117" s="10"/>
      <c r="F117" s="38" t="str">
        <f aca="false">IF(OR(A117="",B117="",C117=""),"",IF(AND(A117&gt;=Setup!$C$7,A117&lt;=Setup!$C$8,D117&lt;&gt;"No"),1,0))</f>
        <v/>
      </c>
      <c r="G117" s="38" t="str">
        <f aca="false">IF(F117=1,INT((A117-Setup!$C$7)/7)+1,"")</f>
        <v/>
      </c>
    </row>
    <row r="118" customFormat="false" ht="15" hidden="false" customHeight="false" outlineLevel="0" collapsed="false">
      <c r="A118" s="37"/>
      <c r="B118" s="10"/>
      <c r="C118" s="23"/>
      <c r="D118" s="10"/>
      <c r="E118" s="10"/>
      <c r="F118" s="38" t="str">
        <f aca="false">IF(OR(A118="",B118="",C118=""),"",IF(AND(A118&gt;=Setup!$C$7,A118&lt;=Setup!$C$8,D118&lt;&gt;"No"),1,0))</f>
        <v/>
      </c>
      <c r="G118" s="38" t="str">
        <f aca="false">IF(F118=1,INT((A118-Setup!$C$7)/7)+1,"")</f>
        <v/>
      </c>
    </row>
    <row r="119" customFormat="false" ht="15" hidden="false" customHeight="false" outlineLevel="0" collapsed="false">
      <c r="A119" s="37"/>
      <c r="B119" s="10"/>
      <c r="C119" s="23"/>
      <c r="D119" s="10"/>
      <c r="E119" s="10"/>
      <c r="F119" s="38" t="str">
        <f aca="false">IF(OR(A119="",B119="",C119=""),"",IF(AND(A119&gt;=Setup!$C$7,A119&lt;=Setup!$C$8,D119&lt;&gt;"No"),1,0))</f>
        <v/>
      </c>
      <c r="G119" s="38" t="str">
        <f aca="false">IF(F119=1,INT((A119-Setup!$C$7)/7)+1,"")</f>
        <v/>
      </c>
    </row>
    <row r="120" customFormat="false" ht="15" hidden="false" customHeight="false" outlineLevel="0" collapsed="false">
      <c r="A120" s="37"/>
      <c r="B120" s="10"/>
      <c r="C120" s="23"/>
      <c r="D120" s="10"/>
      <c r="E120" s="10"/>
      <c r="F120" s="38" t="str">
        <f aca="false">IF(OR(A120="",B120="",C120=""),"",IF(AND(A120&gt;=Setup!$C$7,A120&lt;=Setup!$C$8,D120&lt;&gt;"No"),1,0))</f>
        <v/>
      </c>
      <c r="G120" s="38" t="str">
        <f aca="false">IF(F120=1,INT((A120-Setup!$C$7)/7)+1,"")</f>
        <v/>
      </c>
    </row>
    <row r="121" customFormat="false" ht="15" hidden="false" customHeight="false" outlineLevel="0" collapsed="false">
      <c r="A121" s="37"/>
      <c r="B121" s="10"/>
      <c r="C121" s="23"/>
      <c r="D121" s="10"/>
      <c r="E121" s="10"/>
      <c r="F121" s="38" t="str">
        <f aca="false">IF(OR(A121="",B121="",C121=""),"",IF(AND(A121&gt;=Setup!$C$7,A121&lt;=Setup!$C$8,D121&lt;&gt;"No"),1,0))</f>
        <v/>
      </c>
      <c r="G121" s="38" t="str">
        <f aca="false">IF(F121=1,INT((A121-Setup!$C$7)/7)+1,"")</f>
        <v/>
      </c>
    </row>
    <row r="122" customFormat="false" ht="15" hidden="false" customHeight="false" outlineLevel="0" collapsed="false">
      <c r="A122" s="37"/>
      <c r="B122" s="10"/>
      <c r="C122" s="23"/>
      <c r="D122" s="10"/>
      <c r="E122" s="10"/>
      <c r="F122" s="38" t="str">
        <f aca="false">IF(OR(A122="",B122="",C122=""),"",IF(AND(A122&gt;=Setup!$C$7,A122&lt;=Setup!$C$8,D122&lt;&gt;"No"),1,0))</f>
        <v/>
      </c>
      <c r="G122" s="38" t="str">
        <f aca="false">IF(F122=1,INT((A122-Setup!$C$7)/7)+1,"")</f>
        <v/>
      </c>
    </row>
    <row r="123" customFormat="false" ht="15" hidden="false" customHeight="false" outlineLevel="0" collapsed="false">
      <c r="A123" s="37"/>
      <c r="B123" s="10"/>
      <c r="C123" s="23"/>
      <c r="D123" s="10"/>
      <c r="E123" s="10"/>
      <c r="F123" s="38" t="str">
        <f aca="false">IF(OR(A123="",B123="",C123=""),"",IF(AND(A123&gt;=Setup!$C$7,A123&lt;=Setup!$C$8,D123&lt;&gt;"No"),1,0))</f>
        <v/>
      </c>
      <c r="G123" s="38" t="str">
        <f aca="false">IF(F123=1,INT((A123-Setup!$C$7)/7)+1,"")</f>
        <v/>
      </c>
    </row>
    <row r="124" customFormat="false" ht="15" hidden="false" customHeight="false" outlineLevel="0" collapsed="false">
      <c r="A124" s="37"/>
      <c r="B124" s="10"/>
      <c r="C124" s="23"/>
      <c r="D124" s="10"/>
      <c r="E124" s="10"/>
      <c r="F124" s="38" t="str">
        <f aca="false">IF(OR(A124="",B124="",C124=""),"",IF(AND(A124&gt;=Setup!$C$7,A124&lt;=Setup!$C$8,D124&lt;&gt;"No"),1,0))</f>
        <v/>
      </c>
      <c r="G124" s="38" t="str">
        <f aca="false">IF(F124=1,INT((A124-Setup!$C$7)/7)+1,"")</f>
        <v/>
      </c>
    </row>
    <row r="125" customFormat="false" ht="15" hidden="false" customHeight="false" outlineLevel="0" collapsed="false">
      <c r="A125" s="37"/>
      <c r="B125" s="10"/>
      <c r="C125" s="23"/>
      <c r="D125" s="10"/>
      <c r="E125" s="10"/>
      <c r="F125" s="38" t="str">
        <f aca="false">IF(OR(A125="",B125="",C125=""),"",IF(AND(A125&gt;=Setup!$C$7,A125&lt;=Setup!$C$8,D125&lt;&gt;"No"),1,0))</f>
        <v/>
      </c>
      <c r="G125" s="38" t="str">
        <f aca="false">IF(F125=1,INT((A125-Setup!$C$7)/7)+1,"")</f>
        <v/>
      </c>
    </row>
    <row r="126" customFormat="false" ht="15" hidden="false" customHeight="false" outlineLevel="0" collapsed="false">
      <c r="A126" s="37"/>
      <c r="B126" s="10"/>
      <c r="C126" s="23"/>
      <c r="D126" s="10"/>
      <c r="E126" s="10"/>
      <c r="F126" s="38" t="str">
        <f aca="false">IF(OR(A126="",B126="",C126=""),"",IF(AND(A126&gt;=Setup!$C$7,A126&lt;=Setup!$C$8,D126&lt;&gt;"No"),1,0))</f>
        <v/>
      </c>
      <c r="G126" s="38" t="str">
        <f aca="false">IF(F126=1,INT((A126-Setup!$C$7)/7)+1,"")</f>
        <v/>
      </c>
    </row>
    <row r="127" customFormat="false" ht="15" hidden="false" customHeight="false" outlineLevel="0" collapsed="false">
      <c r="A127" s="37"/>
      <c r="B127" s="10"/>
      <c r="C127" s="23"/>
      <c r="D127" s="10"/>
      <c r="E127" s="10"/>
      <c r="F127" s="38" t="str">
        <f aca="false">IF(OR(A127="",B127="",C127=""),"",IF(AND(A127&gt;=Setup!$C$7,A127&lt;=Setup!$C$8,D127&lt;&gt;"No"),1,0))</f>
        <v/>
      </c>
      <c r="G127" s="38" t="str">
        <f aca="false">IF(F127=1,INT((A127-Setup!$C$7)/7)+1,"")</f>
        <v/>
      </c>
    </row>
    <row r="128" customFormat="false" ht="15" hidden="false" customHeight="false" outlineLevel="0" collapsed="false">
      <c r="A128" s="37"/>
      <c r="B128" s="10"/>
      <c r="C128" s="23"/>
      <c r="D128" s="10"/>
      <c r="E128" s="10"/>
      <c r="F128" s="38" t="str">
        <f aca="false">IF(OR(A128="",B128="",C128=""),"",IF(AND(A128&gt;=Setup!$C$7,A128&lt;=Setup!$C$8,D128&lt;&gt;"No"),1,0))</f>
        <v/>
      </c>
      <c r="G128" s="38" t="str">
        <f aca="false">IF(F128=1,INT((A128-Setup!$C$7)/7)+1,"")</f>
        <v/>
      </c>
    </row>
    <row r="129" customFormat="false" ht="15" hidden="false" customHeight="false" outlineLevel="0" collapsed="false">
      <c r="A129" s="37"/>
      <c r="B129" s="10"/>
      <c r="C129" s="23"/>
      <c r="D129" s="10"/>
      <c r="E129" s="10"/>
      <c r="F129" s="38" t="str">
        <f aca="false">IF(OR(A129="",B129="",C129=""),"",IF(AND(A129&gt;=Setup!$C$7,A129&lt;=Setup!$C$8,D129&lt;&gt;"No"),1,0))</f>
        <v/>
      </c>
      <c r="G129" s="38" t="str">
        <f aca="false">IF(F129=1,INT((A129-Setup!$C$7)/7)+1,"")</f>
        <v/>
      </c>
    </row>
    <row r="130" customFormat="false" ht="15" hidden="false" customHeight="false" outlineLevel="0" collapsed="false">
      <c r="A130" s="37"/>
      <c r="B130" s="10"/>
      <c r="C130" s="23"/>
      <c r="D130" s="10"/>
      <c r="E130" s="10"/>
      <c r="F130" s="38" t="str">
        <f aca="false">IF(OR(A130="",B130="",C130=""),"",IF(AND(A130&gt;=Setup!$C$7,A130&lt;=Setup!$C$8,D130&lt;&gt;"No"),1,0))</f>
        <v/>
      </c>
      <c r="G130" s="38" t="str">
        <f aca="false">IF(F130=1,INT((A130-Setup!$C$7)/7)+1,"")</f>
        <v/>
      </c>
    </row>
    <row r="131" customFormat="false" ht="15" hidden="false" customHeight="false" outlineLevel="0" collapsed="false">
      <c r="A131" s="37"/>
      <c r="B131" s="10"/>
      <c r="C131" s="23"/>
      <c r="D131" s="10"/>
      <c r="E131" s="10"/>
      <c r="F131" s="38" t="str">
        <f aca="false">IF(OR(A131="",B131="",C131=""),"",IF(AND(A131&gt;=Setup!$C$7,A131&lt;=Setup!$C$8,D131&lt;&gt;"No"),1,0))</f>
        <v/>
      </c>
      <c r="G131" s="38" t="str">
        <f aca="false">IF(F131=1,INT((A131-Setup!$C$7)/7)+1,"")</f>
        <v/>
      </c>
    </row>
    <row r="132" customFormat="false" ht="15" hidden="false" customHeight="false" outlineLevel="0" collapsed="false">
      <c r="A132" s="37"/>
      <c r="B132" s="10"/>
      <c r="C132" s="23"/>
      <c r="D132" s="10"/>
      <c r="E132" s="10"/>
      <c r="F132" s="38" t="str">
        <f aca="false">IF(OR(A132="",B132="",C132=""),"",IF(AND(A132&gt;=Setup!$C$7,A132&lt;=Setup!$C$8,D132&lt;&gt;"No"),1,0))</f>
        <v/>
      </c>
      <c r="G132" s="38" t="str">
        <f aca="false">IF(F132=1,INT((A132-Setup!$C$7)/7)+1,"")</f>
        <v/>
      </c>
    </row>
    <row r="133" customFormat="false" ht="15" hidden="false" customHeight="false" outlineLevel="0" collapsed="false">
      <c r="A133" s="37"/>
      <c r="B133" s="10"/>
      <c r="C133" s="23"/>
      <c r="D133" s="10"/>
      <c r="E133" s="10"/>
      <c r="F133" s="38" t="str">
        <f aca="false">IF(OR(A133="",B133="",C133=""),"",IF(AND(A133&gt;=Setup!$C$7,A133&lt;=Setup!$C$8,D133&lt;&gt;"No"),1,0))</f>
        <v/>
      </c>
      <c r="G133" s="38" t="str">
        <f aca="false">IF(F133=1,INT((A133-Setup!$C$7)/7)+1,"")</f>
        <v/>
      </c>
    </row>
    <row r="134" customFormat="false" ht="15" hidden="false" customHeight="false" outlineLevel="0" collapsed="false">
      <c r="A134" s="37"/>
      <c r="B134" s="10"/>
      <c r="C134" s="23"/>
      <c r="D134" s="10"/>
      <c r="E134" s="10"/>
      <c r="F134" s="38" t="str">
        <f aca="false">IF(OR(A134="",B134="",C134=""),"",IF(AND(A134&gt;=Setup!$C$7,A134&lt;=Setup!$C$8,D134&lt;&gt;"No"),1,0))</f>
        <v/>
      </c>
      <c r="G134" s="38" t="str">
        <f aca="false">IF(F134=1,INT((A134-Setup!$C$7)/7)+1,"")</f>
        <v/>
      </c>
    </row>
    <row r="135" customFormat="false" ht="15" hidden="false" customHeight="false" outlineLevel="0" collapsed="false">
      <c r="A135" s="37"/>
      <c r="B135" s="10"/>
      <c r="C135" s="23"/>
      <c r="D135" s="10"/>
      <c r="E135" s="10"/>
      <c r="F135" s="38" t="str">
        <f aca="false">IF(OR(A135="",B135="",C135=""),"",IF(AND(A135&gt;=Setup!$C$7,A135&lt;=Setup!$C$8,D135&lt;&gt;"No"),1,0))</f>
        <v/>
      </c>
      <c r="G135" s="38" t="str">
        <f aca="false">IF(F135=1,INT((A135-Setup!$C$7)/7)+1,"")</f>
        <v/>
      </c>
    </row>
    <row r="136" customFormat="false" ht="15" hidden="false" customHeight="false" outlineLevel="0" collapsed="false">
      <c r="A136" s="37"/>
      <c r="B136" s="10"/>
      <c r="C136" s="23"/>
      <c r="D136" s="10"/>
      <c r="E136" s="10"/>
      <c r="F136" s="38" t="str">
        <f aca="false">IF(OR(A136="",B136="",C136=""),"",IF(AND(A136&gt;=Setup!$C$7,A136&lt;=Setup!$C$8,D136&lt;&gt;"No"),1,0))</f>
        <v/>
      </c>
      <c r="G136" s="38" t="str">
        <f aca="false">IF(F136=1,INT((A136-Setup!$C$7)/7)+1,"")</f>
        <v/>
      </c>
    </row>
    <row r="137" customFormat="false" ht="15" hidden="false" customHeight="false" outlineLevel="0" collapsed="false">
      <c r="A137" s="37"/>
      <c r="B137" s="10"/>
      <c r="C137" s="23"/>
      <c r="D137" s="10"/>
      <c r="E137" s="10"/>
      <c r="F137" s="38" t="str">
        <f aca="false">IF(OR(A137="",B137="",C137=""),"",IF(AND(A137&gt;=Setup!$C$7,A137&lt;=Setup!$C$8,D137&lt;&gt;"No"),1,0))</f>
        <v/>
      </c>
      <c r="G137" s="38" t="str">
        <f aca="false">IF(F137=1,INT((A137-Setup!$C$7)/7)+1,"")</f>
        <v/>
      </c>
    </row>
    <row r="138" customFormat="false" ht="15" hidden="false" customHeight="false" outlineLevel="0" collapsed="false">
      <c r="A138" s="37"/>
      <c r="B138" s="10"/>
      <c r="C138" s="23"/>
      <c r="D138" s="10"/>
      <c r="E138" s="10"/>
      <c r="F138" s="38" t="str">
        <f aca="false">IF(OR(A138="",B138="",C138=""),"",IF(AND(A138&gt;=Setup!$C$7,A138&lt;=Setup!$C$8,D138&lt;&gt;"No"),1,0))</f>
        <v/>
      </c>
      <c r="G138" s="38" t="str">
        <f aca="false">IF(F138=1,INT((A138-Setup!$C$7)/7)+1,"")</f>
        <v/>
      </c>
    </row>
    <row r="139" customFormat="false" ht="15" hidden="false" customHeight="false" outlineLevel="0" collapsed="false">
      <c r="A139" s="37"/>
      <c r="B139" s="10"/>
      <c r="C139" s="23"/>
      <c r="D139" s="10"/>
      <c r="E139" s="10"/>
      <c r="F139" s="38" t="str">
        <f aca="false">IF(OR(A139="",B139="",C139=""),"",IF(AND(A139&gt;=Setup!$C$7,A139&lt;=Setup!$C$8,D139&lt;&gt;"No"),1,0))</f>
        <v/>
      </c>
      <c r="G139" s="38" t="str">
        <f aca="false">IF(F139=1,INT((A139-Setup!$C$7)/7)+1,"")</f>
        <v/>
      </c>
    </row>
    <row r="140" customFormat="false" ht="15" hidden="false" customHeight="false" outlineLevel="0" collapsed="false">
      <c r="A140" s="37"/>
      <c r="B140" s="10"/>
      <c r="C140" s="23"/>
      <c r="D140" s="10"/>
      <c r="E140" s="10"/>
      <c r="F140" s="38" t="str">
        <f aca="false">IF(OR(A140="",B140="",C140=""),"",IF(AND(A140&gt;=Setup!$C$7,A140&lt;=Setup!$C$8,D140&lt;&gt;"No"),1,0))</f>
        <v/>
      </c>
      <c r="G140" s="38" t="str">
        <f aca="false">IF(F140=1,INT((A140-Setup!$C$7)/7)+1,"")</f>
        <v/>
      </c>
    </row>
    <row r="141" customFormat="false" ht="15" hidden="false" customHeight="false" outlineLevel="0" collapsed="false">
      <c r="A141" s="37"/>
      <c r="B141" s="10"/>
      <c r="C141" s="23"/>
      <c r="D141" s="10"/>
      <c r="E141" s="10"/>
      <c r="F141" s="38" t="str">
        <f aca="false">IF(OR(A141="",B141="",C141=""),"",IF(AND(A141&gt;=Setup!$C$7,A141&lt;=Setup!$C$8,D141&lt;&gt;"No"),1,0))</f>
        <v/>
      </c>
      <c r="G141" s="38" t="str">
        <f aca="false">IF(F141=1,INT((A141-Setup!$C$7)/7)+1,"")</f>
        <v/>
      </c>
    </row>
    <row r="142" customFormat="false" ht="15" hidden="false" customHeight="false" outlineLevel="0" collapsed="false">
      <c r="A142" s="37"/>
      <c r="B142" s="10"/>
      <c r="C142" s="23"/>
      <c r="D142" s="10"/>
      <c r="E142" s="10"/>
      <c r="F142" s="38" t="str">
        <f aca="false">IF(OR(A142="",B142="",C142=""),"",IF(AND(A142&gt;=Setup!$C$7,A142&lt;=Setup!$C$8,D142&lt;&gt;"No"),1,0))</f>
        <v/>
      </c>
      <c r="G142" s="38" t="str">
        <f aca="false">IF(F142=1,INT((A142-Setup!$C$7)/7)+1,"")</f>
        <v/>
      </c>
    </row>
    <row r="143" customFormat="false" ht="15" hidden="false" customHeight="false" outlineLevel="0" collapsed="false">
      <c r="A143" s="37"/>
      <c r="B143" s="10"/>
      <c r="C143" s="23"/>
      <c r="D143" s="10"/>
      <c r="E143" s="10"/>
      <c r="F143" s="38" t="str">
        <f aca="false">IF(OR(A143="",B143="",C143=""),"",IF(AND(A143&gt;=Setup!$C$7,A143&lt;=Setup!$C$8,D143&lt;&gt;"No"),1,0))</f>
        <v/>
      </c>
      <c r="G143" s="38" t="str">
        <f aca="false">IF(F143=1,INT((A143-Setup!$C$7)/7)+1,"")</f>
        <v/>
      </c>
    </row>
    <row r="144" customFormat="false" ht="15" hidden="false" customHeight="false" outlineLevel="0" collapsed="false">
      <c r="A144" s="37"/>
      <c r="B144" s="10"/>
      <c r="C144" s="23"/>
      <c r="D144" s="10"/>
      <c r="E144" s="10"/>
      <c r="F144" s="38" t="str">
        <f aca="false">IF(OR(A144="",B144="",C144=""),"",IF(AND(A144&gt;=Setup!$C$7,A144&lt;=Setup!$C$8,D144&lt;&gt;"No"),1,0))</f>
        <v/>
      </c>
      <c r="G144" s="38" t="str">
        <f aca="false">IF(F144=1,INT((A144-Setup!$C$7)/7)+1,"")</f>
        <v/>
      </c>
    </row>
    <row r="145" customFormat="false" ht="15" hidden="false" customHeight="false" outlineLevel="0" collapsed="false">
      <c r="A145" s="37"/>
      <c r="B145" s="10"/>
      <c r="C145" s="23"/>
      <c r="D145" s="10"/>
      <c r="E145" s="10"/>
      <c r="F145" s="38" t="str">
        <f aca="false">IF(OR(A145="",B145="",C145=""),"",IF(AND(A145&gt;=Setup!$C$7,A145&lt;=Setup!$C$8,D145&lt;&gt;"No"),1,0))</f>
        <v/>
      </c>
      <c r="G145" s="38" t="str">
        <f aca="false">IF(F145=1,INT((A145-Setup!$C$7)/7)+1,"")</f>
        <v/>
      </c>
    </row>
    <row r="146" customFormat="false" ht="15" hidden="false" customHeight="false" outlineLevel="0" collapsed="false">
      <c r="A146" s="37"/>
      <c r="B146" s="10"/>
      <c r="C146" s="23"/>
      <c r="D146" s="10"/>
      <c r="E146" s="10"/>
      <c r="F146" s="38" t="str">
        <f aca="false">IF(OR(A146="",B146="",C146=""),"",IF(AND(A146&gt;=Setup!$C$7,A146&lt;=Setup!$C$8,D146&lt;&gt;"No"),1,0))</f>
        <v/>
      </c>
      <c r="G146" s="38" t="str">
        <f aca="false">IF(F146=1,INT((A146-Setup!$C$7)/7)+1,"")</f>
        <v/>
      </c>
    </row>
    <row r="147" customFormat="false" ht="15" hidden="false" customHeight="false" outlineLevel="0" collapsed="false">
      <c r="A147" s="37"/>
      <c r="B147" s="10"/>
      <c r="C147" s="23"/>
      <c r="D147" s="10"/>
      <c r="E147" s="10"/>
      <c r="F147" s="38" t="str">
        <f aca="false">IF(OR(A147="",B147="",C147=""),"",IF(AND(A147&gt;=Setup!$C$7,A147&lt;=Setup!$C$8,D147&lt;&gt;"No"),1,0))</f>
        <v/>
      </c>
      <c r="G147" s="38" t="str">
        <f aca="false">IF(F147=1,INT((A147-Setup!$C$7)/7)+1,"")</f>
        <v/>
      </c>
    </row>
    <row r="148" customFormat="false" ht="15" hidden="false" customHeight="false" outlineLevel="0" collapsed="false">
      <c r="A148" s="37"/>
      <c r="B148" s="10"/>
      <c r="C148" s="23"/>
      <c r="D148" s="10"/>
      <c r="E148" s="10"/>
      <c r="F148" s="38" t="str">
        <f aca="false">IF(OR(A148="",B148="",C148=""),"",IF(AND(A148&gt;=Setup!$C$7,A148&lt;=Setup!$C$8,D148&lt;&gt;"No"),1,0))</f>
        <v/>
      </c>
      <c r="G148" s="38" t="str">
        <f aca="false">IF(F148=1,INT((A148-Setup!$C$7)/7)+1,"")</f>
        <v/>
      </c>
    </row>
    <row r="149" customFormat="false" ht="15" hidden="false" customHeight="false" outlineLevel="0" collapsed="false">
      <c r="A149" s="37"/>
      <c r="B149" s="10"/>
      <c r="C149" s="23"/>
      <c r="D149" s="10"/>
      <c r="E149" s="10"/>
      <c r="F149" s="38" t="str">
        <f aca="false">IF(OR(A149="",B149="",C149=""),"",IF(AND(A149&gt;=Setup!$C$7,A149&lt;=Setup!$C$8,D149&lt;&gt;"No"),1,0))</f>
        <v/>
      </c>
      <c r="G149" s="38" t="str">
        <f aca="false">IF(F149=1,INT((A149-Setup!$C$7)/7)+1,"")</f>
        <v/>
      </c>
    </row>
    <row r="150" customFormat="false" ht="15" hidden="false" customHeight="false" outlineLevel="0" collapsed="false">
      <c r="A150" s="37"/>
      <c r="B150" s="10"/>
      <c r="C150" s="23"/>
      <c r="D150" s="10"/>
      <c r="E150" s="10"/>
      <c r="F150" s="38" t="str">
        <f aca="false">IF(OR(A150="",B150="",C150=""),"",IF(AND(A150&gt;=Setup!$C$7,A150&lt;=Setup!$C$8,D150&lt;&gt;"No"),1,0))</f>
        <v/>
      </c>
      <c r="G150" s="38" t="str">
        <f aca="false">IF(F150=1,INT((A150-Setup!$C$7)/7)+1,"")</f>
        <v/>
      </c>
    </row>
    <row r="151" customFormat="false" ht="15" hidden="false" customHeight="false" outlineLevel="0" collapsed="false">
      <c r="A151" s="37"/>
      <c r="B151" s="10"/>
      <c r="C151" s="23"/>
      <c r="D151" s="10"/>
      <c r="E151" s="10"/>
      <c r="F151" s="38" t="str">
        <f aca="false">IF(OR(A151="",B151="",C151=""),"",IF(AND(A151&gt;=Setup!$C$7,A151&lt;=Setup!$C$8,D151&lt;&gt;"No"),1,0))</f>
        <v/>
      </c>
      <c r="G151" s="38" t="str">
        <f aca="false">IF(F151=1,INT((A151-Setup!$C$7)/7)+1,"")</f>
        <v/>
      </c>
    </row>
    <row r="152" customFormat="false" ht="15" hidden="false" customHeight="false" outlineLevel="0" collapsed="false">
      <c r="A152" s="37"/>
      <c r="B152" s="10"/>
      <c r="C152" s="23"/>
      <c r="D152" s="10"/>
      <c r="E152" s="10"/>
      <c r="F152" s="38" t="str">
        <f aca="false">IF(OR(A152="",B152="",C152=""),"",IF(AND(A152&gt;=Setup!$C$7,A152&lt;=Setup!$C$8,D152&lt;&gt;"No"),1,0))</f>
        <v/>
      </c>
      <c r="G152" s="38" t="str">
        <f aca="false">IF(F152=1,INT((A152-Setup!$C$7)/7)+1,"")</f>
        <v/>
      </c>
    </row>
    <row r="153" customFormat="false" ht="15" hidden="false" customHeight="false" outlineLevel="0" collapsed="false">
      <c r="A153" s="37"/>
      <c r="B153" s="10"/>
      <c r="C153" s="23"/>
      <c r="D153" s="10"/>
      <c r="E153" s="10"/>
      <c r="F153" s="38" t="str">
        <f aca="false">IF(OR(A153="",B153="",C153=""),"",IF(AND(A153&gt;=Setup!$C$7,A153&lt;=Setup!$C$8,D153&lt;&gt;"No"),1,0))</f>
        <v/>
      </c>
      <c r="G153" s="38" t="str">
        <f aca="false">IF(F153=1,INT((A153-Setup!$C$7)/7)+1,"")</f>
        <v/>
      </c>
    </row>
    <row r="154" customFormat="false" ht="15" hidden="false" customHeight="false" outlineLevel="0" collapsed="false">
      <c r="A154" s="37"/>
      <c r="B154" s="10"/>
      <c r="C154" s="23"/>
      <c r="D154" s="10"/>
      <c r="E154" s="10"/>
      <c r="F154" s="38" t="str">
        <f aca="false">IF(OR(A154="",B154="",C154=""),"",IF(AND(A154&gt;=Setup!$C$7,A154&lt;=Setup!$C$8,D154&lt;&gt;"No"),1,0))</f>
        <v/>
      </c>
      <c r="G154" s="38" t="str">
        <f aca="false">IF(F154=1,INT((A154-Setup!$C$7)/7)+1,"")</f>
        <v/>
      </c>
    </row>
    <row r="155" customFormat="false" ht="15" hidden="false" customHeight="false" outlineLevel="0" collapsed="false">
      <c r="A155" s="37"/>
      <c r="B155" s="10"/>
      <c r="C155" s="23"/>
      <c r="D155" s="10"/>
      <c r="E155" s="10"/>
      <c r="F155" s="38" t="str">
        <f aca="false">IF(OR(A155="",B155="",C155=""),"",IF(AND(A155&gt;=Setup!$C$7,A155&lt;=Setup!$C$8,D155&lt;&gt;"No"),1,0))</f>
        <v/>
      </c>
      <c r="G155" s="38" t="str">
        <f aca="false">IF(F155=1,INT((A155-Setup!$C$7)/7)+1,"")</f>
        <v/>
      </c>
    </row>
    <row r="156" customFormat="false" ht="15" hidden="false" customHeight="false" outlineLevel="0" collapsed="false">
      <c r="A156" s="37"/>
      <c r="B156" s="10"/>
      <c r="C156" s="23"/>
      <c r="D156" s="10"/>
      <c r="E156" s="10"/>
      <c r="F156" s="38" t="str">
        <f aca="false">IF(OR(A156="",B156="",C156=""),"",IF(AND(A156&gt;=Setup!$C$7,A156&lt;=Setup!$C$8,D156&lt;&gt;"No"),1,0))</f>
        <v/>
      </c>
      <c r="G156" s="38" t="str">
        <f aca="false">IF(F156=1,INT((A156-Setup!$C$7)/7)+1,"")</f>
        <v/>
      </c>
    </row>
    <row r="157" customFormat="false" ht="15" hidden="false" customHeight="false" outlineLevel="0" collapsed="false">
      <c r="A157" s="37"/>
      <c r="B157" s="10"/>
      <c r="C157" s="23"/>
      <c r="D157" s="10"/>
      <c r="E157" s="10"/>
      <c r="F157" s="38" t="str">
        <f aca="false">IF(OR(A157="",B157="",C157=""),"",IF(AND(A157&gt;=Setup!$C$7,A157&lt;=Setup!$C$8,D157&lt;&gt;"No"),1,0))</f>
        <v/>
      </c>
      <c r="G157" s="38" t="str">
        <f aca="false">IF(F157=1,INT((A157-Setup!$C$7)/7)+1,"")</f>
        <v/>
      </c>
    </row>
    <row r="158" customFormat="false" ht="15" hidden="false" customHeight="false" outlineLevel="0" collapsed="false">
      <c r="A158" s="37"/>
      <c r="B158" s="10"/>
      <c r="C158" s="23"/>
      <c r="D158" s="10"/>
      <c r="E158" s="10"/>
      <c r="F158" s="38" t="str">
        <f aca="false">IF(OR(A158="",B158="",C158=""),"",IF(AND(A158&gt;=Setup!$C$7,A158&lt;=Setup!$C$8,D158&lt;&gt;"No"),1,0))</f>
        <v/>
      </c>
      <c r="G158" s="38" t="str">
        <f aca="false">IF(F158=1,INT((A158-Setup!$C$7)/7)+1,"")</f>
        <v/>
      </c>
    </row>
    <row r="159" customFormat="false" ht="15" hidden="false" customHeight="false" outlineLevel="0" collapsed="false">
      <c r="A159" s="37"/>
      <c r="B159" s="10"/>
      <c r="C159" s="23"/>
      <c r="D159" s="10"/>
      <c r="E159" s="10"/>
      <c r="F159" s="38" t="str">
        <f aca="false">IF(OR(A159="",B159="",C159=""),"",IF(AND(A159&gt;=Setup!$C$7,A159&lt;=Setup!$C$8,D159&lt;&gt;"No"),1,0))</f>
        <v/>
      </c>
      <c r="G159" s="38" t="str">
        <f aca="false">IF(F159=1,INT((A159-Setup!$C$7)/7)+1,"")</f>
        <v/>
      </c>
    </row>
    <row r="160" customFormat="false" ht="15" hidden="false" customHeight="false" outlineLevel="0" collapsed="false">
      <c r="A160" s="37"/>
      <c r="B160" s="10"/>
      <c r="C160" s="23"/>
      <c r="D160" s="10"/>
      <c r="E160" s="10"/>
      <c r="F160" s="38" t="str">
        <f aca="false">IF(OR(A160="",B160="",C160=""),"",IF(AND(A160&gt;=Setup!$C$7,A160&lt;=Setup!$C$8,D160&lt;&gt;"No"),1,0))</f>
        <v/>
      </c>
      <c r="G160" s="38" t="str">
        <f aca="false">IF(F160=1,INT((A160-Setup!$C$7)/7)+1,"")</f>
        <v/>
      </c>
    </row>
    <row r="161" customFormat="false" ht="15" hidden="false" customHeight="false" outlineLevel="0" collapsed="false">
      <c r="A161" s="37"/>
      <c r="B161" s="10"/>
      <c r="C161" s="23"/>
      <c r="D161" s="10"/>
      <c r="E161" s="10"/>
      <c r="F161" s="38" t="str">
        <f aca="false">IF(OR(A161="",B161="",C161=""),"",IF(AND(A161&gt;=Setup!$C$7,A161&lt;=Setup!$C$8,D161&lt;&gt;"No"),1,0))</f>
        <v/>
      </c>
      <c r="G161" s="38" t="str">
        <f aca="false">IF(F161=1,INT((A161-Setup!$C$7)/7)+1,"")</f>
        <v/>
      </c>
    </row>
    <row r="162" customFormat="false" ht="15" hidden="false" customHeight="false" outlineLevel="0" collapsed="false">
      <c r="A162" s="37"/>
      <c r="B162" s="10"/>
      <c r="C162" s="23"/>
      <c r="D162" s="10"/>
      <c r="E162" s="10"/>
      <c r="F162" s="38" t="str">
        <f aca="false">IF(OR(A162="",B162="",C162=""),"",IF(AND(A162&gt;=Setup!$C$7,A162&lt;=Setup!$C$8,D162&lt;&gt;"No"),1,0))</f>
        <v/>
      </c>
      <c r="G162" s="38" t="str">
        <f aca="false">IF(F162=1,INT((A162-Setup!$C$7)/7)+1,"")</f>
        <v/>
      </c>
    </row>
    <row r="163" customFormat="false" ht="15" hidden="false" customHeight="false" outlineLevel="0" collapsed="false">
      <c r="A163" s="37"/>
      <c r="B163" s="10"/>
      <c r="C163" s="23"/>
      <c r="D163" s="10"/>
      <c r="E163" s="10"/>
      <c r="F163" s="38" t="str">
        <f aca="false">IF(OR(A163="",B163="",C163=""),"",IF(AND(A163&gt;=Setup!$C$7,A163&lt;=Setup!$C$8,D163&lt;&gt;"No"),1,0))</f>
        <v/>
      </c>
      <c r="G163" s="38" t="str">
        <f aca="false">IF(F163=1,INT((A163-Setup!$C$7)/7)+1,"")</f>
        <v/>
      </c>
    </row>
    <row r="164" customFormat="false" ht="15" hidden="false" customHeight="false" outlineLevel="0" collapsed="false">
      <c r="A164" s="37"/>
      <c r="B164" s="10"/>
      <c r="C164" s="23"/>
      <c r="D164" s="10"/>
      <c r="E164" s="10"/>
      <c r="F164" s="38" t="str">
        <f aca="false">IF(OR(A164="",B164="",C164=""),"",IF(AND(A164&gt;=Setup!$C$7,A164&lt;=Setup!$C$8,D164&lt;&gt;"No"),1,0))</f>
        <v/>
      </c>
      <c r="G164" s="38" t="str">
        <f aca="false">IF(F164=1,INT((A164-Setup!$C$7)/7)+1,"")</f>
        <v/>
      </c>
    </row>
    <row r="165" customFormat="false" ht="15" hidden="false" customHeight="false" outlineLevel="0" collapsed="false">
      <c r="A165" s="37"/>
      <c r="B165" s="10"/>
      <c r="C165" s="23"/>
      <c r="D165" s="10"/>
      <c r="E165" s="10"/>
      <c r="F165" s="38" t="str">
        <f aca="false">IF(OR(A165="",B165="",C165=""),"",IF(AND(A165&gt;=Setup!$C$7,A165&lt;=Setup!$C$8,D165&lt;&gt;"No"),1,0))</f>
        <v/>
      </c>
      <c r="G165" s="38" t="str">
        <f aca="false">IF(F165=1,INT((A165-Setup!$C$7)/7)+1,"")</f>
        <v/>
      </c>
    </row>
    <row r="166" customFormat="false" ht="15" hidden="false" customHeight="false" outlineLevel="0" collapsed="false">
      <c r="A166" s="37"/>
      <c r="B166" s="10"/>
      <c r="C166" s="23"/>
      <c r="D166" s="10"/>
      <c r="E166" s="10"/>
      <c r="F166" s="38" t="str">
        <f aca="false">IF(OR(A166="",B166="",C166=""),"",IF(AND(A166&gt;=Setup!$C$7,A166&lt;=Setup!$C$8,D166&lt;&gt;"No"),1,0))</f>
        <v/>
      </c>
      <c r="G166" s="38" t="str">
        <f aca="false">IF(F166=1,INT((A166-Setup!$C$7)/7)+1,"")</f>
        <v/>
      </c>
    </row>
    <row r="167" customFormat="false" ht="15" hidden="false" customHeight="false" outlineLevel="0" collapsed="false">
      <c r="A167" s="37"/>
      <c r="B167" s="10"/>
      <c r="C167" s="23"/>
      <c r="D167" s="10"/>
      <c r="E167" s="10"/>
      <c r="F167" s="38" t="str">
        <f aca="false">IF(OR(A167="",B167="",C167=""),"",IF(AND(A167&gt;=Setup!$C$7,A167&lt;=Setup!$C$8,D167&lt;&gt;"No"),1,0))</f>
        <v/>
      </c>
      <c r="G167" s="38" t="str">
        <f aca="false">IF(F167=1,INT((A167-Setup!$C$7)/7)+1,"")</f>
        <v/>
      </c>
    </row>
    <row r="168" customFormat="false" ht="15" hidden="false" customHeight="false" outlineLevel="0" collapsed="false">
      <c r="A168" s="37"/>
      <c r="B168" s="10"/>
      <c r="C168" s="23"/>
      <c r="D168" s="10"/>
      <c r="E168" s="10"/>
      <c r="F168" s="38" t="str">
        <f aca="false">IF(OR(A168="",B168="",C168=""),"",IF(AND(A168&gt;=Setup!$C$7,A168&lt;=Setup!$C$8,D168&lt;&gt;"No"),1,0))</f>
        <v/>
      </c>
      <c r="G168" s="38" t="str">
        <f aca="false">IF(F168=1,INT((A168-Setup!$C$7)/7)+1,"")</f>
        <v/>
      </c>
    </row>
    <row r="169" customFormat="false" ht="15" hidden="false" customHeight="false" outlineLevel="0" collapsed="false">
      <c r="A169" s="37"/>
      <c r="B169" s="10"/>
      <c r="C169" s="23"/>
      <c r="D169" s="10"/>
      <c r="E169" s="10"/>
      <c r="F169" s="38" t="str">
        <f aca="false">IF(OR(A169="",B169="",C169=""),"",IF(AND(A169&gt;=Setup!$C$7,A169&lt;=Setup!$C$8,D169&lt;&gt;"No"),1,0))</f>
        <v/>
      </c>
      <c r="G169" s="38" t="str">
        <f aca="false">IF(F169=1,INT((A169-Setup!$C$7)/7)+1,"")</f>
        <v/>
      </c>
    </row>
    <row r="170" customFormat="false" ht="15" hidden="false" customHeight="false" outlineLevel="0" collapsed="false">
      <c r="A170" s="37"/>
      <c r="B170" s="10"/>
      <c r="C170" s="23"/>
      <c r="D170" s="10"/>
      <c r="E170" s="10"/>
      <c r="F170" s="38" t="str">
        <f aca="false">IF(OR(A170="",B170="",C170=""),"",IF(AND(A170&gt;=Setup!$C$7,A170&lt;=Setup!$C$8,D170&lt;&gt;"No"),1,0))</f>
        <v/>
      </c>
      <c r="G170" s="38" t="str">
        <f aca="false">IF(F170=1,INT((A170-Setup!$C$7)/7)+1,"")</f>
        <v/>
      </c>
    </row>
    <row r="171" customFormat="false" ht="15" hidden="false" customHeight="false" outlineLevel="0" collapsed="false">
      <c r="A171" s="37"/>
      <c r="B171" s="10"/>
      <c r="C171" s="23"/>
      <c r="D171" s="10"/>
      <c r="E171" s="10"/>
      <c r="F171" s="38" t="str">
        <f aca="false">IF(OR(A171="",B171="",C171=""),"",IF(AND(A171&gt;=Setup!$C$7,A171&lt;=Setup!$C$8,D171&lt;&gt;"No"),1,0))</f>
        <v/>
      </c>
      <c r="G171" s="38" t="str">
        <f aca="false">IF(F171=1,INT((A171-Setup!$C$7)/7)+1,"")</f>
        <v/>
      </c>
    </row>
    <row r="172" customFormat="false" ht="15" hidden="false" customHeight="false" outlineLevel="0" collapsed="false">
      <c r="A172" s="37"/>
      <c r="B172" s="10"/>
      <c r="C172" s="23"/>
      <c r="D172" s="10"/>
      <c r="E172" s="10"/>
      <c r="F172" s="38" t="str">
        <f aca="false">IF(OR(A172="",B172="",C172=""),"",IF(AND(A172&gt;=Setup!$C$7,A172&lt;=Setup!$C$8,D172&lt;&gt;"No"),1,0))</f>
        <v/>
      </c>
      <c r="G172" s="38" t="str">
        <f aca="false">IF(F172=1,INT((A172-Setup!$C$7)/7)+1,"")</f>
        <v/>
      </c>
    </row>
    <row r="173" customFormat="false" ht="15" hidden="false" customHeight="false" outlineLevel="0" collapsed="false">
      <c r="A173" s="37"/>
      <c r="B173" s="10"/>
      <c r="C173" s="23"/>
      <c r="D173" s="10"/>
      <c r="E173" s="10"/>
      <c r="F173" s="38" t="str">
        <f aca="false">IF(OR(A173="",B173="",C173=""),"",IF(AND(A173&gt;=Setup!$C$7,A173&lt;=Setup!$C$8,D173&lt;&gt;"No"),1,0))</f>
        <v/>
      </c>
      <c r="G173" s="38" t="str">
        <f aca="false">IF(F173=1,INT((A173-Setup!$C$7)/7)+1,"")</f>
        <v/>
      </c>
    </row>
    <row r="174" customFormat="false" ht="15" hidden="false" customHeight="false" outlineLevel="0" collapsed="false">
      <c r="A174" s="37"/>
      <c r="B174" s="10"/>
      <c r="C174" s="23"/>
      <c r="D174" s="10"/>
      <c r="E174" s="10"/>
      <c r="F174" s="38" t="str">
        <f aca="false">IF(OR(A174="",B174="",C174=""),"",IF(AND(A174&gt;=Setup!$C$7,A174&lt;=Setup!$C$8,D174&lt;&gt;"No"),1,0))</f>
        <v/>
      </c>
      <c r="G174" s="38" t="str">
        <f aca="false">IF(F174=1,INT((A174-Setup!$C$7)/7)+1,"")</f>
        <v/>
      </c>
    </row>
    <row r="175" customFormat="false" ht="15" hidden="false" customHeight="false" outlineLevel="0" collapsed="false">
      <c r="A175" s="37"/>
      <c r="B175" s="10"/>
      <c r="C175" s="23"/>
      <c r="D175" s="10"/>
      <c r="E175" s="10"/>
      <c r="F175" s="38" t="str">
        <f aca="false">IF(OR(A175="",B175="",C175=""),"",IF(AND(A175&gt;=Setup!$C$7,A175&lt;=Setup!$C$8,D175&lt;&gt;"No"),1,0))</f>
        <v/>
      </c>
      <c r="G175" s="38" t="str">
        <f aca="false">IF(F175=1,INT((A175-Setup!$C$7)/7)+1,"")</f>
        <v/>
      </c>
    </row>
    <row r="176" customFormat="false" ht="15" hidden="false" customHeight="false" outlineLevel="0" collapsed="false">
      <c r="A176" s="37"/>
      <c r="B176" s="10"/>
      <c r="C176" s="23"/>
      <c r="D176" s="10"/>
      <c r="E176" s="10"/>
      <c r="F176" s="38" t="str">
        <f aca="false">IF(OR(A176="",B176="",C176=""),"",IF(AND(A176&gt;=Setup!$C$7,A176&lt;=Setup!$C$8,D176&lt;&gt;"No"),1,0))</f>
        <v/>
      </c>
      <c r="G176" s="38" t="str">
        <f aca="false">IF(F176=1,INT((A176-Setup!$C$7)/7)+1,"")</f>
        <v/>
      </c>
    </row>
    <row r="177" customFormat="false" ht="15" hidden="false" customHeight="false" outlineLevel="0" collapsed="false">
      <c r="A177" s="37"/>
      <c r="B177" s="10"/>
      <c r="C177" s="23"/>
      <c r="D177" s="10"/>
      <c r="E177" s="10"/>
      <c r="F177" s="38" t="str">
        <f aca="false">IF(OR(A177="",B177="",C177=""),"",IF(AND(A177&gt;=Setup!$C$7,A177&lt;=Setup!$C$8,D177&lt;&gt;"No"),1,0))</f>
        <v/>
      </c>
      <c r="G177" s="38" t="str">
        <f aca="false">IF(F177=1,INT((A177-Setup!$C$7)/7)+1,"")</f>
        <v/>
      </c>
    </row>
    <row r="178" customFormat="false" ht="15" hidden="false" customHeight="false" outlineLevel="0" collapsed="false">
      <c r="A178" s="37"/>
      <c r="B178" s="10"/>
      <c r="C178" s="23"/>
      <c r="D178" s="10"/>
      <c r="E178" s="10"/>
      <c r="F178" s="38" t="str">
        <f aca="false">IF(OR(A178="",B178="",C178=""),"",IF(AND(A178&gt;=Setup!$C$7,A178&lt;=Setup!$C$8,D178&lt;&gt;"No"),1,0))</f>
        <v/>
      </c>
      <c r="G178" s="38" t="str">
        <f aca="false">IF(F178=1,INT((A178-Setup!$C$7)/7)+1,"")</f>
        <v/>
      </c>
    </row>
    <row r="179" customFormat="false" ht="15" hidden="false" customHeight="false" outlineLevel="0" collapsed="false">
      <c r="A179" s="37"/>
      <c r="B179" s="10"/>
      <c r="C179" s="23"/>
      <c r="D179" s="10"/>
      <c r="E179" s="10"/>
      <c r="F179" s="38" t="str">
        <f aca="false">IF(OR(A179="",B179="",C179=""),"",IF(AND(A179&gt;=Setup!$C$7,A179&lt;=Setup!$C$8,D179&lt;&gt;"No"),1,0))</f>
        <v/>
      </c>
      <c r="G179" s="38" t="str">
        <f aca="false">IF(F179=1,INT((A179-Setup!$C$7)/7)+1,"")</f>
        <v/>
      </c>
    </row>
    <row r="180" customFormat="false" ht="15" hidden="false" customHeight="false" outlineLevel="0" collapsed="false">
      <c r="A180" s="37"/>
      <c r="B180" s="10"/>
      <c r="C180" s="23"/>
      <c r="D180" s="10"/>
      <c r="E180" s="10"/>
      <c r="F180" s="38" t="str">
        <f aca="false">IF(OR(A180="",B180="",C180=""),"",IF(AND(A180&gt;=Setup!$C$7,A180&lt;=Setup!$C$8,D180&lt;&gt;"No"),1,0))</f>
        <v/>
      </c>
      <c r="G180" s="38" t="str">
        <f aca="false">IF(F180=1,INT((A180-Setup!$C$7)/7)+1,"")</f>
        <v/>
      </c>
    </row>
    <row r="181" customFormat="false" ht="15" hidden="false" customHeight="false" outlineLevel="0" collapsed="false">
      <c r="A181" s="37"/>
      <c r="B181" s="10"/>
      <c r="C181" s="23"/>
      <c r="D181" s="10"/>
      <c r="E181" s="10"/>
      <c r="F181" s="38" t="str">
        <f aca="false">IF(OR(A181="",B181="",C181=""),"",IF(AND(A181&gt;=Setup!$C$7,A181&lt;=Setup!$C$8,D181&lt;&gt;"No"),1,0))</f>
        <v/>
      </c>
      <c r="G181" s="38" t="str">
        <f aca="false">IF(F181=1,INT((A181-Setup!$C$7)/7)+1,"")</f>
        <v/>
      </c>
    </row>
    <row r="182" customFormat="false" ht="15" hidden="false" customHeight="false" outlineLevel="0" collapsed="false">
      <c r="A182" s="37"/>
      <c r="B182" s="10"/>
      <c r="C182" s="23"/>
      <c r="D182" s="10"/>
      <c r="E182" s="10"/>
      <c r="F182" s="38" t="str">
        <f aca="false">IF(OR(A182="",B182="",C182=""),"",IF(AND(A182&gt;=Setup!$C$7,A182&lt;=Setup!$C$8,D182&lt;&gt;"No"),1,0))</f>
        <v/>
      </c>
      <c r="G182" s="38" t="str">
        <f aca="false">IF(F182=1,INT((A182-Setup!$C$7)/7)+1,"")</f>
        <v/>
      </c>
    </row>
    <row r="183" customFormat="false" ht="15" hidden="false" customHeight="false" outlineLevel="0" collapsed="false">
      <c r="A183" s="37"/>
      <c r="B183" s="10"/>
      <c r="C183" s="23"/>
      <c r="D183" s="10"/>
      <c r="E183" s="10"/>
      <c r="F183" s="38" t="str">
        <f aca="false">IF(OR(A183="",B183="",C183=""),"",IF(AND(A183&gt;=Setup!$C$7,A183&lt;=Setup!$C$8,D183&lt;&gt;"No"),1,0))</f>
        <v/>
      </c>
      <c r="G183" s="38" t="str">
        <f aca="false">IF(F183=1,INT((A183-Setup!$C$7)/7)+1,"")</f>
        <v/>
      </c>
    </row>
    <row r="184" customFormat="false" ht="15" hidden="false" customHeight="false" outlineLevel="0" collapsed="false">
      <c r="A184" s="37"/>
      <c r="B184" s="10"/>
      <c r="C184" s="23"/>
      <c r="D184" s="10"/>
      <c r="E184" s="10"/>
      <c r="F184" s="38" t="str">
        <f aca="false">IF(OR(A184="",B184="",C184=""),"",IF(AND(A184&gt;=Setup!$C$7,A184&lt;=Setup!$C$8,D184&lt;&gt;"No"),1,0))</f>
        <v/>
      </c>
      <c r="G184" s="38" t="str">
        <f aca="false">IF(F184=1,INT((A184-Setup!$C$7)/7)+1,"")</f>
        <v/>
      </c>
    </row>
    <row r="185" customFormat="false" ht="15" hidden="false" customHeight="false" outlineLevel="0" collapsed="false">
      <c r="A185" s="37"/>
      <c r="B185" s="10"/>
      <c r="C185" s="23"/>
      <c r="D185" s="10"/>
      <c r="E185" s="10"/>
      <c r="F185" s="38" t="str">
        <f aca="false">IF(OR(A185="",B185="",C185=""),"",IF(AND(A185&gt;=Setup!$C$7,A185&lt;=Setup!$C$8,D185&lt;&gt;"No"),1,0))</f>
        <v/>
      </c>
      <c r="G185" s="38" t="str">
        <f aca="false">IF(F185=1,INT((A185-Setup!$C$7)/7)+1,"")</f>
        <v/>
      </c>
    </row>
    <row r="186" customFormat="false" ht="15" hidden="false" customHeight="false" outlineLevel="0" collapsed="false">
      <c r="A186" s="37"/>
      <c r="B186" s="10"/>
      <c r="C186" s="23"/>
      <c r="D186" s="10"/>
      <c r="E186" s="10"/>
      <c r="F186" s="38" t="str">
        <f aca="false">IF(OR(A186="",B186="",C186=""),"",IF(AND(A186&gt;=Setup!$C$7,A186&lt;=Setup!$C$8,D186&lt;&gt;"No"),1,0))</f>
        <v/>
      </c>
      <c r="G186" s="38" t="str">
        <f aca="false">IF(F186=1,INT((A186-Setup!$C$7)/7)+1,"")</f>
        <v/>
      </c>
    </row>
    <row r="187" customFormat="false" ht="15" hidden="false" customHeight="false" outlineLevel="0" collapsed="false">
      <c r="A187" s="37"/>
      <c r="B187" s="10"/>
      <c r="C187" s="23"/>
      <c r="D187" s="10"/>
      <c r="E187" s="10"/>
      <c r="F187" s="38" t="str">
        <f aca="false">IF(OR(A187="",B187="",C187=""),"",IF(AND(A187&gt;=Setup!$C$7,A187&lt;=Setup!$C$8,D187&lt;&gt;"No"),1,0))</f>
        <v/>
      </c>
      <c r="G187" s="38" t="str">
        <f aca="false">IF(F187=1,INT((A187-Setup!$C$7)/7)+1,"")</f>
        <v/>
      </c>
    </row>
    <row r="188" customFormat="false" ht="15" hidden="false" customHeight="false" outlineLevel="0" collapsed="false">
      <c r="A188" s="37"/>
      <c r="B188" s="10"/>
      <c r="C188" s="23"/>
      <c r="D188" s="10"/>
      <c r="E188" s="10"/>
      <c r="F188" s="38" t="str">
        <f aca="false">IF(OR(A188="",B188="",C188=""),"",IF(AND(A188&gt;=Setup!$C$7,A188&lt;=Setup!$C$8,D188&lt;&gt;"No"),1,0))</f>
        <v/>
      </c>
      <c r="G188" s="38" t="str">
        <f aca="false">IF(F188=1,INT((A188-Setup!$C$7)/7)+1,"")</f>
        <v/>
      </c>
    </row>
    <row r="189" customFormat="false" ht="15" hidden="false" customHeight="false" outlineLevel="0" collapsed="false">
      <c r="A189" s="37"/>
      <c r="B189" s="10"/>
      <c r="C189" s="23"/>
      <c r="D189" s="10"/>
      <c r="E189" s="10"/>
      <c r="F189" s="38" t="str">
        <f aca="false">IF(OR(A189="",B189="",C189=""),"",IF(AND(A189&gt;=Setup!$C$7,A189&lt;=Setup!$C$8,D189&lt;&gt;"No"),1,0))</f>
        <v/>
      </c>
      <c r="G189" s="38" t="str">
        <f aca="false">IF(F189=1,INT((A189-Setup!$C$7)/7)+1,"")</f>
        <v/>
      </c>
    </row>
    <row r="190" customFormat="false" ht="15" hidden="false" customHeight="false" outlineLevel="0" collapsed="false">
      <c r="A190" s="37"/>
      <c r="B190" s="10"/>
      <c r="C190" s="23"/>
      <c r="D190" s="10"/>
      <c r="E190" s="10"/>
      <c r="F190" s="38" t="str">
        <f aca="false">IF(OR(A190="",B190="",C190=""),"",IF(AND(A190&gt;=Setup!$C$7,A190&lt;=Setup!$C$8,D190&lt;&gt;"No"),1,0))</f>
        <v/>
      </c>
      <c r="G190" s="38" t="str">
        <f aca="false">IF(F190=1,INT((A190-Setup!$C$7)/7)+1,"")</f>
        <v/>
      </c>
    </row>
    <row r="191" customFormat="false" ht="15" hidden="false" customHeight="false" outlineLevel="0" collapsed="false">
      <c r="A191" s="37"/>
      <c r="B191" s="10"/>
      <c r="C191" s="23"/>
      <c r="D191" s="10"/>
      <c r="E191" s="10"/>
      <c r="F191" s="38" t="str">
        <f aca="false">IF(OR(A191="",B191="",C191=""),"",IF(AND(A191&gt;=Setup!$C$7,A191&lt;=Setup!$C$8,D191&lt;&gt;"No"),1,0))</f>
        <v/>
      </c>
      <c r="G191" s="38" t="str">
        <f aca="false">IF(F191=1,INT((A191-Setup!$C$7)/7)+1,"")</f>
        <v/>
      </c>
    </row>
    <row r="192" customFormat="false" ht="15" hidden="false" customHeight="false" outlineLevel="0" collapsed="false">
      <c r="A192" s="37"/>
      <c r="B192" s="10"/>
      <c r="C192" s="23"/>
      <c r="D192" s="10"/>
      <c r="E192" s="10"/>
      <c r="F192" s="38" t="str">
        <f aca="false">IF(OR(A192="",B192="",C192=""),"",IF(AND(A192&gt;=Setup!$C$7,A192&lt;=Setup!$C$8,D192&lt;&gt;"No"),1,0))</f>
        <v/>
      </c>
      <c r="G192" s="38" t="str">
        <f aca="false">IF(F192=1,INT((A192-Setup!$C$7)/7)+1,"")</f>
        <v/>
      </c>
    </row>
    <row r="193" customFormat="false" ht="15" hidden="false" customHeight="false" outlineLevel="0" collapsed="false">
      <c r="A193" s="37"/>
      <c r="B193" s="10"/>
      <c r="C193" s="23"/>
      <c r="D193" s="10"/>
      <c r="E193" s="10"/>
      <c r="F193" s="38" t="str">
        <f aca="false">IF(OR(A193="",B193="",C193=""),"",IF(AND(A193&gt;=Setup!$C$7,A193&lt;=Setup!$C$8,D193&lt;&gt;"No"),1,0))</f>
        <v/>
      </c>
      <c r="G193" s="38" t="str">
        <f aca="false">IF(F193=1,INT((A193-Setup!$C$7)/7)+1,"")</f>
        <v/>
      </c>
    </row>
    <row r="194" customFormat="false" ht="15" hidden="false" customHeight="false" outlineLevel="0" collapsed="false">
      <c r="A194" s="37"/>
      <c r="B194" s="10"/>
      <c r="C194" s="23"/>
      <c r="D194" s="10"/>
      <c r="E194" s="10"/>
      <c r="F194" s="38" t="str">
        <f aca="false">IF(OR(A194="",B194="",C194=""),"",IF(AND(A194&gt;=Setup!$C$7,A194&lt;=Setup!$C$8,D194&lt;&gt;"No"),1,0))</f>
        <v/>
      </c>
      <c r="G194" s="38" t="str">
        <f aca="false">IF(F194=1,INT((A194-Setup!$C$7)/7)+1,"")</f>
        <v/>
      </c>
    </row>
    <row r="195" customFormat="false" ht="15" hidden="false" customHeight="false" outlineLevel="0" collapsed="false">
      <c r="A195" s="37"/>
      <c r="B195" s="10"/>
      <c r="C195" s="23"/>
      <c r="D195" s="10"/>
      <c r="E195" s="10"/>
      <c r="F195" s="38" t="str">
        <f aca="false">IF(OR(A195="",B195="",C195=""),"",IF(AND(A195&gt;=Setup!$C$7,A195&lt;=Setup!$C$8,D195&lt;&gt;"No"),1,0))</f>
        <v/>
      </c>
      <c r="G195" s="38" t="str">
        <f aca="false">IF(F195=1,INT((A195-Setup!$C$7)/7)+1,"")</f>
        <v/>
      </c>
    </row>
    <row r="196" customFormat="false" ht="15" hidden="false" customHeight="false" outlineLevel="0" collapsed="false">
      <c r="A196" s="37"/>
      <c r="B196" s="10"/>
      <c r="C196" s="23"/>
      <c r="D196" s="10"/>
      <c r="E196" s="10"/>
      <c r="F196" s="38" t="str">
        <f aca="false">IF(OR(A196="",B196="",C196=""),"",IF(AND(A196&gt;=Setup!$C$7,A196&lt;=Setup!$C$8,D196&lt;&gt;"No"),1,0))</f>
        <v/>
      </c>
      <c r="G196" s="38" t="str">
        <f aca="false">IF(F196=1,INT((A196-Setup!$C$7)/7)+1,"")</f>
        <v/>
      </c>
    </row>
    <row r="197" customFormat="false" ht="15" hidden="false" customHeight="false" outlineLevel="0" collapsed="false">
      <c r="A197" s="37"/>
      <c r="B197" s="10"/>
      <c r="C197" s="23"/>
      <c r="D197" s="10"/>
      <c r="E197" s="10"/>
      <c r="F197" s="38" t="str">
        <f aca="false">IF(OR(A197="",B197="",C197=""),"",IF(AND(A197&gt;=Setup!$C$7,A197&lt;=Setup!$C$8,D197&lt;&gt;"No"),1,0))</f>
        <v/>
      </c>
      <c r="G197" s="38" t="str">
        <f aca="false">IF(F197=1,INT((A197-Setup!$C$7)/7)+1,"")</f>
        <v/>
      </c>
    </row>
    <row r="198" customFormat="false" ht="15" hidden="false" customHeight="false" outlineLevel="0" collapsed="false">
      <c r="A198" s="37"/>
      <c r="B198" s="10"/>
      <c r="C198" s="23"/>
      <c r="D198" s="10"/>
      <c r="E198" s="10"/>
      <c r="F198" s="38" t="str">
        <f aca="false">IF(OR(A198="",B198="",C198=""),"",IF(AND(A198&gt;=Setup!$C$7,A198&lt;=Setup!$C$8,D198&lt;&gt;"No"),1,0))</f>
        <v/>
      </c>
      <c r="G198" s="38" t="str">
        <f aca="false">IF(F198=1,INT((A198-Setup!$C$7)/7)+1,"")</f>
        <v/>
      </c>
    </row>
    <row r="199" customFormat="false" ht="15" hidden="false" customHeight="false" outlineLevel="0" collapsed="false">
      <c r="A199" s="37"/>
      <c r="B199" s="10"/>
      <c r="C199" s="23"/>
      <c r="D199" s="10"/>
      <c r="E199" s="10"/>
      <c r="F199" s="38" t="str">
        <f aca="false">IF(OR(A199="",B199="",C199=""),"",IF(AND(A199&gt;=Setup!$C$7,A199&lt;=Setup!$C$8,D199&lt;&gt;"No"),1,0))</f>
        <v/>
      </c>
      <c r="G199" s="38" t="str">
        <f aca="false">IF(F199=1,INT((A199-Setup!$C$7)/7)+1,"")</f>
        <v/>
      </c>
    </row>
    <row r="200" customFormat="false" ht="15" hidden="false" customHeight="false" outlineLevel="0" collapsed="false">
      <c r="A200" s="37"/>
      <c r="B200" s="10"/>
      <c r="C200" s="23"/>
      <c r="D200" s="10"/>
      <c r="E200" s="10"/>
      <c r="F200" s="38" t="str">
        <f aca="false">IF(OR(A200="",B200="",C200=""),"",IF(AND(A200&gt;=Setup!$C$7,A200&lt;=Setup!$C$8,D200&lt;&gt;"No"),1,0))</f>
        <v/>
      </c>
      <c r="G200" s="38" t="str">
        <f aca="false">IF(F200=1,INT((A200-Setup!$C$7)/7)+1,"")</f>
        <v/>
      </c>
    </row>
    <row r="201" customFormat="false" ht="15" hidden="false" customHeight="false" outlineLevel="0" collapsed="false">
      <c r="A201" s="37"/>
      <c r="B201" s="10"/>
      <c r="C201" s="23"/>
      <c r="D201" s="10"/>
      <c r="E201" s="10"/>
      <c r="F201" s="38" t="str">
        <f aca="false">IF(OR(A201="",B201="",C201=""),"",IF(AND(A201&gt;=Setup!$C$7,A201&lt;=Setup!$C$8,D201&lt;&gt;"No"),1,0))</f>
        <v/>
      </c>
      <c r="G201" s="38" t="str">
        <f aca="false">IF(F201=1,INT((A201-Setup!$C$7)/7)+1,"")</f>
        <v/>
      </c>
    </row>
    <row r="202" customFormat="false" ht="15" hidden="false" customHeight="false" outlineLevel="0" collapsed="false">
      <c r="A202" s="37"/>
      <c r="B202" s="10"/>
      <c r="C202" s="23"/>
      <c r="D202" s="10"/>
      <c r="E202" s="10"/>
      <c r="F202" s="38" t="str">
        <f aca="false">IF(OR(A202="",B202="",C202=""),"",IF(AND(A202&gt;=Setup!$C$7,A202&lt;=Setup!$C$8,D202&lt;&gt;"No"),1,0))</f>
        <v/>
      </c>
      <c r="G202" s="38" t="str">
        <f aca="false">IF(F202=1,INT((A202-Setup!$C$7)/7)+1,"")</f>
        <v/>
      </c>
    </row>
    <row r="203" customFormat="false" ht="15" hidden="false" customHeight="false" outlineLevel="0" collapsed="false">
      <c r="A203" s="37"/>
      <c r="B203" s="10"/>
      <c r="C203" s="23"/>
      <c r="D203" s="10"/>
      <c r="E203" s="10"/>
      <c r="F203" s="38" t="str">
        <f aca="false">IF(OR(A203="",B203="",C203=""),"",IF(AND(A203&gt;=Setup!$C$7,A203&lt;=Setup!$C$8,D203&lt;&gt;"No"),1,0))</f>
        <v/>
      </c>
      <c r="G203" s="38" t="str">
        <f aca="false">IF(F203=1,INT((A203-Setup!$C$7)/7)+1,"")</f>
        <v/>
      </c>
    </row>
    <row r="204" customFormat="false" ht="15" hidden="false" customHeight="false" outlineLevel="0" collapsed="false">
      <c r="A204" s="37"/>
      <c r="B204" s="10"/>
      <c r="C204" s="23"/>
      <c r="D204" s="10"/>
      <c r="E204" s="10"/>
      <c r="F204" s="38" t="str">
        <f aca="false">IF(OR(A204="",B204="",C204=""),"",IF(AND(A204&gt;=Setup!$C$7,A204&lt;=Setup!$C$8,D204&lt;&gt;"No"),1,0))</f>
        <v/>
      </c>
      <c r="G204" s="38" t="str">
        <f aca="false">IF(F204=1,INT((A204-Setup!$C$7)/7)+1,"")</f>
        <v/>
      </c>
    </row>
    <row r="205" customFormat="false" ht="15" hidden="false" customHeight="false" outlineLevel="0" collapsed="false">
      <c r="A205" s="37"/>
      <c r="B205" s="10"/>
      <c r="C205" s="23"/>
      <c r="D205" s="10"/>
      <c r="E205" s="10"/>
      <c r="F205" s="38" t="str">
        <f aca="false">IF(OR(A205="",B205="",C205=""),"",IF(AND(A205&gt;=Setup!$C$7,A205&lt;=Setup!$C$8,D205&lt;&gt;"No"),1,0))</f>
        <v/>
      </c>
      <c r="G205" s="38" t="str">
        <f aca="false">IF(F205=1,INT((A205-Setup!$C$7)/7)+1,"")</f>
        <v/>
      </c>
    </row>
    <row r="206" customFormat="false" ht="15" hidden="false" customHeight="false" outlineLevel="0" collapsed="false">
      <c r="A206" s="37"/>
      <c r="B206" s="10"/>
      <c r="C206" s="23"/>
      <c r="D206" s="10"/>
      <c r="E206" s="10"/>
      <c r="F206" s="38" t="str">
        <f aca="false">IF(OR(A206="",B206="",C206=""),"",IF(AND(A206&gt;=Setup!$C$7,A206&lt;=Setup!$C$8,D206&lt;&gt;"No"),1,0))</f>
        <v/>
      </c>
      <c r="G206" s="38" t="str">
        <f aca="false">IF(F206=1,INT((A206-Setup!$C$7)/7)+1,"")</f>
        <v/>
      </c>
    </row>
    <row r="207" customFormat="false" ht="15" hidden="false" customHeight="false" outlineLevel="0" collapsed="false">
      <c r="A207" s="37"/>
      <c r="B207" s="10"/>
      <c r="C207" s="23"/>
      <c r="D207" s="10"/>
      <c r="E207" s="10"/>
      <c r="F207" s="38" t="str">
        <f aca="false">IF(OR(A207="",B207="",C207=""),"",IF(AND(A207&gt;=Setup!$C$7,A207&lt;=Setup!$C$8,D207&lt;&gt;"No"),1,0))</f>
        <v/>
      </c>
      <c r="G207" s="38" t="str">
        <f aca="false">IF(F207=1,INT((A207-Setup!$C$7)/7)+1,"")</f>
        <v/>
      </c>
    </row>
    <row r="208" customFormat="false" ht="15" hidden="false" customHeight="false" outlineLevel="0" collapsed="false">
      <c r="A208" s="37"/>
      <c r="B208" s="10"/>
      <c r="C208" s="23"/>
      <c r="D208" s="10"/>
      <c r="E208" s="10"/>
      <c r="F208" s="38" t="str">
        <f aca="false">IF(OR(A208="",B208="",C208=""),"",IF(AND(A208&gt;=Setup!$C$7,A208&lt;=Setup!$C$8,D208&lt;&gt;"No"),1,0))</f>
        <v/>
      </c>
      <c r="G208" s="38" t="str">
        <f aca="false">IF(F208=1,INT((A208-Setup!$C$7)/7)+1,"")</f>
        <v/>
      </c>
    </row>
    <row r="209" customFormat="false" ht="15" hidden="false" customHeight="false" outlineLevel="0" collapsed="false">
      <c r="A209" s="37"/>
      <c r="B209" s="10"/>
      <c r="C209" s="23"/>
      <c r="D209" s="10"/>
      <c r="E209" s="10"/>
      <c r="F209" s="38" t="str">
        <f aca="false">IF(OR(A209="",B209="",C209=""),"",IF(AND(A209&gt;=Setup!$C$7,A209&lt;=Setup!$C$8,D209&lt;&gt;"No"),1,0))</f>
        <v/>
      </c>
      <c r="G209" s="38" t="str">
        <f aca="false">IF(F209=1,INT((A209-Setup!$C$7)/7)+1,"")</f>
        <v/>
      </c>
    </row>
    <row r="210" customFormat="false" ht="15" hidden="false" customHeight="false" outlineLevel="0" collapsed="false">
      <c r="A210" s="37"/>
      <c r="B210" s="10"/>
      <c r="C210" s="23"/>
      <c r="D210" s="10"/>
      <c r="E210" s="10"/>
      <c r="F210" s="38" t="str">
        <f aca="false">IF(OR(A210="",B210="",C210=""),"",IF(AND(A210&gt;=Setup!$C$7,A210&lt;=Setup!$C$8,D210&lt;&gt;"No"),1,0))</f>
        <v/>
      </c>
      <c r="G210" s="38" t="str">
        <f aca="false">IF(F210=1,INT((A210-Setup!$C$7)/7)+1,"")</f>
        <v/>
      </c>
    </row>
    <row r="211" customFormat="false" ht="15" hidden="false" customHeight="false" outlineLevel="0" collapsed="false">
      <c r="A211" s="37"/>
      <c r="B211" s="10"/>
      <c r="C211" s="23"/>
      <c r="D211" s="10"/>
      <c r="E211" s="10"/>
      <c r="F211" s="38" t="str">
        <f aca="false">IF(OR(A211="",B211="",C211=""),"",IF(AND(A211&gt;=Setup!$C$7,A211&lt;=Setup!$C$8,D211&lt;&gt;"No"),1,0))</f>
        <v/>
      </c>
      <c r="G211" s="38" t="str">
        <f aca="false">IF(F211=1,INT((A211-Setup!$C$7)/7)+1,"")</f>
        <v/>
      </c>
    </row>
    <row r="212" customFormat="false" ht="15" hidden="false" customHeight="false" outlineLevel="0" collapsed="false">
      <c r="A212" s="37"/>
      <c r="B212" s="10"/>
      <c r="C212" s="23"/>
      <c r="D212" s="10"/>
      <c r="E212" s="10"/>
      <c r="F212" s="38" t="str">
        <f aca="false">IF(OR(A212="",B212="",C212=""),"",IF(AND(A212&gt;=Setup!$C$7,A212&lt;=Setup!$C$8,D212&lt;&gt;"No"),1,0))</f>
        <v/>
      </c>
      <c r="G212" s="38" t="str">
        <f aca="false">IF(F212=1,INT((A212-Setup!$C$7)/7)+1,"")</f>
        <v/>
      </c>
    </row>
    <row r="213" customFormat="false" ht="15" hidden="false" customHeight="false" outlineLevel="0" collapsed="false">
      <c r="A213" s="37"/>
      <c r="B213" s="10"/>
      <c r="C213" s="23"/>
      <c r="D213" s="10"/>
      <c r="E213" s="10"/>
      <c r="F213" s="38" t="str">
        <f aca="false">IF(OR(A213="",B213="",C213=""),"",IF(AND(A213&gt;=Setup!$C$7,A213&lt;=Setup!$C$8,D213&lt;&gt;"No"),1,0))</f>
        <v/>
      </c>
      <c r="G213" s="38" t="str">
        <f aca="false">IF(F213=1,INT((A213-Setup!$C$7)/7)+1,"")</f>
        <v/>
      </c>
    </row>
    <row r="214" customFormat="false" ht="15" hidden="false" customHeight="false" outlineLevel="0" collapsed="false">
      <c r="A214" s="37"/>
      <c r="B214" s="10"/>
      <c r="C214" s="23"/>
      <c r="D214" s="10"/>
      <c r="E214" s="10"/>
      <c r="F214" s="38" t="str">
        <f aca="false">IF(OR(A214="",B214="",C214=""),"",IF(AND(A214&gt;=Setup!$C$7,A214&lt;=Setup!$C$8,D214&lt;&gt;"No"),1,0))</f>
        <v/>
      </c>
      <c r="G214" s="38" t="str">
        <f aca="false">IF(F214=1,INT((A214-Setup!$C$7)/7)+1,"")</f>
        <v/>
      </c>
    </row>
    <row r="215" customFormat="false" ht="15" hidden="false" customHeight="false" outlineLevel="0" collapsed="false">
      <c r="A215" s="37"/>
      <c r="B215" s="10"/>
      <c r="C215" s="23"/>
      <c r="D215" s="10"/>
      <c r="E215" s="10"/>
      <c r="F215" s="38" t="str">
        <f aca="false">IF(OR(A215="",B215="",C215=""),"",IF(AND(A215&gt;=Setup!$C$7,A215&lt;=Setup!$C$8,D215&lt;&gt;"No"),1,0))</f>
        <v/>
      </c>
      <c r="G215" s="38" t="str">
        <f aca="false">IF(F215=1,INT((A215-Setup!$C$7)/7)+1,"")</f>
        <v/>
      </c>
    </row>
    <row r="216" customFormat="false" ht="15" hidden="false" customHeight="false" outlineLevel="0" collapsed="false">
      <c r="A216" s="37"/>
      <c r="B216" s="10"/>
      <c r="C216" s="23"/>
      <c r="D216" s="10"/>
      <c r="E216" s="10"/>
      <c r="F216" s="38" t="str">
        <f aca="false">IF(OR(A216="",B216="",C216=""),"",IF(AND(A216&gt;=Setup!$C$7,A216&lt;=Setup!$C$8,D216&lt;&gt;"No"),1,0))</f>
        <v/>
      </c>
      <c r="G216" s="38" t="str">
        <f aca="false">IF(F216=1,INT((A216-Setup!$C$7)/7)+1,"")</f>
        <v/>
      </c>
    </row>
    <row r="217" customFormat="false" ht="15" hidden="false" customHeight="false" outlineLevel="0" collapsed="false">
      <c r="A217" s="37"/>
      <c r="B217" s="10"/>
      <c r="C217" s="23"/>
      <c r="D217" s="10"/>
      <c r="E217" s="10"/>
      <c r="F217" s="38" t="str">
        <f aca="false">IF(OR(A217="",B217="",C217=""),"",IF(AND(A217&gt;=Setup!$C$7,A217&lt;=Setup!$C$8,D217&lt;&gt;"No"),1,0))</f>
        <v/>
      </c>
      <c r="G217" s="38" t="str">
        <f aca="false">IF(F217=1,INT((A217-Setup!$C$7)/7)+1,"")</f>
        <v/>
      </c>
    </row>
    <row r="218" customFormat="false" ht="15" hidden="false" customHeight="false" outlineLevel="0" collapsed="false">
      <c r="A218" s="37"/>
      <c r="B218" s="10"/>
      <c r="C218" s="23"/>
      <c r="D218" s="10"/>
      <c r="E218" s="10"/>
      <c r="F218" s="38" t="str">
        <f aca="false">IF(OR(A218="",B218="",C218=""),"",IF(AND(A218&gt;=Setup!$C$7,A218&lt;=Setup!$C$8,D218&lt;&gt;"No"),1,0))</f>
        <v/>
      </c>
      <c r="G218" s="38" t="str">
        <f aca="false">IF(F218=1,INT((A218-Setup!$C$7)/7)+1,"")</f>
        <v/>
      </c>
    </row>
    <row r="219" customFormat="false" ht="15" hidden="false" customHeight="false" outlineLevel="0" collapsed="false">
      <c r="A219" s="37"/>
      <c r="B219" s="10"/>
      <c r="C219" s="23"/>
      <c r="D219" s="10"/>
      <c r="E219" s="10"/>
      <c r="F219" s="38" t="str">
        <f aca="false">IF(OR(A219="",B219="",C219=""),"",IF(AND(A219&gt;=Setup!$C$7,A219&lt;=Setup!$C$8,D219&lt;&gt;"No"),1,0))</f>
        <v/>
      </c>
      <c r="G219" s="38" t="str">
        <f aca="false">IF(F219=1,INT((A219-Setup!$C$7)/7)+1,"")</f>
        <v/>
      </c>
    </row>
    <row r="220" customFormat="false" ht="15" hidden="false" customHeight="false" outlineLevel="0" collapsed="false">
      <c r="A220" s="37"/>
      <c r="B220" s="10"/>
      <c r="C220" s="23"/>
      <c r="D220" s="10"/>
      <c r="E220" s="10"/>
      <c r="F220" s="38" t="str">
        <f aca="false">IF(OR(A220="",B220="",C220=""),"",IF(AND(A220&gt;=Setup!$C$7,A220&lt;=Setup!$C$8,D220&lt;&gt;"No"),1,0))</f>
        <v/>
      </c>
      <c r="G220" s="38" t="str">
        <f aca="false">IF(F220=1,INT((A220-Setup!$C$7)/7)+1,"")</f>
        <v/>
      </c>
    </row>
    <row r="221" customFormat="false" ht="15" hidden="false" customHeight="false" outlineLevel="0" collapsed="false">
      <c r="A221" s="37"/>
      <c r="B221" s="10"/>
      <c r="C221" s="23"/>
      <c r="D221" s="10"/>
      <c r="E221" s="10"/>
      <c r="F221" s="38" t="str">
        <f aca="false">IF(OR(A221="",B221="",C221=""),"",IF(AND(A221&gt;=Setup!$C$7,A221&lt;=Setup!$C$8,D221&lt;&gt;"No"),1,0))</f>
        <v/>
      </c>
      <c r="G221" s="38" t="str">
        <f aca="false">IF(F221=1,INT((A221-Setup!$C$7)/7)+1,"")</f>
        <v/>
      </c>
    </row>
    <row r="222" customFormat="false" ht="15" hidden="false" customHeight="false" outlineLevel="0" collapsed="false">
      <c r="A222" s="37"/>
      <c r="B222" s="10"/>
      <c r="C222" s="23"/>
      <c r="D222" s="10"/>
      <c r="E222" s="10"/>
      <c r="F222" s="38" t="str">
        <f aca="false">IF(OR(A222="",B222="",C222=""),"",IF(AND(A222&gt;=Setup!$C$7,A222&lt;=Setup!$C$8,D222&lt;&gt;"No"),1,0))</f>
        <v/>
      </c>
      <c r="G222" s="38" t="str">
        <f aca="false">IF(F222=1,INT((A222-Setup!$C$7)/7)+1,"")</f>
        <v/>
      </c>
    </row>
    <row r="223" customFormat="false" ht="15" hidden="false" customHeight="false" outlineLevel="0" collapsed="false">
      <c r="A223" s="37"/>
      <c r="B223" s="10"/>
      <c r="C223" s="23"/>
      <c r="D223" s="10"/>
      <c r="E223" s="10"/>
      <c r="F223" s="38" t="str">
        <f aca="false">IF(OR(A223="",B223="",C223=""),"",IF(AND(A223&gt;=Setup!$C$7,A223&lt;=Setup!$C$8,D223&lt;&gt;"No"),1,0))</f>
        <v/>
      </c>
      <c r="G223" s="38" t="str">
        <f aca="false">IF(F223=1,INT((A223-Setup!$C$7)/7)+1,"")</f>
        <v/>
      </c>
    </row>
    <row r="224" customFormat="false" ht="15" hidden="false" customHeight="false" outlineLevel="0" collapsed="false">
      <c r="A224" s="37"/>
      <c r="B224" s="10"/>
      <c r="C224" s="23"/>
      <c r="D224" s="10"/>
      <c r="E224" s="10"/>
      <c r="F224" s="38" t="str">
        <f aca="false">IF(OR(A224="",B224="",C224=""),"",IF(AND(A224&gt;=Setup!$C$7,A224&lt;=Setup!$C$8,D224&lt;&gt;"No"),1,0))</f>
        <v/>
      </c>
      <c r="G224" s="38" t="str">
        <f aca="false">IF(F224=1,INT((A224-Setup!$C$7)/7)+1,"")</f>
        <v/>
      </c>
    </row>
    <row r="225" customFormat="false" ht="15" hidden="false" customHeight="false" outlineLevel="0" collapsed="false">
      <c r="A225" s="37"/>
      <c r="B225" s="10"/>
      <c r="C225" s="23"/>
      <c r="D225" s="10"/>
      <c r="E225" s="10"/>
      <c r="F225" s="38" t="str">
        <f aca="false">IF(OR(A225="",B225="",C225=""),"",IF(AND(A225&gt;=Setup!$C$7,A225&lt;=Setup!$C$8,D225&lt;&gt;"No"),1,0))</f>
        <v/>
      </c>
      <c r="G225" s="38" t="str">
        <f aca="false">IF(F225=1,INT((A225-Setup!$C$7)/7)+1,"")</f>
        <v/>
      </c>
    </row>
    <row r="226" customFormat="false" ht="15" hidden="false" customHeight="false" outlineLevel="0" collapsed="false">
      <c r="A226" s="37"/>
      <c r="B226" s="10"/>
      <c r="C226" s="23"/>
      <c r="D226" s="10"/>
      <c r="E226" s="10"/>
      <c r="F226" s="38" t="str">
        <f aca="false">IF(OR(A226="",B226="",C226=""),"",IF(AND(A226&gt;=Setup!$C$7,A226&lt;=Setup!$C$8,D226&lt;&gt;"No"),1,0))</f>
        <v/>
      </c>
      <c r="G226" s="38" t="str">
        <f aca="false">IF(F226=1,INT((A226-Setup!$C$7)/7)+1,"")</f>
        <v/>
      </c>
    </row>
    <row r="227" customFormat="false" ht="15" hidden="false" customHeight="false" outlineLevel="0" collapsed="false">
      <c r="A227" s="37"/>
      <c r="B227" s="10"/>
      <c r="C227" s="23"/>
      <c r="D227" s="10"/>
      <c r="E227" s="10"/>
      <c r="F227" s="38" t="str">
        <f aca="false">IF(OR(A227="",B227="",C227=""),"",IF(AND(A227&gt;=Setup!$C$7,A227&lt;=Setup!$C$8,D227&lt;&gt;"No"),1,0))</f>
        <v/>
      </c>
      <c r="G227" s="38" t="str">
        <f aca="false">IF(F227=1,INT((A227-Setup!$C$7)/7)+1,"")</f>
        <v/>
      </c>
    </row>
    <row r="228" customFormat="false" ht="15" hidden="false" customHeight="false" outlineLevel="0" collapsed="false">
      <c r="A228" s="37"/>
      <c r="B228" s="10"/>
      <c r="C228" s="23"/>
      <c r="D228" s="10"/>
      <c r="E228" s="10"/>
      <c r="F228" s="38" t="str">
        <f aca="false">IF(OR(A228="",B228="",C228=""),"",IF(AND(A228&gt;=Setup!$C$7,A228&lt;=Setup!$C$8,D228&lt;&gt;"No"),1,0))</f>
        <v/>
      </c>
      <c r="G228" s="38" t="str">
        <f aca="false">IF(F228=1,INT((A228-Setup!$C$7)/7)+1,"")</f>
        <v/>
      </c>
    </row>
    <row r="229" customFormat="false" ht="15" hidden="false" customHeight="false" outlineLevel="0" collapsed="false">
      <c r="A229" s="37"/>
      <c r="B229" s="10"/>
      <c r="C229" s="23"/>
      <c r="D229" s="10"/>
      <c r="E229" s="10"/>
      <c r="F229" s="38" t="str">
        <f aca="false">IF(OR(A229="",B229="",C229=""),"",IF(AND(A229&gt;=Setup!$C$7,A229&lt;=Setup!$C$8,D229&lt;&gt;"No"),1,0))</f>
        <v/>
      </c>
      <c r="G229" s="38" t="str">
        <f aca="false">IF(F229=1,INT((A229-Setup!$C$7)/7)+1,"")</f>
        <v/>
      </c>
    </row>
    <row r="230" customFormat="false" ht="15" hidden="false" customHeight="false" outlineLevel="0" collapsed="false">
      <c r="A230" s="37"/>
      <c r="B230" s="10"/>
      <c r="C230" s="23"/>
      <c r="D230" s="10"/>
      <c r="E230" s="10"/>
      <c r="F230" s="38" t="str">
        <f aca="false">IF(OR(A230="",B230="",C230=""),"",IF(AND(A230&gt;=Setup!$C$7,A230&lt;=Setup!$C$8,D230&lt;&gt;"No"),1,0))</f>
        <v/>
      </c>
      <c r="G230" s="38" t="str">
        <f aca="false">IF(F230=1,INT((A230-Setup!$C$7)/7)+1,"")</f>
        <v/>
      </c>
    </row>
    <row r="231" customFormat="false" ht="15" hidden="false" customHeight="false" outlineLevel="0" collapsed="false">
      <c r="A231" s="37"/>
      <c r="B231" s="10"/>
      <c r="C231" s="23"/>
      <c r="D231" s="10"/>
      <c r="E231" s="10"/>
      <c r="F231" s="38" t="str">
        <f aca="false">IF(OR(A231="",B231="",C231=""),"",IF(AND(A231&gt;=Setup!$C$7,A231&lt;=Setup!$C$8,D231&lt;&gt;"No"),1,0))</f>
        <v/>
      </c>
      <c r="G231" s="38" t="str">
        <f aca="false">IF(F231=1,INT((A231-Setup!$C$7)/7)+1,"")</f>
        <v/>
      </c>
    </row>
    <row r="232" customFormat="false" ht="15" hidden="false" customHeight="false" outlineLevel="0" collapsed="false">
      <c r="A232" s="37"/>
      <c r="B232" s="10"/>
      <c r="C232" s="23"/>
      <c r="D232" s="10"/>
      <c r="E232" s="10"/>
      <c r="F232" s="38" t="str">
        <f aca="false">IF(OR(A232="",B232="",C232=""),"",IF(AND(A232&gt;=Setup!$C$7,A232&lt;=Setup!$C$8,D232&lt;&gt;"No"),1,0))</f>
        <v/>
      </c>
      <c r="G232" s="38" t="str">
        <f aca="false">IF(F232=1,INT((A232-Setup!$C$7)/7)+1,"")</f>
        <v/>
      </c>
    </row>
    <row r="233" customFormat="false" ht="15" hidden="false" customHeight="false" outlineLevel="0" collapsed="false">
      <c r="A233" s="37"/>
      <c r="B233" s="10"/>
      <c r="C233" s="23"/>
      <c r="D233" s="10"/>
      <c r="E233" s="10"/>
      <c r="F233" s="38" t="str">
        <f aca="false">IF(OR(A233="",B233="",C233=""),"",IF(AND(A233&gt;=Setup!$C$7,A233&lt;=Setup!$C$8,D233&lt;&gt;"No"),1,0))</f>
        <v/>
      </c>
      <c r="G233" s="38" t="str">
        <f aca="false">IF(F233=1,INT((A233-Setup!$C$7)/7)+1,"")</f>
        <v/>
      </c>
    </row>
    <row r="234" customFormat="false" ht="15" hidden="false" customHeight="false" outlineLevel="0" collapsed="false">
      <c r="A234" s="37"/>
      <c r="B234" s="10"/>
      <c r="C234" s="23"/>
      <c r="D234" s="10"/>
      <c r="E234" s="10"/>
      <c r="F234" s="38" t="str">
        <f aca="false">IF(OR(A234="",B234="",C234=""),"",IF(AND(A234&gt;=Setup!$C$7,A234&lt;=Setup!$C$8,D234&lt;&gt;"No"),1,0))</f>
        <v/>
      </c>
      <c r="G234" s="38" t="str">
        <f aca="false">IF(F234=1,INT((A234-Setup!$C$7)/7)+1,"")</f>
        <v/>
      </c>
    </row>
    <row r="235" customFormat="false" ht="15" hidden="false" customHeight="false" outlineLevel="0" collapsed="false">
      <c r="A235" s="37"/>
      <c r="B235" s="10"/>
      <c r="C235" s="23"/>
      <c r="D235" s="10"/>
      <c r="E235" s="10"/>
      <c r="F235" s="38" t="str">
        <f aca="false">IF(OR(A235="",B235="",C235=""),"",IF(AND(A235&gt;=Setup!$C$7,A235&lt;=Setup!$C$8,D235&lt;&gt;"No"),1,0))</f>
        <v/>
      </c>
      <c r="G235" s="38" t="str">
        <f aca="false">IF(F235=1,INT((A235-Setup!$C$7)/7)+1,"")</f>
        <v/>
      </c>
    </row>
    <row r="236" customFormat="false" ht="15" hidden="false" customHeight="false" outlineLevel="0" collapsed="false">
      <c r="A236" s="37"/>
      <c r="B236" s="10"/>
      <c r="C236" s="23"/>
      <c r="D236" s="10"/>
      <c r="E236" s="10"/>
      <c r="F236" s="38" t="str">
        <f aca="false">IF(OR(A236="",B236="",C236=""),"",IF(AND(A236&gt;=Setup!$C$7,A236&lt;=Setup!$C$8,D236&lt;&gt;"No"),1,0))</f>
        <v/>
      </c>
      <c r="G236" s="38" t="str">
        <f aca="false">IF(F236=1,INT((A236-Setup!$C$7)/7)+1,"")</f>
        <v/>
      </c>
    </row>
    <row r="237" customFormat="false" ht="15" hidden="false" customHeight="false" outlineLevel="0" collapsed="false">
      <c r="A237" s="37"/>
      <c r="B237" s="10"/>
      <c r="C237" s="23"/>
      <c r="D237" s="10"/>
      <c r="E237" s="10"/>
      <c r="F237" s="38" t="str">
        <f aca="false">IF(OR(A237="",B237="",C237=""),"",IF(AND(A237&gt;=Setup!$C$7,A237&lt;=Setup!$C$8,D237&lt;&gt;"No"),1,0))</f>
        <v/>
      </c>
      <c r="G237" s="38" t="str">
        <f aca="false">IF(F237=1,INT((A237-Setup!$C$7)/7)+1,"")</f>
        <v/>
      </c>
    </row>
    <row r="238" customFormat="false" ht="15" hidden="false" customHeight="false" outlineLevel="0" collapsed="false">
      <c r="A238" s="37"/>
      <c r="B238" s="10"/>
      <c r="C238" s="23"/>
      <c r="D238" s="10"/>
      <c r="E238" s="10"/>
      <c r="F238" s="38" t="str">
        <f aca="false">IF(OR(A238="",B238="",C238=""),"",IF(AND(A238&gt;=Setup!$C$7,A238&lt;=Setup!$C$8,D238&lt;&gt;"No"),1,0))</f>
        <v/>
      </c>
      <c r="G238" s="38" t="str">
        <f aca="false">IF(F238=1,INT((A238-Setup!$C$7)/7)+1,"")</f>
        <v/>
      </c>
    </row>
    <row r="239" customFormat="false" ht="15" hidden="false" customHeight="false" outlineLevel="0" collapsed="false">
      <c r="A239" s="37"/>
      <c r="B239" s="10"/>
      <c r="C239" s="23"/>
      <c r="D239" s="10"/>
      <c r="E239" s="10"/>
      <c r="F239" s="38" t="str">
        <f aca="false">IF(OR(A239="",B239="",C239=""),"",IF(AND(A239&gt;=Setup!$C$7,A239&lt;=Setup!$C$8,D239&lt;&gt;"No"),1,0))</f>
        <v/>
      </c>
      <c r="G239" s="38" t="str">
        <f aca="false">IF(F239=1,INT((A239-Setup!$C$7)/7)+1,"")</f>
        <v/>
      </c>
    </row>
    <row r="240" customFormat="false" ht="15" hidden="false" customHeight="false" outlineLevel="0" collapsed="false">
      <c r="A240" s="37"/>
      <c r="B240" s="10"/>
      <c r="C240" s="23"/>
      <c r="D240" s="10"/>
      <c r="E240" s="10"/>
      <c r="F240" s="38" t="str">
        <f aca="false">IF(OR(A240="",B240="",C240=""),"",IF(AND(A240&gt;=Setup!$C$7,A240&lt;=Setup!$C$8,D240&lt;&gt;"No"),1,0))</f>
        <v/>
      </c>
      <c r="G240" s="38" t="str">
        <f aca="false">IF(F240=1,INT((A240-Setup!$C$7)/7)+1,"")</f>
        <v/>
      </c>
    </row>
    <row r="241" customFormat="false" ht="15" hidden="false" customHeight="false" outlineLevel="0" collapsed="false">
      <c r="A241" s="37"/>
      <c r="B241" s="10"/>
      <c r="C241" s="23"/>
      <c r="D241" s="10"/>
      <c r="E241" s="10"/>
      <c r="F241" s="38" t="str">
        <f aca="false">IF(OR(A241="",B241="",C241=""),"",IF(AND(A241&gt;=Setup!$C$7,A241&lt;=Setup!$C$8,D241&lt;&gt;"No"),1,0))</f>
        <v/>
      </c>
      <c r="G241" s="38" t="str">
        <f aca="false">IF(F241=1,INT((A241-Setup!$C$7)/7)+1,"")</f>
        <v/>
      </c>
    </row>
    <row r="242" customFormat="false" ht="15" hidden="false" customHeight="false" outlineLevel="0" collapsed="false">
      <c r="A242" s="37"/>
      <c r="B242" s="10"/>
      <c r="C242" s="23"/>
      <c r="D242" s="10"/>
      <c r="E242" s="10"/>
      <c r="F242" s="38" t="str">
        <f aca="false">IF(OR(A242="",B242="",C242=""),"",IF(AND(A242&gt;=Setup!$C$7,A242&lt;=Setup!$C$8,D242&lt;&gt;"No"),1,0))</f>
        <v/>
      </c>
      <c r="G242" s="38" t="str">
        <f aca="false">IF(F242=1,INT((A242-Setup!$C$7)/7)+1,"")</f>
        <v/>
      </c>
    </row>
    <row r="243" customFormat="false" ht="15" hidden="false" customHeight="false" outlineLevel="0" collapsed="false">
      <c r="A243" s="37"/>
      <c r="B243" s="10"/>
      <c r="C243" s="23"/>
      <c r="D243" s="10"/>
      <c r="E243" s="10"/>
      <c r="F243" s="38" t="str">
        <f aca="false">IF(OR(A243="",B243="",C243=""),"",IF(AND(A243&gt;=Setup!$C$7,A243&lt;=Setup!$C$8,D243&lt;&gt;"No"),1,0))</f>
        <v/>
      </c>
      <c r="G243" s="38" t="str">
        <f aca="false">IF(F243=1,INT((A243-Setup!$C$7)/7)+1,"")</f>
        <v/>
      </c>
    </row>
    <row r="244" customFormat="false" ht="15" hidden="false" customHeight="false" outlineLevel="0" collapsed="false">
      <c r="A244" s="37"/>
      <c r="B244" s="10"/>
      <c r="C244" s="23"/>
      <c r="D244" s="10"/>
      <c r="E244" s="10"/>
      <c r="F244" s="38" t="str">
        <f aca="false">IF(OR(A244="",B244="",C244=""),"",IF(AND(A244&gt;=Setup!$C$7,A244&lt;=Setup!$C$8,D244&lt;&gt;"No"),1,0))</f>
        <v/>
      </c>
      <c r="G244" s="38" t="str">
        <f aca="false">IF(F244=1,INT((A244-Setup!$C$7)/7)+1,"")</f>
        <v/>
      </c>
    </row>
    <row r="245" customFormat="false" ht="15" hidden="false" customHeight="false" outlineLevel="0" collapsed="false">
      <c r="A245" s="37"/>
      <c r="B245" s="10"/>
      <c r="C245" s="23"/>
      <c r="D245" s="10"/>
      <c r="E245" s="10"/>
      <c r="F245" s="38" t="str">
        <f aca="false">IF(OR(A245="",B245="",C245=""),"",IF(AND(A245&gt;=Setup!$C$7,A245&lt;=Setup!$C$8,D245&lt;&gt;"No"),1,0))</f>
        <v/>
      </c>
      <c r="G245" s="38" t="str">
        <f aca="false">IF(F245=1,INT((A245-Setup!$C$7)/7)+1,"")</f>
        <v/>
      </c>
    </row>
    <row r="246" customFormat="false" ht="15" hidden="false" customHeight="false" outlineLevel="0" collapsed="false">
      <c r="A246" s="37"/>
      <c r="B246" s="10"/>
      <c r="C246" s="23"/>
      <c r="D246" s="10"/>
      <c r="E246" s="10"/>
      <c r="F246" s="38" t="str">
        <f aca="false">IF(OR(A246="",B246="",C246=""),"",IF(AND(A246&gt;=Setup!$C$7,A246&lt;=Setup!$C$8,D246&lt;&gt;"No"),1,0))</f>
        <v/>
      </c>
      <c r="G246" s="38" t="str">
        <f aca="false">IF(F246=1,INT((A246-Setup!$C$7)/7)+1,"")</f>
        <v/>
      </c>
    </row>
    <row r="247" customFormat="false" ht="15" hidden="false" customHeight="false" outlineLevel="0" collapsed="false">
      <c r="A247" s="37"/>
      <c r="B247" s="10"/>
      <c r="C247" s="23"/>
      <c r="D247" s="10"/>
      <c r="E247" s="10"/>
      <c r="F247" s="38" t="str">
        <f aca="false">IF(OR(A247="",B247="",C247=""),"",IF(AND(A247&gt;=Setup!$C$7,A247&lt;=Setup!$C$8,D247&lt;&gt;"No"),1,0))</f>
        <v/>
      </c>
      <c r="G247" s="38" t="str">
        <f aca="false">IF(F247=1,INT((A247-Setup!$C$7)/7)+1,"")</f>
        <v/>
      </c>
    </row>
    <row r="248" customFormat="false" ht="15" hidden="false" customHeight="false" outlineLevel="0" collapsed="false">
      <c r="A248" s="37"/>
      <c r="B248" s="10"/>
      <c r="C248" s="23"/>
      <c r="D248" s="10"/>
      <c r="E248" s="10"/>
      <c r="F248" s="38" t="str">
        <f aca="false">IF(OR(A248="",B248="",C248=""),"",IF(AND(A248&gt;=Setup!$C$7,A248&lt;=Setup!$C$8,D248&lt;&gt;"No"),1,0))</f>
        <v/>
      </c>
      <c r="G248" s="38" t="str">
        <f aca="false">IF(F248=1,INT((A248-Setup!$C$7)/7)+1,"")</f>
        <v/>
      </c>
    </row>
    <row r="249" customFormat="false" ht="15" hidden="false" customHeight="false" outlineLevel="0" collapsed="false">
      <c r="A249" s="37"/>
      <c r="B249" s="10"/>
      <c r="C249" s="23"/>
      <c r="D249" s="10"/>
      <c r="E249" s="10"/>
      <c r="F249" s="38" t="str">
        <f aca="false">IF(OR(A249="",B249="",C249=""),"",IF(AND(A249&gt;=Setup!$C$7,A249&lt;=Setup!$C$8,D249&lt;&gt;"No"),1,0))</f>
        <v/>
      </c>
      <c r="G249" s="38" t="str">
        <f aca="false">IF(F249=1,INT((A249-Setup!$C$7)/7)+1,"")</f>
        <v/>
      </c>
    </row>
    <row r="250" customFormat="false" ht="15" hidden="false" customHeight="false" outlineLevel="0" collapsed="false">
      <c r="A250" s="37"/>
      <c r="B250" s="10"/>
      <c r="C250" s="23"/>
      <c r="D250" s="10"/>
      <c r="E250" s="10"/>
      <c r="F250" s="38" t="str">
        <f aca="false">IF(OR(A250="",B250="",C250=""),"",IF(AND(A250&gt;=Setup!$C$7,A250&lt;=Setup!$C$8,D250&lt;&gt;"No"),1,0))</f>
        <v/>
      </c>
      <c r="G250" s="38" t="str">
        <f aca="false">IF(F250=1,INT((A250-Setup!$C$7)/7)+1,"")</f>
        <v/>
      </c>
    </row>
    <row r="251" customFormat="false" ht="15" hidden="false" customHeight="false" outlineLevel="0" collapsed="false">
      <c r="A251" s="37"/>
      <c r="B251" s="10"/>
      <c r="C251" s="23"/>
      <c r="D251" s="10"/>
      <c r="E251" s="10"/>
      <c r="F251" s="38" t="str">
        <f aca="false">IF(OR(A251="",B251="",C251=""),"",IF(AND(A251&gt;=Setup!$C$7,A251&lt;=Setup!$C$8,D251&lt;&gt;"No"),1,0))</f>
        <v/>
      </c>
      <c r="G251" s="38" t="str">
        <f aca="false">IF(F251=1,INT((A251-Setup!$C$7)/7)+1,"")</f>
        <v/>
      </c>
    </row>
    <row r="252" customFormat="false" ht="15" hidden="false" customHeight="false" outlineLevel="0" collapsed="false">
      <c r="A252" s="37"/>
      <c r="B252" s="10"/>
      <c r="C252" s="23"/>
      <c r="D252" s="10"/>
      <c r="E252" s="10"/>
      <c r="F252" s="38" t="str">
        <f aca="false">IF(OR(A252="",B252="",C252=""),"",IF(AND(A252&gt;=Setup!$C$7,A252&lt;=Setup!$C$8,D252&lt;&gt;"No"),1,0))</f>
        <v/>
      </c>
      <c r="G252" s="38" t="str">
        <f aca="false">IF(F252=1,INT((A252-Setup!$C$7)/7)+1,"")</f>
        <v/>
      </c>
    </row>
    <row r="253" customFormat="false" ht="15" hidden="false" customHeight="false" outlineLevel="0" collapsed="false">
      <c r="A253" s="37"/>
      <c r="B253" s="10"/>
      <c r="C253" s="23"/>
      <c r="D253" s="10"/>
      <c r="E253" s="10"/>
      <c r="F253" s="38" t="str">
        <f aca="false">IF(OR(A253="",B253="",C253=""),"",IF(AND(A253&gt;=Setup!$C$7,A253&lt;=Setup!$C$8,D253&lt;&gt;"No"),1,0))</f>
        <v/>
      </c>
      <c r="G253" s="38" t="str">
        <f aca="false">IF(F253=1,INT((A253-Setup!$C$7)/7)+1,"")</f>
        <v/>
      </c>
    </row>
    <row r="254" customFormat="false" ht="15" hidden="false" customHeight="false" outlineLevel="0" collapsed="false">
      <c r="A254" s="37"/>
      <c r="B254" s="10"/>
      <c r="C254" s="23"/>
      <c r="D254" s="10"/>
      <c r="E254" s="10"/>
      <c r="F254" s="38" t="str">
        <f aca="false">IF(OR(A254="",B254="",C254=""),"",IF(AND(A254&gt;=Setup!$C$7,A254&lt;=Setup!$C$8,D254&lt;&gt;"No"),1,0))</f>
        <v/>
      </c>
      <c r="G254" s="38" t="str">
        <f aca="false">IF(F254=1,INT((A254-Setup!$C$7)/7)+1,"")</f>
        <v/>
      </c>
    </row>
    <row r="255" customFormat="false" ht="15" hidden="false" customHeight="false" outlineLevel="0" collapsed="false">
      <c r="A255" s="37"/>
      <c r="B255" s="10"/>
      <c r="C255" s="23"/>
      <c r="D255" s="10"/>
      <c r="E255" s="10"/>
      <c r="F255" s="38" t="str">
        <f aca="false">IF(OR(A255="",B255="",C255=""),"",IF(AND(A255&gt;=Setup!$C$7,A255&lt;=Setup!$C$8,D255&lt;&gt;"No"),1,0))</f>
        <v/>
      </c>
      <c r="G255" s="38" t="str">
        <f aca="false">IF(F255=1,INT((A255-Setup!$C$7)/7)+1,"")</f>
        <v/>
      </c>
    </row>
    <row r="256" customFormat="false" ht="15" hidden="false" customHeight="false" outlineLevel="0" collapsed="false">
      <c r="A256" s="37"/>
      <c r="B256" s="10"/>
      <c r="C256" s="23"/>
      <c r="D256" s="10"/>
      <c r="E256" s="10"/>
      <c r="F256" s="38" t="str">
        <f aca="false">IF(OR(A256="",B256="",C256=""),"",IF(AND(A256&gt;=Setup!$C$7,A256&lt;=Setup!$C$8,D256&lt;&gt;"No"),1,0))</f>
        <v/>
      </c>
      <c r="G256" s="38" t="str">
        <f aca="false">IF(F256=1,INT((A256-Setup!$C$7)/7)+1,"")</f>
        <v/>
      </c>
    </row>
    <row r="257" customFormat="false" ht="15" hidden="false" customHeight="false" outlineLevel="0" collapsed="false">
      <c r="A257" s="37"/>
      <c r="B257" s="10"/>
      <c r="C257" s="23"/>
      <c r="D257" s="10"/>
      <c r="E257" s="10"/>
      <c r="F257" s="38" t="str">
        <f aca="false">IF(OR(A257="",B257="",C257=""),"",IF(AND(A257&gt;=Setup!$C$7,A257&lt;=Setup!$C$8,D257&lt;&gt;"No"),1,0))</f>
        <v/>
      </c>
      <c r="G257" s="38" t="str">
        <f aca="false">IF(F257=1,INT((A257-Setup!$C$7)/7)+1,"")</f>
        <v/>
      </c>
    </row>
    <row r="258" customFormat="false" ht="15" hidden="false" customHeight="false" outlineLevel="0" collapsed="false">
      <c r="A258" s="37"/>
      <c r="B258" s="10"/>
      <c r="C258" s="23"/>
      <c r="D258" s="10"/>
      <c r="E258" s="10"/>
      <c r="F258" s="38" t="str">
        <f aca="false">IF(OR(A258="",B258="",C258=""),"",IF(AND(A258&gt;=Setup!$C$7,A258&lt;=Setup!$C$8,D258&lt;&gt;"No"),1,0))</f>
        <v/>
      </c>
      <c r="G258" s="38" t="str">
        <f aca="false">IF(F258=1,INT((A258-Setup!$C$7)/7)+1,"")</f>
        <v/>
      </c>
    </row>
    <row r="259" customFormat="false" ht="15" hidden="false" customHeight="false" outlineLevel="0" collapsed="false">
      <c r="A259" s="37"/>
      <c r="B259" s="10"/>
      <c r="C259" s="23"/>
      <c r="D259" s="10"/>
      <c r="E259" s="10"/>
      <c r="F259" s="38" t="str">
        <f aca="false">IF(OR(A259="",B259="",C259=""),"",IF(AND(A259&gt;=Setup!$C$7,A259&lt;=Setup!$C$8,D259&lt;&gt;"No"),1,0))</f>
        <v/>
      </c>
      <c r="G259" s="38" t="str">
        <f aca="false">IF(F259=1,INT((A259-Setup!$C$7)/7)+1,"")</f>
        <v/>
      </c>
    </row>
    <row r="260" customFormat="false" ht="15" hidden="false" customHeight="false" outlineLevel="0" collapsed="false">
      <c r="A260" s="37"/>
      <c r="B260" s="10"/>
      <c r="C260" s="23"/>
      <c r="D260" s="10"/>
      <c r="E260" s="10"/>
      <c r="F260" s="38" t="str">
        <f aca="false">IF(OR(A260="",B260="",C260=""),"",IF(AND(A260&gt;=Setup!$C$7,A260&lt;=Setup!$C$8,D260&lt;&gt;"No"),1,0))</f>
        <v/>
      </c>
      <c r="G260" s="38" t="str">
        <f aca="false">IF(F260=1,INT((A260-Setup!$C$7)/7)+1,"")</f>
        <v/>
      </c>
    </row>
    <row r="261" customFormat="false" ht="15" hidden="false" customHeight="false" outlineLevel="0" collapsed="false">
      <c r="A261" s="37"/>
      <c r="B261" s="10"/>
      <c r="C261" s="23"/>
      <c r="D261" s="10"/>
      <c r="E261" s="10"/>
      <c r="F261" s="38" t="str">
        <f aca="false">IF(OR(A261="",B261="",C261=""),"",IF(AND(A261&gt;=Setup!$C$7,A261&lt;=Setup!$C$8,D261&lt;&gt;"No"),1,0))</f>
        <v/>
      </c>
      <c r="G261" s="38" t="str">
        <f aca="false">IF(F261=1,INT((A261-Setup!$C$7)/7)+1,"")</f>
        <v/>
      </c>
    </row>
    <row r="262" customFormat="false" ht="15" hidden="false" customHeight="false" outlineLevel="0" collapsed="false">
      <c r="A262" s="37"/>
      <c r="B262" s="10"/>
      <c r="C262" s="23"/>
      <c r="D262" s="10"/>
      <c r="E262" s="10"/>
      <c r="F262" s="38" t="str">
        <f aca="false">IF(OR(A262="",B262="",C262=""),"",IF(AND(A262&gt;=Setup!$C$7,A262&lt;=Setup!$C$8,D262&lt;&gt;"No"),1,0))</f>
        <v/>
      </c>
      <c r="G262" s="38" t="str">
        <f aca="false">IF(F262=1,INT((A262-Setup!$C$7)/7)+1,"")</f>
        <v/>
      </c>
    </row>
    <row r="263" customFormat="false" ht="15" hidden="false" customHeight="false" outlineLevel="0" collapsed="false">
      <c r="A263" s="37"/>
      <c r="B263" s="10"/>
      <c r="C263" s="23"/>
      <c r="D263" s="10"/>
      <c r="E263" s="10"/>
      <c r="F263" s="38" t="str">
        <f aca="false">IF(OR(A263="",B263="",C263=""),"",IF(AND(A263&gt;=Setup!$C$7,A263&lt;=Setup!$C$8,D263&lt;&gt;"No"),1,0))</f>
        <v/>
      </c>
      <c r="G263" s="38" t="str">
        <f aca="false">IF(F263=1,INT((A263-Setup!$C$7)/7)+1,"")</f>
        <v/>
      </c>
    </row>
    <row r="264" customFormat="false" ht="15" hidden="false" customHeight="false" outlineLevel="0" collapsed="false">
      <c r="A264" s="37"/>
      <c r="B264" s="10"/>
      <c r="C264" s="23"/>
      <c r="D264" s="10"/>
      <c r="E264" s="10"/>
      <c r="F264" s="38" t="str">
        <f aca="false">IF(OR(A264="",B264="",C264=""),"",IF(AND(A264&gt;=Setup!$C$7,A264&lt;=Setup!$C$8,D264&lt;&gt;"No"),1,0))</f>
        <v/>
      </c>
      <c r="G264" s="38" t="str">
        <f aca="false">IF(F264=1,INT((A264-Setup!$C$7)/7)+1,"")</f>
        <v/>
      </c>
    </row>
    <row r="265" customFormat="false" ht="15" hidden="false" customHeight="false" outlineLevel="0" collapsed="false">
      <c r="A265" s="37"/>
      <c r="B265" s="10"/>
      <c r="C265" s="23"/>
      <c r="D265" s="10"/>
      <c r="E265" s="10"/>
      <c r="F265" s="38" t="str">
        <f aca="false">IF(OR(A265="",B265="",C265=""),"",IF(AND(A265&gt;=Setup!$C$7,A265&lt;=Setup!$C$8,D265&lt;&gt;"No"),1,0))</f>
        <v/>
      </c>
      <c r="G265" s="38" t="str">
        <f aca="false">IF(F265=1,INT((A265-Setup!$C$7)/7)+1,"")</f>
        <v/>
      </c>
    </row>
    <row r="266" customFormat="false" ht="15" hidden="false" customHeight="false" outlineLevel="0" collapsed="false">
      <c r="A266" s="37"/>
      <c r="B266" s="10"/>
      <c r="C266" s="23"/>
      <c r="D266" s="10"/>
      <c r="E266" s="10"/>
      <c r="F266" s="38" t="str">
        <f aca="false">IF(OR(A266="",B266="",C266=""),"",IF(AND(A266&gt;=Setup!$C$7,A266&lt;=Setup!$C$8,D266&lt;&gt;"No"),1,0))</f>
        <v/>
      </c>
      <c r="G266" s="38" t="str">
        <f aca="false">IF(F266=1,INT((A266-Setup!$C$7)/7)+1,"")</f>
        <v/>
      </c>
    </row>
    <row r="267" customFormat="false" ht="15" hidden="false" customHeight="false" outlineLevel="0" collapsed="false">
      <c r="A267" s="37"/>
      <c r="B267" s="10"/>
      <c r="C267" s="23"/>
      <c r="D267" s="10"/>
      <c r="E267" s="10"/>
      <c r="F267" s="38" t="str">
        <f aca="false">IF(OR(A267="",B267="",C267=""),"",IF(AND(A267&gt;=Setup!$C$7,A267&lt;=Setup!$C$8,D267&lt;&gt;"No"),1,0))</f>
        <v/>
      </c>
      <c r="G267" s="38" t="str">
        <f aca="false">IF(F267=1,INT((A267-Setup!$C$7)/7)+1,"")</f>
        <v/>
      </c>
    </row>
    <row r="268" customFormat="false" ht="15" hidden="false" customHeight="false" outlineLevel="0" collapsed="false">
      <c r="A268" s="37"/>
      <c r="B268" s="10"/>
      <c r="C268" s="23"/>
      <c r="D268" s="10"/>
      <c r="E268" s="10"/>
      <c r="F268" s="38" t="str">
        <f aca="false">IF(OR(A268="",B268="",C268=""),"",IF(AND(A268&gt;=Setup!$C$7,A268&lt;=Setup!$C$8,D268&lt;&gt;"No"),1,0))</f>
        <v/>
      </c>
      <c r="G268" s="38" t="str">
        <f aca="false">IF(F268=1,INT((A268-Setup!$C$7)/7)+1,"")</f>
        <v/>
      </c>
    </row>
    <row r="269" customFormat="false" ht="15" hidden="false" customHeight="false" outlineLevel="0" collapsed="false">
      <c r="A269" s="37"/>
      <c r="B269" s="10"/>
      <c r="C269" s="23"/>
      <c r="D269" s="10"/>
      <c r="E269" s="10"/>
      <c r="F269" s="38" t="str">
        <f aca="false">IF(OR(A269="",B269="",C269=""),"",IF(AND(A269&gt;=Setup!$C$7,A269&lt;=Setup!$C$8,D269&lt;&gt;"No"),1,0))</f>
        <v/>
      </c>
      <c r="G269" s="38" t="str">
        <f aca="false">IF(F269=1,INT((A269-Setup!$C$7)/7)+1,"")</f>
        <v/>
      </c>
    </row>
    <row r="270" customFormat="false" ht="15" hidden="false" customHeight="false" outlineLevel="0" collapsed="false">
      <c r="A270" s="37"/>
      <c r="B270" s="10"/>
      <c r="C270" s="23"/>
      <c r="D270" s="10"/>
      <c r="E270" s="10"/>
      <c r="F270" s="38" t="str">
        <f aca="false">IF(OR(A270="",B270="",C270=""),"",IF(AND(A270&gt;=Setup!$C$7,A270&lt;=Setup!$C$8,D270&lt;&gt;"No"),1,0))</f>
        <v/>
      </c>
      <c r="G270" s="38" t="str">
        <f aca="false">IF(F270=1,INT((A270-Setup!$C$7)/7)+1,"")</f>
        <v/>
      </c>
    </row>
    <row r="271" customFormat="false" ht="15" hidden="false" customHeight="false" outlineLevel="0" collapsed="false">
      <c r="A271" s="37"/>
      <c r="B271" s="10"/>
      <c r="C271" s="23"/>
      <c r="D271" s="10"/>
      <c r="E271" s="10"/>
      <c r="F271" s="38" t="str">
        <f aca="false">IF(OR(A271="",B271="",C271=""),"",IF(AND(A271&gt;=Setup!$C$7,A271&lt;=Setup!$C$8,D271&lt;&gt;"No"),1,0))</f>
        <v/>
      </c>
      <c r="G271" s="38" t="str">
        <f aca="false">IF(F271=1,INT((A271-Setup!$C$7)/7)+1,"")</f>
        <v/>
      </c>
    </row>
    <row r="272" customFormat="false" ht="15" hidden="false" customHeight="false" outlineLevel="0" collapsed="false">
      <c r="A272" s="37"/>
      <c r="B272" s="10"/>
      <c r="C272" s="23"/>
      <c r="D272" s="10"/>
      <c r="E272" s="10"/>
      <c r="F272" s="38" t="str">
        <f aca="false">IF(OR(A272="",B272="",C272=""),"",IF(AND(A272&gt;=Setup!$C$7,A272&lt;=Setup!$C$8,D272&lt;&gt;"No"),1,0))</f>
        <v/>
      </c>
      <c r="G272" s="38" t="str">
        <f aca="false">IF(F272=1,INT((A272-Setup!$C$7)/7)+1,"")</f>
        <v/>
      </c>
    </row>
    <row r="273" customFormat="false" ht="15" hidden="false" customHeight="false" outlineLevel="0" collapsed="false">
      <c r="A273" s="37"/>
      <c r="B273" s="10"/>
      <c r="C273" s="23"/>
      <c r="D273" s="10"/>
      <c r="E273" s="10"/>
      <c r="F273" s="38" t="str">
        <f aca="false">IF(OR(A273="",B273="",C273=""),"",IF(AND(A273&gt;=Setup!$C$7,A273&lt;=Setup!$C$8,D273&lt;&gt;"No"),1,0))</f>
        <v/>
      </c>
      <c r="G273" s="38" t="str">
        <f aca="false">IF(F273=1,INT((A273-Setup!$C$7)/7)+1,"")</f>
        <v/>
      </c>
    </row>
    <row r="274" customFormat="false" ht="15" hidden="false" customHeight="false" outlineLevel="0" collapsed="false">
      <c r="A274" s="37"/>
      <c r="B274" s="10"/>
      <c r="C274" s="23"/>
      <c r="D274" s="10"/>
      <c r="E274" s="10"/>
      <c r="F274" s="38" t="str">
        <f aca="false">IF(OR(A274="",B274="",C274=""),"",IF(AND(A274&gt;=Setup!$C$7,A274&lt;=Setup!$C$8,D274&lt;&gt;"No"),1,0))</f>
        <v/>
      </c>
      <c r="G274" s="38" t="str">
        <f aca="false">IF(F274=1,INT((A274-Setup!$C$7)/7)+1,"")</f>
        <v/>
      </c>
    </row>
    <row r="275" customFormat="false" ht="15" hidden="false" customHeight="false" outlineLevel="0" collapsed="false">
      <c r="A275" s="37"/>
      <c r="B275" s="10"/>
      <c r="C275" s="23"/>
      <c r="D275" s="10"/>
      <c r="E275" s="10"/>
      <c r="F275" s="38" t="str">
        <f aca="false">IF(OR(A275="",B275="",C275=""),"",IF(AND(A275&gt;=Setup!$C$7,A275&lt;=Setup!$C$8,D275&lt;&gt;"No"),1,0))</f>
        <v/>
      </c>
      <c r="G275" s="38" t="str">
        <f aca="false">IF(F275=1,INT((A275-Setup!$C$7)/7)+1,"")</f>
        <v/>
      </c>
    </row>
    <row r="276" customFormat="false" ht="15" hidden="false" customHeight="false" outlineLevel="0" collapsed="false">
      <c r="A276" s="37"/>
      <c r="B276" s="10"/>
      <c r="C276" s="23"/>
      <c r="D276" s="10"/>
      <c r="E276" s="10"/>
      <c r="F276" s="38" t="str">
        <f aca="false">IF(OR(A276="",B276="",C276=""),"",IF(AND(A276&gt;=Setup!$C$7,A276&lt;=Setup!$C$8,D276&lt;&gt;"No"),1,0))</f>
        <v/>
      </c>
      <c r="G276" s="38" t="str">
        <f aca="false">IF(F276=1,INT((A276-Setup!$C$7)/7)+1,"")</f>
        <v/>
      </c>
    </row>
    <row r="277" customFormat="false" ht="15" hidden="false" customHeight="false" outlineLevel="0" collapsed="false">
      <c r="A277" s="37"/>
      <c r="B277" s="10"/>
      <c r="C277" s="23"/>
      <c r="D277" s="10"/>
      <c r="E277" s="10"/>
      <c r="F277" s="38" t="str">
        <f aca="false">IF(OR(A277="",B277="",C277=""),"",IF(AND(A277&gt;=Setup!$C$7,A277&lt;=Setup!$C$8,D277&lt;&gt;"No"),1,0))</f>
        <v/>
      </c>
      <c r="G277" s="38" t="str">
        <f aca="false">IF(F277=1,INT((A277-Setup!$C$7)/7)+1,"")</f>
        <v/>
      </c>
    </row>
    <row r="278" customFormat="false" ht="15" hidden="false" customHeight="false" outlineLevel="0" collapsed="false">
      <c r="A278" s="37"/>
      <c r="B278" s="10"/>
      <c r="C278" s="23"/>
      <c r="D278" s="10"/>
      <c r="E278" s="10"/>
      <c r="F278" s="38" t="str">
        <f aca="false">IF(OR(A278="",B278="",C278=""),"",IF(AND(A278&gt;=Setup!$C$7,A278&lt;=Setup!$C$8,D278&lt;&gt;"No"),1,0))</f>
        <v/>
      </c>
      <c r="G278" s="38" t="str">
        <f aca="false">IF(F278=1,INT((A278-Setup!$C$7)/7)+1,"")</f>
        <v/>
      </c>
    </row>
    <row r="279" customFormat="false" ht="15" hidden="false" customHeight="false" outlineLevel="0" collapsed="false">
      <c r="A279" s="37"/>
      <c r="B279" s="10"/>
      <c r="C279" s="23"/>
      <c r="D279" s="10"/>
      <c r="E279" s="10"/>
      <c r="F279" s="38" t="str">
        <f aca="false">IF(OR(A279="",B279="",C279=""),"",IF(AND(A279&gt;=Setup!$C$7,A279&lt;=Setup!$C$8,D279&lt;&gt;"No"),1,0))</f>
        <v/>
      </c>
      <c r="G279" s="38" t="str">
        <f aca="false">IF(F279=1,INT((A279-Setup!$C$7)/7)+1,"")</f>
        <v/>
      </c>
    </row>
    <row r="280" customFormat="false" ht="15" hidden="false" customHeight="false" outlineLevel="0" collapsed="false">
      <c r="A280" s="37"/>
      <c r="B280" s="10"/>
      <c r="C280" s="23"/>
      <c r="D280" s="10"/>
      <c r="E280" s="10"/>
      <c r="F280" s="38" t="str">
        <f aca="false">IF(OR(A280="",B280="",C280=""),"",IF(AND(A280&gt;=Setup!$C$7,A280&lt;=Setup!$C$8,D280&lt;&gt;"No"),1,0))</f>
        <v/>
      </c>
      <c r="G280" s="38" t="str">
        <f aca="false">IF(F280=1,INT((A280-Setup!$C$7)/7)+1,"")</f>
        <v/>
      </c>
    </row>
    <row r="281" customFormat="false" ht="15" hidden="false" customHeight="false" outlineLevel="0" collapsed="false">
      <c r="A281" s="37"/>
      <c r="B281" s="10"/>
      <c r="C281" s="23"/>
      <c r="D281" s="10"/>
      <c r="E281" s="10"/>
      <c r="F281" s="38" t="str">
        <f aca="false">IF(OR(A281="",B281="",C281=""),"",IF(AND(A281&gt;=Setup!$C$7,A281&lt;=Setup!$C$8,D281&lt;&gt;"No"),1,0))</f>
        <v/>
      </c>
      <c r="G281" s="38" t="str">
        <f aca="false">IF(F281=1,INT((A281-Setup!$C$7)/7)+1,"")</f>
        <v/>
      </c>
    </row>
    <row r="282" customFormat="false" ht="15" hidden="false" customHeight="false" outlineLevel="0" collapsed="false">
      <c r="A282" s="37"/>
      <c r="B282" s="10"/>
      <c r="C282" s="23"/>
      <c r="D282" s="10"/>
      <c r="E282" s="10"/>
      <c r="F282" s="38" t="str">
        <f aca="false">IF(OR(A282="",B282="",C282=""),"",IF(AND(A282&gt;=Setup!$C$7,A282&lt;=Setup!$C$8,D282&lt;&gt;"No"),1,0))</f>
        <v/>
      </c>
      <c r="G282" s="38" t="str">
        <f aca="false">IF(F282=1,INT((A282-Setup!$C$7)/7)+1,"")</f>
        <v/>
      </c>
    </row>
    <row r="283" customFormat="false" ht="15" hidden="false" customHeight="false" outlineLevel="0" collapsed="false">
      <c r="A283" s="37"/>
      <c r="B283" s="10"/>
      <c r="C283" s="23"/>
      <c r="D283" s="10"/>
      <c r="E283" s="10"/>
      <c r="F283" s="38" t="str">
        <f aca="false">IF(OR(A283="",B283="",C283=""),"",IF(AND(A283&gt;=Setup!$C$7,A283&lt;=Setup!$C$8,D283&lt;&gt;"No"),1,0))</f>
        <v/>
      </c>
      <c r="G283" s="38" t="str">
        <f aca="false">IF(F283=1,INT((A283-Setup!$C$7)/7)+1,"")</f>
        <v/>
      </c>
    </row>
    <row r="284" customFormat="false" ht="15" hidden="false" customHeight="false" outlineLevel="0" collapsed="false">
      <c r="A284" s="37"/>
      <c r="B284" s="10"/>
      <c r="C284" s="23"/>
      <c r="D284" s="10"/>
      <c r="E284" s="10"/>
      <c r="F284" s="38" t="str">
        <f aca="false">IF(OR(A284="",B284="",C284=""),"",IF(AND(A284&gt;=Setup!$C$7,A284&lt;=Setup!$C$8,D284&lt;&gt;"No"),1,0))</f>
        <v/>
      </c>
      <c r="G284" s="38" t="str">
        <f aca="false">IF(F284=1,INT((A284-Setup!$C$7)/7)+1,"")</f>
        <v/>
      </c>
    </row>
    <row r="285" customFormat="false" ht="15" hidden="false" customHeight="false" outlineLevel="0" collapsed="false">
      <c r="A285" s="37"/>
      <c r="B285" s="10"/>
      <c r="C285" s="23"/>
      <c r="D285" s="10"/>
      <c r="E285" s="10"/>
      <c r="F285" s="38" t="str">
        <f aca="false">IF(OR(A285="",B285="",C285=""),"",IF(AND(A285&gt;=Setup!$C$7,A285&lt;=Setup!$C$8,D285&lt;&gt;"No"),1,0))</f>
        <v/>
      </c>
      <c r="G285" s="38" t="str">
        <f aca="false">IF(F285=1,INT((A285-Setup!$C$7)/7)+1,"")</f>
        <v/>
      </c>
    </row>
    <row r="286" customFormat="false" ht="15" hidden="false" customHeight="false" outlineLevel="0" collapsed="false">
      <c r="A286" s="37"/>
      <c r="B286" s="10"/>
      <c r="C286" s="23"/>
      <c r="D286" s="10"/>
      <c r="E286" s="10"/>
      <c r="F286" s="38" t="str">
        <f aca="false">IF(OR(A286="",B286="",C286=""),"",IF(AND(A286&gt;=Setup!$C$7,A286&lt;=Setup!$C$8,D286&lt;&gt;"No"),1,0))</f>
        <v/>
      </c>
      <c r="G286" s="38" t="str">
        <f aca="false">IF(F286=1,INT((A286-Setup!$C$7)/7)+1,"")</f>
        <v/>
      </c>
    </row>
    <row r="287" customFormat="false" ht="15" hidden="false" customHeight="false" outlineLevel="0" collapsed="false">
      <c r="A287" s="37"/>
      <c r="B287" s="10"/>
      <c r="C287" s="23"/>
      <c r="D287" s="10"/>
      <c r="E287" s="10"/>
      <c r="F287" s="38" t="str">
        <f aca="false">IF(OR(A287="",B287="",C287=""),"",IF(AND(A287&gt;=Setup!$C$7,A287&lt;=Setup!$C$8,D287&lt;&gt;"No"),1,0))</f>
        <v/>
      </c>
      <c r="G287" s="38" t="str">
        <f aca="false">IF(F287=1,INT((A287-Setup!$C$7)/7)+1,"")</f>
        <v/>
      </c>
    </row>
    <row r="288" customFormat="false" ht="15" hidden="false" customHeight="false" outlineLevel="0" collapsed="false">
      <c r="A288" s="37"/>
      <c r="B288" s="10"/>
      <c r="C288" s="23"/>
      <c r="D288" s="10"/>
      <c r="E288" s="10"/>
      <c r="F288" s="38" t="str">
        <f aca="false">IF(OR(A288="",B288="",C288=""),"",IF(AND(A288&gt;=Setup!$C$7,A288&lt;=Setup!$C$8,D288&lt;&gt;"No"),1,0))</f>
        <v/>
      </c>
      <c r="G288" s="38" t="str">
        <f aca="false">IF(F288=1,INT((A288-Setup!$C$7)/7)+1,"")</f>
        <v/>
      </c>
    </row>
    <row r="289" customFormat="false" ht="15" hidden="false" customHeight="false" outlineLevel="0" collapsed="false">
      <c r="A289" s="37"/>
      <c r="B289" s="10"/>
      <c r="C289" s="23"/>
      <c r="D289" s="10"/>
      <c r="E289" s="10"/>
      <c r="F289" s="38" t="str">
        <f aca="false">IF(OR(A289="",B289="",C289=""),"",IF(AND(A289&gt;=Setup!$C$7,A289&lt;=Setup!$C$8,D289&lt;&gt;"No"),1,0))</f>
        <v/>
      </c>
      <c r="G289" s="38" t="str">
        <f aca="false">IF(F289=1,INT((A289-Setup!$C$7)/7)+1,"")</f>
        <v/>
      </c>
    </row>
    <row r="290" customFormat="false" ht="15" hidden="false" customHeight="false" outlineLevel="0" collapsed="false">
      <c r="A290" s="37"/>
      <c r="B290" s="10"/>
      <c r="C290" s="23"/>
      <c r="D290" s="10"/>
      <c r="E290" s="10"/>
      <c r="F290" s="38" t="str">
        <f aca="false">IF(OR(A290="",B290="",C290=""),"",IF(AND(A290&gt;=Setup!$C$7,A290&lt;=Setup!$C$8,D290&lt;&gt;"No"),1,0))</f>
        <v/>
      </c>
      <c r="G290" s="38" t="str">
        <f aca="false">IF(F290=1,INT((A290-Setup!$C$7)/7)+1,"")</f>
        <v/>
      </c>
    </row>
    <row r="291" customFormat="false" ht="15" hidden="false" customHeight="false" outlineLevel="0" collapsed="false">
      <c r="A291" s="37"/>
      <c r="B291" s="10"/>
      <c r="C291" s="23"/>
      <c r="D291" s="10"/>
      <c r="E291" s="10"/>
      <c r="F291" s="38" t="str">
        <f aca="false">IF(OR(A291="",B291="",C291=""),"",IF(AND(A291&gt;=Setup!$C$7,A291&lt;=Setup!$C$8,D291&lt;&gt;"No"),1,0))</f>
        <v/>
      </c>
      <c r="G291" s="38" t="str">
        <f aca="false">IF(F291=1,INT((A291-Setup!$C$7)/7)+1,"")</f>
        <v/>
      </c>
    </row>
    <row r="292" customFormat="false" ht="15" hidden="false" customHeight="false" outlineLevel="0" collapsed="false">
      <c r="A292" s="37"/>
      <c r="B292" s="10"/>
      <c r="C292" s="23"/>
      <c r="D292" s="10"/>
      <c r="E292" s="10"/>
      <c r="F292" s="38" t="str">
        <f aca="false">IF(OR(A292="",B292="",C292=""),"",IF(AND(A292&gt;=Setup!$C$7,A292&lt;=Setup!$C$8,D292&lt;&gt;"No"),1,0))</f>
        <v/>
      </c>
      <c r="G292" s="38" t="str">
        <f aca="false">IF(F292=1,INT((A292-Setup!$C$7)/7)+1,"")</f>
        <v/>
      </c>
    </row>
    <row r="293" customFormat="false" ht="15" hidden="false" customHeight="false" outlineLevel="0" collapsed="false">
      <c r="A293" s="37"/>
      <c r="B293" s="10"/>
      <c r="C293" s="23"/>
      <c r="D293" s="10"/>
      <c r="E293" s="10"/>
      <c r="F293" s="38" t="str">
        <f aca="false">IF(OR(A293="",B293="",C293=""),"",IF(AND(A293&gt;=Setup!$C$7,A293&lt;=Setup!$C$8,D293&lt;&gt;"No"),1,0))</f>
        <v/>
      </c>
      <c r="G293" s="38" t="str">
        <f aca="false">IF(F293=1,INT((A293-Setup!$C$7)/7)+1,"")</f>
        <v/>
      </c>
    </row>
    <row r="294" customFormat="false" ht="15" hidden="false" customHeight="false" outlineLevel="0" collapsed="false">
      <c r="A294" s="37"/>
      <c r="B294" s="10"/>
      <c r="C294" s="23"/>
      <c r="D294" s="10"/>
      <c r="E294" s="10"/>
      <c r="F294" s="38" t="str">
        <f aca="false">IF(OR(A294="",B294="",C294=""),"",IF(AND(A294&gt;=Setup!$C$7,A294&lt;=Setup!$C$8,D294&lt;&gt;"No"),1,0))</f>
        <v/>
      </c>
      <c r="G294" s="38" t="str">
        <f aca="false">IF(F294=1,INT((A294-Setup!$C$7)/7)+1,"")</f>
        <v/>
      </c>
    </row>
    <row r="295" customFormat="false" ht="15" hidden="false" customHeight="false" outlineLevel="0" collapsed="false">
      <c r="A295" s="37"/>
      <c r="B295" s="10"/>
      <c r="C295" s="23"/>
      <c r="D295" s="10"/>
      <c r="E295" s="10"/>
      <c r="F295" s="38" t="str">
        <f aca="false">IF(OR(A295="",B295="",C295=""),"",IF(AND(A295&gt;=Setup!$C$7,A295&lt;=Setup!$C$8,D295&lt;&gt;"No"),1,0))</f>
        <v/>
      </c>
      <c r="G295" s="38" t="str">
        <f aca="false">IF(F295=1,INT((A295-Setup!$C$7)/7)+1,"")</f>
        <v/>
      </c>
    </row>
    <row r="296" customFormat="false" ht="15" hidden="false" customHeight="false" outlineLevel="0" collapsed="false">
      <c r="A296" s="37"/>
      <c r="B296" s="10"/>
      <c r="C296" s="23"/>
      <c r="D296" s="10"/>
      <c r="E296" s="10"/>
      <c r="F296" s="38" t="str">
        <f aca="false">IF(OR(A296="",B296="",C296=""),"",IF(AND(A296&gt;=Setup!$C$7,A296&lt;=Setup!$C$8,D296&lt;&gt;"No"),1,0))</f>
        <v/>
      </c>
      <c r="G296" s="38" t="str">
        <f aca="false">IF(F296=1,INT((A296-Setup!$C$7)/7)+1,"")</f>
        <v/>
      </c>
    </row>
    <row r="297" customFormat="false" ht="15" hidden="false" customHeight="false" outlineLevel="0" collapsed="false">
      <c r="A297" s="37"/>
      <c r="B297" s="10"/>
      <c r="C297" s="23"/>
      <c r="D297" s="10"/>
      <c r="E297" s="10"/>
      <c r="F297" s="38" t="str">
        <f aca="false">IF(OR(A297="",B297="",C297=""),"",IF(AND(A297&gt;=Setup!$C$7,A297&lt;=Setup!$C$8,D297&lt;&gt;"No"),1,0))</f>
        <v/>
      </c>
      <c r="G297" s="38" t="str">
        <f aca="false">IF(F297=1,INT((A297-Setup!$C$7)/7)+1,"")</f>
        <v/>
      </c>
    </row>
    <row r="298" customFormat="false" ht="15" hidden="false" customHeight="false" outlineLevel="0" collapsed="false">
      <c r="A298" s="37"/>
      <c r="B298" s="10"/>
      <c r="C298" s="23"/>
      <c r="D298" s="10"/>
      <c r="E298" s="10"/>
      <c r="F298" s="38" t="str">
        <f aca="false">IF(OR(A298="",B298="",C298=""),"",IF(AND(A298&gt;=Setup!$C$7,A298&lt;=Setup!$C$8,D298&lt;&gt;"No"),1,0))</f>
        <v/>
      </c>
      <c r="G298" s="38" t="str">
        <f aca="false">IF(F298=1,INT((A298-Setup!$C$7)/7)+1,"")</f>
        <v/>
      </c>
    </row>
    <row r="299" customFormat="false" ht="15" hidden="false" customHeight="false" outlineLevel="0" collapsed="false">
      <c r="A299" s="37"/>
      <c r="B299" s="10"/>
      <c r="C299" s="23"/>
      <c r="D299" s="10"/>
      <c r="E299" s="10"/>
      <c r="F299" s="38" t="str">
        <f aca="false">IF(OR(A299="",B299="",C299=""),"",IF(AND(A299&gt;=Setup!$C$7,A299&lt;=Setup!$C$8,D299&lt;&gt;"No"),1,0))</f>
        <v/>
      </c>
      <c r="G299" s="38" t="str">
        <f aca="false">IF(F299=1,INT((A299-Setup!$C$7)/7)+1,"")</f>
        <v/>
      </c>
    </row>
    <row r="300" customFormat="false" ht="15" hidden="false" customHeight="false" outlineLevel="0" collapsed="false">
      <c r="A300" s="37"/>
      <c r="B300" s="10"/>
      <c r="C300" s="23"/>
      <c r="D300" s="10"/>
      <c r="E300" s="10"/>
      <c r="F300" s="38" t="str">
        <f aca="false">IF(OR(A300="",B300="",C300=""),"",IF(AND(A300&gt;=Setup!$C$7,A300&lt;=Setup!$C$8,D300&lt;&gt;"No"),1,0))</f>
        <v/>
      </c>
      <c r="G300" s="38" t="str">
        <f aca="false">IF(F300=1,INT((A300-Setup!$C$7)/7)+1,"")</f>
        <v/>
      </c>
    </row>
    <row r="301" customFormat="false" ht="15" hidden="false" customHeight="false" outlineLevel="0" collapsed="false">
      <c r="A301" s="37"/>
      <c r="B301" s="10"/>
      <c r="C301" s="23"/>
      <c r="D301" s="10"/>
      <c r="E301" s="10"/>
      <c r="F301" s="38" t="str">
        <f aca="false">IF(OR(A301="",B301="",C301=""),"",IF(AND(A301&gt;=Setup!$C$7,A301&lt;=Setup!$C$8,D301&lt;&gt;"No"),1,0))</f>
        <v/>
      </c>
      <c r="G301" s="38" t="str">
        <f aca="false">IF(F301=1,INT((A301-Setup!$C$7)/7)+1,"")</f>
        <v/>
      </c>
    </row>
    <row r="302" customFormat="false" ht="15" hidden="false" customHeight="false" outlineLevel="0" collapsed="false">
      <c r="A302" s="37"/>
      <c r="B302" s="10"/>
      <c r="C302" s="23"/>
      <c r="D302" s="10"/>
      <c r="E302" s="10"/>
      <c r="F302" s="38" t="str">
        <f aca="false">IF(OR(A302="",B302="",C302=""),"",IF(AND(A302&gt;=Setup!$C$7,A302&lt;=Setup!$C$8,D302&lt;&gt;"No"),1,0))</f>
        <v/>
      </c>
      <c r="G302" s="38" t="str">
        <f aca="false">IF(F302=1,INT((A302-Setup!$C$7)/7)+1,"")</f>
        <v/>
      </c>
    </row>
    <row r="303" customFormat="false" ht="15" hidden="false" customHeight="false" outlineLevel="0" collapsed="false">
      <c r="A303" s="37"/>
      <c r="B303" s="10"/>
      <c r="C303" s="23"/>
      <c r="D303" s="10"/>
      <c r="E303" s="10"/>
      <c r="F303" s="38" t="str">
        <f aca="false">IF(OR(A303="",B303="",C303=""),"",IF(AND(A303&gt;=Setup!$C$7,A303&lt;=Setup!$C$8,D303&lt;&gt;"No"),1,0))</f>
        <v/>
      </c>
      <c r="G303" s="38" t="str">
        <f aca="false">IF(F303=1,INT((A303-Setup!$C$7)/7)+1,"")</f>
        <v/>
      </c>
    </row>
    <row r="304" customFormat="false" ht="15" hidden="false" customHeight="false" outlineLevel="0" collapsed="false">
      <c r="A304" s="37"/>
      <c r="B304" s="10"/>
      <c r="C304" s="23"/>
      <c r="D304" s="10"/>
      <c r="E304" s="10"/>
      <c r="F304" s="38" t="str">
        <f aca="false">IF(OR(A304="",B304="",C304=""),"",IF(AND(A304&gt;=Setup!$C$7,A304&lt;=Setup!$C$8,D304&lt;&gt;"No"),1,0))</f>
        <v/>
      </c>
      <c r="G304" s="38" t="str">
        <f aca="false">IF(F304=1,INT((A304-Setup!$C$7)/7)+1,"")</f>
        <v/>
      </c>
    </row>
    <row r="305" customFormat="false" ht="15" hidden="false" customHeight="false" outlineLevel="0" collapsed="false">
      <c r="A305" s="37"/>
      <c r="B305" s="10"/>
      <c r="C305" s="23"/>
      <c r="D305" s="10"/>
      <c r="E305" s="10"/>
      <c r="F305" s="38" t="str">
        <f aca="false">IF(OR(A305="",B305="",C305=""),"",IF(AND(A305&gt;=Setup!$C$7,A305&lt;=Setup!$C$8,D305&lt;&gt;"No"),1,0))</f>
        <v/>
      </c>
      <c r="G305" s="38" t="str">
        <f aca="false">IF(F305=1,INT((A305-Setup!$C$7)/7)+1,"")</f>
        <v/>
      </c>
    </row>
    <row r="306" customFormat="false" ht="15" hidden="false" customHeight="false" outlineLevel="0" collapsed="false">
      <c r="A306" s="37"/>
      <c r="B306" s="10"/>
      <c r="C306" s="23"/>
      <c r="D306" s="10"/>
      <c r="E306" s="10"/>
      <c r="F306" s="38" t="str">
        <f aca="false">IF(OR(A306="",B306="",C306=""),"",IF(AND(A306&gt;=Setup!$C$7,A306&lt;=Setup!$C$8,D306&lt;&gt;"No"),1,0))</f>
        <v/>
      </c>
      <c r="G306" s="38" t="str">
        <f aca="false">IF(F306=1,INT((A306-Setup!$C$7)/7)+1,"")</f>
        <v/>
      </c>
    </row>
    <row r="307" customFormat="false" ht="15" hidden="false" customHeight="false" outlineLevel="0" collapsed="false">
      <c r="A307" s="37"/>
      <c r="B307" s="10"/>
      <c r="C307" s="23"/>
      <c r="D307" s="10"/>
      <c r="E307" s="10"/>
      <c r="F307" s="38" t="str">
        <f aca="false">IF(OR(A307="",B307="",C307=""),"",IF(AND(A307&gt;=Setup!$C$7,A307&lt;=Setup!$C$8,D307&lt;&gt;"No"),1,0))</f>
        <v/>
      </c>
      <c r="G307" s="38" t="str">
        <f aca="false">IF(F307=1,INT((A307-Setup!$C$7)/7)+1,"")</f>
        <v/>
      </c>
    </row>
    <row r="308" customFormat="false" ht="15" hidden="false" customHeight="false" outlineLevel="0" collapsed="false">
      <c r="A308" s="37"/>
      <c r="B308" s="10"/>
      <c r="C308" s="23"/>
      <c r="D308" s="10"/>
      <c r="E308" s="10"/>
      <c r="F308" s="38" t="str">
        <f aca="false">IF(OR(A308="",B308="",C308=""),"",IF(AND(A308&gt;=Setup!$C$7,A308&lt;=Setup!$C$8,D308&lt;&gt;"No"),1,0))</f>
        <v/>
      </c>
      <c r="G308" s="38" t="str">
        <f aca="false">IF(F308=1,INT((A308-Setup!$C$7)/7)+1,"")</f>
        <v/>
      </c>
    </row>
    <row r="309" customFormat="false" ht="15" hidden="false" customHeight="false" outlineLevel="0" collapsed="false">
      <c r="A309" s="37"/>
      <c r="B309" s="10"/>
      <c r="C309" s="23"/>
      <c r="D309" s="10"/>
      <c r="E309" s="10"/>
      <c r="F309" s="38" t="str">
        <f aca="false">IF(OR(A309="",B309="",C309=""),"",IF(AND(A309&gt;=Setup!$C$7,A309&lt;=Setup!$C$8,D309&lt;&gt;"No"),1,0))</f>
        <v/>
      </c>
      <c r="G309" s="38" t="str">
        <f aca="false">IF(F309=1,INT((A309-Setup!$C$7)/7)+1,"")</f>
        <v/>
      </c>
    </row>
    <row r="310" customFormat="false" ht="15" hidden="false" customHeight="false" outlineLevel="0" collapsed="false">
      <c r="A310" s="37"/>
      <c r="B310" s="10"/>
      <c r="C310" s="23"/>
      <c r="D310" s="10"/>
      <c r="E310" s="10"/>
      <c r="F310" s="38" t="str">
        <f aca="false">IF(OR(A310="",B310="",C310=""),"",IF(AND(A310&gt;=Setup!$C$7,A310&lt;=Setup!$C$8,D310&lt;&gt;"No"),1,0))</f>
        <v/>
      </c>
      <c r="G310" s="38" t="str">
        <f aca="false">IF(F310=1,INT((A310-Setup!$C$7)/7)+1,"")</f>
        <v/>
      </c>
    </row>
    <row r="311" customFormat="false" ht="15" hidden="false" customHeight="false" outlineLevel="0" collapsed="false">
      <c r="A311" s="37"/>
      <c r="B311" s="10"/>
      <c r="C311" s="23"/>
      <c r="D311" s="10"/>
      <c r="E311" s="10"/>
      <c r="F311" s="38" t="str">
        <f aca="false">IF(OR(A311="",B311="",C311=""),"",IF(AND(A311&gt;=Setup!$C$7,A311&lt;=Setup!$C$8,D311&lt;&gt;"No"),1,0))</f>
        <v/>
      </c>
      <c r="G311" s="38" t="str">
        <f aca="false">IF(F311=1,INT((A311-Setup!$C$7)/7)+1,"")</f>
        <v/>
      </c>
    </row>
    <row r="312" customFormat="false" ht="15" hidden="false" customHeight="false" outlineLevel="0" collapsed="false">
      <c r="A312" s="37"/>
      <c r="B312" s="10"/>
      <c r="C312" s="23"/>
      <c r="D312" s="10"/>
      <c r="E312" s="10"/>
      <c r="F312" s="38" t="str">
        <f aca="false">IF(OR(A312="",B312="",C312=""),"",IF(AND(A312&gt;=Setup!$C$7,A312&lt;=Setup!$C$8,D312&lt;&gt;"No"),1,0))</f>
        <v/>
      </c>
      <c r="G312" s="38" t="str">
        <f aca="false">IF(F312=1,INT((A312-Setup!$C$7)/7)+1,"")</f>
        <v/>
      </c>
    </row>
    <row r="313" customFormat="false" ht="15" hidden="false" customHeight="false" outlineLevel="0" collapsed="false">
      <c r="A313" s="37"/>
      <c r="B313" s="10"/>
      <c r="C313" s="23"/>
      <c r="D313" s="10"/>
      <c r="E313" s="10"/>
      <c r="F313" s="38" t="str">
        <f aca="false">IF(OR(A313="",B313="",C313=""),"",IF(AND(A313&gt;=Setup!$C$7,A313&lt;=Setup!$C$8,D313&lt;&gt;"No"),1,0))</f>
        <v/>
      </c>
      <c r="G313" s="38" t="str">
        <f aca="false">IF(F313=1,INT((A313-Setup!$C$7)/7)+1,"")</f>
        <v/>
      </c>
    </row>
    <row r="314" customFormat="false" ht="15" hidden="false" customHeight="false" outlineLevel="0" collapsed="false">
      <c r="A314" s="37"/>
      <c r="B314" s="10"/>
      <c r="C314" s="23"/>
      <c r="D314" s="10"/>
      <c r="E314" s="10"/>
      <c r="F314" s="38" t="str">
        <f aca="false">IF(OR(A314="",B314="",C314=""),"",IF(AND(A314&gt;=Setup!$C$7,A314&lt;=Setup!$C$8,D314&lt;&gt;"No"),1,0))</f>
        <v/>
      </c>
      <c r="G314" s="38" t="str">
        <f aca="false">IF(F314=1,INT((A314-Setup!$C$7)/7)+1,"")</f>
        <v/>
      </c>
    </row>
    <row r="315" customFormat="false" ht="15" hidden="false" customHeight="false" outlineLevel="0" collapsed="false">
      <c r="A315" s="37"/>
      <c r="B315" s="10"/>
      <c r="C315" s="23"/>
      <c r="D315" s="10"/>
      <c r="E315" s="10"/>
      <c r="F315" s="38" t="str">
        <f aca="false">IF(OR(A315="",B315="",C315=""),"",IF(AND(A315&gt;=Setup!$C$7,A315&lt;=Setup!$C$8,D315&lt;&gt;"No"),1,0))</f>
        <v/>
      </c>
      <c r="G315" s="38" t="str">
        <f aca="false">IF(F315=1,INT((A315-Setup!$C$7)/7)+1,"")</f>
        <v/>
      </c>
    </row>
    <row r="316" customFormat="false" ht="15" hidden="false" customHeight="false" outlineLevel="0" collapsed="false">
      <c r="A316" s="37"/>
      <c r="B316" s="10"/>
      <c r="C316" s="23"/>
      <c r="D316" s="10"/>
      <c r="E316" s="10"/>
      <c r="F316" s="38" t="str">
        <f aca="false">IF(OR(A316="",B316="",C316=""),"",IF(AND(A316&gt;=Setup!$C$7,A316&lt;=Setup!$C$8,D316&lt;&gt;"No"),1,0))</f>
        <v/>
      </c>
      <c r="G316" s="38" t="str">
        <f aca="false">IF(F316=1,INT((A316-Setup!$C$7)/7)+1,"")</f>
        <v/>
      </c>
    </row>
    <row r="317" customFormat="false" ht="15" hidden="false" customHeight="false" outlineLevel="0" collapsed="false">
      <c r="A317" s="37"/>
      <c r="B317" s="10"/>
      <c r="C317" s="23"/>
      <c r="D317" s="10"/>
      <c r="E317" s="10"/>
      <c r="F317" s="38" t="str">
        <f aca="false">IF(OR(A317="",B317="",C317=""),"",IF(AND(A317&gt;=Setup!$C$7,A317&lt;=Setup!$C$8,D317&lt;&gt;"No"),1,0))</f>
        <v/>
      </c>
      <c r="G317" s="38" t="str">
        <f aca="false">IF(F317=1,INT((A317-Setup!$C$7)/7)+1,"")</f>
        <v/>
      </c>
    </row>
    <row r="318" customFormat="false" ht="15" hidden="false" customHeight="false" outlineLevel="0" collapsed="false">
      <c r="A318" s="37"/>
      <c r="B318" s="10"/>
      <c r="C318" s="23"/>
      <c r="D318" s="10"/>
      <c r="E318" s="10"/>
      <c r="F318" s="38" t="str">
        <f aca="false">IF(OR(A318="",B318="",C318=""),"",IF(AND(A318&gt;=Setup!$C$7,A318&lt;=Setup!$C$8,D318&lt;&gt;"No"),1,0))</f>
        <v/>
      </c>
      <c r="G318" s="38" t="str">
        <f aca="false">IF(F318=1,INT((A318-Setup!$C$7)/7)+1,"")</f>
        <v/>
      </c>
    </row>
    <row r="319" customFormat="false" ht="15" hidden="false" customHeight="false" outlineLevel="0" collapsed="false">
      <c r="A319" s="37"/>
      <c r="B319" s="10"/>
      <c r="C319" s="23"/>
      <c r="D319" s="10"/>
      <c r="E319" s="10"/>
      <c r="F319" s="38" t="str">
        <f aca="false">IF(OR(A319="",B319="",C319=""),"",IF(AND(A319&gt;=Setup!$C$7,A319&lt;=Setup!$C$8,D319&lt;&gt;"No"),1,0))</f>
        <v/>
      </c>
      <c r="G319" s="38" t="str">
        <f aca="false">IF(F319=1,INT((A319-Setup!$C$7)/7)+1,"")</f>
        <v/>
      </c>
    </row>
    <row r="320" customFormat="false" ht="15" hidden="false" customHeight="false" outlineLevel="0" collapsed="false">
      <c r="A320" s="37"/>
      <c r="B320" s="10"/>
      <c r="C320" s="23"/>
      <c r="D320" s="10"/>
      <c r="E320" s="10"/>
      <c r="F320" s="38" t="str">
        <f aca="false">IF(OR(A320="",B320="",C320=""),"",IF(AND(A320&gt;=Setup!$C$7,A320&lt;=Setup!$C$8,D320&lt;&gt;"No"),1,0))</f>
        <v/>
      </c>
      <c r="G320" s="38" t="str">
        <f aca="false">IF(F320=1,INT((A320-Setup!$C$7)/7)+1,"")</f>
        <v/>
      </c>
    </row>
    <row r="321" customFormat="false" ht="15" hidden="false" customHeight="false" outlineLevel="0" collapsed="false">
      <c r="A321" s="37"/>
      <c r="B321" s="10"/>
      <c r="C321" s="23"/>
      <c r="D321" s="10"/>
      <c r="E321" s="10"/>
      <c r="F321" s="38" t="str">
        <f aca="false">IF(OR(A321="",B321="",C321=""),"",IF(AND(A321&gt;=Setup!$C$7,A321&lt;=Setup!$C$8,D321&lt;&gt;"No"),1,0))</f>
        <v/>
      </c>
      <c r="G321" s="38" t="str">
        <f aca="false">IF(F321=1,INT((A321-Setup!$C$7)/7)+1,"")</f>
        <v/>
      </c>
    </row>
    <row r="322" customFormat="false" ht="15" hidden="false" customHeight="false" outlineLevel="0" collapsed="false">
      <c r="A322" s="37"/>
      <c r="B322" s="10"/>
      <c r="C322" s="23"/>
      <c r="D322" s="10"/>
      <c r="E322" s="10"/>
      <c r="F322" s="38" t="str">
        <f aca="false">IF(OR(A322="",B322="",C322=""),"",IF(AND(A322&gt;=Setup!$C$7,A322&lt;=Setup!$C$8,D322&lt;&gt;"No"),1,0))</f>
        <v/>
      </c>
      <c r="G322" s="38" t="str">
        <f aca="false">IF(F322=1,INT((A322-Setup!$C$7)/7)+1,"")</f>
        <v/>
      </c>
    </row>
    <row r="323" customFormat="false" ht="15" hidden="false" customHeight="false" outlineLevel="0" collapsed="false">
      <c r="A323" s="37"/>
      <c r="B323" s="10"/>
      <c r="C323" s="23"/>
      <c r="D323" s="10"/>
      <c r="E323" s="10"/>
      <c r="F323" s="38" t="str">
        <f aca="false">IF(OR(A323="",B323="",C323=""),"",IF(AND(A323&gt;=Setup!$C$7,A323&lt;=Setup!$C$8,D323&lt;&gt;"No"),1,0))</f>
        <v/>
      </c>
      <c r="G323" s="38" t="str">
        <f aca="false">IF(F323=1,INT((A323-Setup!$C$7)/7)+1,"")</f>
        <v/>
      </c>
    </row>
    <row r="324" customFormat="false" ht="15" hidden="false" customHeight="false" outlineLevel="0" collapsed="false">
      <c r="A324" s="37"/>
      <c r="B324" s="10"/>
      <c r="C324" s="23"/>
      <c r="D324" s="10"/>
      <c r="E324" s="10"/>
      <c r="F324" s="38" t="str">
        <f aca="false">IF(OR(A324="",B324="",C324=""),"",IF(AND(A324&gt;=Setup!$C$7,A324&lt;=Setup!$C$8,D324&lt;&gt;"No"),1,0))</f>
        <v/>
      </c>
      <c r="G324" s="38" t="str">
        <f aca="false">IF(F324=1,INT((A324-Setup!$C$7)/7)+1,"")</f>
        <v/>
      </c>
    </row>
    <row r="325" customFormat="false" ht="15" hidden="false" customHeight="false" outlineLevel="0" collapsed="false">
      <c r="A325" s="37"/>
      <c r="B325" s="10"/>
      <c r="C325" s="23"/>
      <c r="D325" s="10"/>
      <c r="E325" s="10"/>
      <c r="F325" s="38" t="str">
        <f aca="false">IF(OR(A325="",B325="",C325=""),"",IF(AND(A325&gt;=Setup!$C$7,A325&lt;=Setup!$C$8,D325&lt;&gt;"No"),1,0))</f>
        <v/>
      </c>
      <c r="G325" s="38" t="str">
        <f aca="false">IF(F325=1,INT((A325-Setup!$C$7)/7)+1,"")</f>
        <v/>
      </c>
    </row>
    <row r="326" customFormat="false" ht="15" hidden="false" customHeight="false" outlineLevel="0" collapsed="false">
      <c r="A326" s="37"/>
      <c r="B326" s="10"/>
      <c r="C326" s="23"/>
      <c r="D326" s="10"/>
      <c r="E326" s="10"/>
      <c r="F326" s="38" t="str">
        <f aca="false">IF(OR(A326="",B326="",C326=""),"",IF(AND(A326&gt;=Setup!$C$7,A326&lt;=Setup!$C$8,D326&lt;&gt;"No"),1,0))</f>
        <v/>
      </c>
      <c r="G326" s="38" t="str">
        <f aca="false">IF(F326=1,INT((A326-Setup!$C$7)/7)+1,"")</f>
        <v/>
      </c>
    </row>
    <row r="327" customFormat="false" ht="15" hidden="false" customHeight="false" outlineLevel="0" collapsed="false">
      <c r="A327" s="37"/>
      <c r="B327" s="10"/>
      <c r="C327" s="23"/>
      <c r="D327" s="10"/>
      <c r="E327" s="10"/>
      <c r="F327" s="38" t="str">
        <f aca="false">IF(OR(A327="",B327="",C327=""),"",IF(AND(A327&gt;=Setup!$C$7,A327&lt;=Setup!$C$8,D327&lt;&gt;"No"),1,0))</f>
        <v/>
      </c>
      <c r="G327" s="38" t="str">
        <f aca="false">IF(F327=1,INT((A327-Setup!$C$7)/7)+1,"")</f>
        <v/>
      </c>
    </row>
    <row r="328" customFormat="false" ht="15" hidden="false" customHeight="false" outlineLevel="0" collapsed="false">
      <c r="A328" s="37"/>
      <c r="B328" s="10"/>
      <c r="C328" s="23"/>
      <c r="D328" s="10"/>
      <c r="E328" s="10"/>
      <c r="F328" s="38" t="str">
        <f aca="false">IF(OR(A328="",B328="",C328=""),"",IF(AND(A328&gt;=Setup!$C$7,A328&lt;=Setup!$C$8,D328&lt;&gt;"No"),1,0))</f>
        <v/>
      </c>
      <c r="G328" s="38" t="str">
        <f aca="false">IF(F328=1,INT((A328-Setup!$C$7)/7)+1,"")</f>
        <v/>
      </c>
    </row>
    <row r="329" customFormat="false" ht="15" hidden="false" customHeight="false" outlineLevel="0" collapsed="false">
      <c r="A329" s="37"/>
      <c r="B329" s="10"/>
      <c r="C329" s="23"/>
      <c r="D329" s="10"/>
      <c r="E329" s="10"/>
      <c r="F329" s="38" t="str">
        <f aca="false">IF(OR(A329="",B329="",C329=""),"",IF(AND(A329&gt;=Setup!$C$7,A329&lt;=Setup!$C$8,D329&lt;&gt;"No"),1,0))</f>
        <v/>
      </c>
      <c r="G329" s="38" t="str">
        <f aca="false">IF(F329=1,INT((A329-Setup!$C$7)/7)+1,"")</f>
        <v/>
      </c>
    </row>
    <row r="330" customFormat="false" ht="15" hidden="false" customHeight="false" outlineLevel="0" collapsed="false">
      <c r="A330" s="37"/>
      <c r="B330" s="10"/>
      <c r="C330" s="23"/>
      <c r="D330" s="10"/>
      <c r="E330" s="10"/>
      <c r="F330" s="38" t="str">
        <f aca="false">IF(OR(A330="",B330="",C330=""),"",IF(AND(A330&gt;=Setup!$C$7,A330&lt;=Setup!$C$8,D330&lt;&gt;"No"),1,0))</f>
        <v/>
      </c>
      <c r="G330" s="38" t="str">
        <f aca="false">IF(F330=1,INT((A330-Setup!$C$7)/7)+1,"")</f>
        <v/>
      </c>
    </row>
    <row r="331" customFormat="false" ht="15" hidden="false" customHeight="false" outlineLevel="0" collapsed="false">
      <c r="A331" s="37"/>
      <c r="B331" s="10"/>
      <c r="C331" s="23"/>
      <c r="D331" s="10"/>
      <c r="E331" s="10"/>
      <c r="F331" s="38" t="str">
        <f aca="false">IF(OR(A331="",B331="",C331=""),"",IF(AND(A331&gt;=Setup!$C$7,A331&lt;=Setup!$C$8,D331&lt;&gt;"No"),1,0))</f>
        <v/>
      </c>
      <c r="G331" s="38" t="str">
        <f aca="false">IF(F331=1,INT((A331-Setup!$C$7)/7)+1,"")</f>
        <v/>
      </c>
    </row>
    <row r="332" customFormat="false" ht="15" hidden="false" customHeight="false" outlineLevel="0" collapsed="false">
      <c r="A332" s="37"/>
      <c r="B332" s="10"/>
      <c r="C332" s="23"/>
      <c r="D332" s="10"/>
      <c r="E332" s="10"/>
      <c r="F332" s="38" t="str">
        <f aca="false">IF(OR(A332="",B332="",C332=""),"",IF(AND(A332&gt;=Setup!$C$7,A332&lt;=Setup!$C$8,D332&lt;&gt;"No"),1,0))</f>
        <v/>
      </c>
      <c r="G332" s="38" t="str">
        <f aca="false">IF(F332=1,INT((A332-Setup!$C$7)/7)+1,"")</f>
        <v/>
      </c>
    </row>
    <row r="333" customFormat="false" ht="15" hidden="false" customHeight="false" outlineLevel="0" collapsed="false">
      <c r="A333" s="37"/>
      <c r="B333" s="10"/>
      <c r="C333" s="23"/>
      <c r="D333" s="10"/>
      <c r="E333" s="10"/>
      <c r="F333" s="38" t="str">
        <f aca="false">IF(OR(A333="",B333="",C333=""),"",IF(AND(A333&gt;=Setup!$C$7,A333&lt;=Setup!$C$8,D333&lt;&gt;"No"),1,0))</f>
        <v/>
      </c>
      <c r="G333" s="38" t="str">
        <f aca="false">IF(F333=1,INT((A333-Setup!$C$7)/7)+1,"")</f>
        <v/>
      </c>
    </row>
    <row r="334" customFormat="false" ht="15" hidden="false" customHeight="false" outlineLevel="0" collapsed="false">
      <c r="A334" s="37"/>
      <c r="B334" s="10"/>
      <c r="C334" s="23"/>
      <c r="D334" s="10"/>
      <c r="E334" s="10"/>
      <c r="F334" s="38" t="str">
        <f aca="false">IF(OR(A334="",B334="",C334=""),"",IF(AND(A334&gt;=Setup!$C$7,A334&lt;=Setup!$C$8,D334&lt;&gt;"No"),1,0))</f>
        <v/>
      </c>
      <c r="G334" s="38" t="str">
        <f aca="false">IF(F334=1,INT((A334-Setup!$C$7)/7)+1,"")</f>
        <v/>
      </c>
    </row>
    <row r="335" customFormat="false" ht="15" hidden="false" customHeight="false" outlineLevel="0" collapsed="false">
      <c r="A335" s="37"/>
      <c r="B335" s="10"/>
      <c r="C335" s="23"/>
      <c r="D335" s="10"/>
      <c r="E335" s="10"/>
      <c r="F335" s="38" t="str">
        <f aca="false">IF(OR(A335="",B335="",C335=""),"",IF(AND(A335&gt;=Setup!$C$7,A335&lt;=Setup!$C$8,D335&lt;&gt;"No"),1,0))</f>
        <v/>
      </c>
      <c r="G335" s="38" t="str">
        <f aca="false">IF(F335=1,INT((A335-Setup!$C$7)/7)+1,"")</f>
        <v/>
      </c>
    </row>
    <row r="336" customFormat="false" ht="15" hidden="false" customHeight="false" outlineLevel="0" collapsed="false">
      <c r="A336" s="37"/>
      <c r="B336" s="10"/>
      <c r="C336" s="23"/>
      <c r="D336" s="10"/>
      <c r="E336" s="10"/>
      <c r="F336" s="38" t="str">
        <f aca="false">IF(OR(A336="",B336="",C336=""),"",IF(AND(A336&gt;=Setup!$C$7,A336&lt;=Setup!$C$8,D336&lt;&gt;"No"),1,0))</f>
        <v/>
      </c>
      <c r="G336" s="38" t="str">
        <f aca="false">IF(F336=1,INT((A336-Setup!$C$7)/7)+1,"")</f>
        <v/>
      </c>
    </row>
    <row r="337" customFormat="false" ht="15" hidden="false" customHeight="false" outlineLevel="0" collapsed="false">
      <c r="A337" s="37"/>
      <c r="B337" s="10"/>
      <c r="C337" s="23"/>
      <c r="D337" s="10"/>
      <c r="E337" s="10"/>
      <c r="F337" s="38" t="str">
        <f aca="false">IF(OR(A337="",B337="",C337=""),"",IF(AND(A337&gt;=Setup!$C$7,A337&lt;=Setup!$C$8,D337&lt;&gt;"No"),1,0))</f>
        <v/>
      </c>
      <c r="G337" s="38" t="str">
        <f aca="false">IF(F337=1,INT((A337-Setup!$C$7)/7)+1,"")</f>
        <v/>
      </c>
    </row>
    <row r="338" customFormat="false" ht="15" hidden="false" customHeight="false" outlineLevel="0" collapsed="false">
      <c r="A338" s="37"/>
      <c r="B338" s="10"/>
      <c r="C338" s="23"/>
      <c r="D338" s="10"/>
      <c r="E338" s="10"/>
      <c r="F338" s="38" t="str">
        <f aca="false">IF(OR(A338="",B338="",C338=""),"",IF(AND(A338&gt;=Setup!$C$7,A338&lt;=Setup!$C$8,D338&lt;&gt;"No"),1,0))</f>
        <v/>
      </c>
      <c r="G338" s="38" t="str">
        <f aca="false">IF(F338=1,INT((A338-Setup!$C$7)/7)+1,"")</f>
        <v/>
      </c>
    </row>
    <row r="339" customFormat="false" ht="15" hidden="false" customHeight="false" outlineLevel="0" collapsed="false">
      <c r="A339" s="37"/>
      <c r="B339" s="10"/>
      <c r="C339" s="23"/>
      <c r="D339" s="10"/>
      <c r="E339" s="10"/>
      <c r="F339" s="38" t="str">
        <f aca="false">IF(OR(A339="",B339="",C339=""),"",IF(AND(A339&gt;=Setup!$C$7,A339&lt;=Setup!$C$8,D339&lt;&gt;"No"),1,0))</f>
        <v/>
      </c>
      <c r="G339" s="38" t="str">
        <f aca="false">IF(F339=1,INT((A339-Setup!$C$7)/7)+1,"")</f>
        <v/>
      </c>
    </row>
    <row r="340" customFormat="false" ht="15" hidden="false" customHeight="false" outlineLevel="0" collapsed="false">
      <c r="A340" s="37"/>
      <c r="B340" s="10"/>
      <c r="C340" s="23"/>
      <c r="D340" s="10"/>
      <c r="E340" s="10"/>
      <c r="F340" s="38" t="str">
        <f aca="false">IF(OR(A340="",B340="",C340=""),"",IF(AND(A340&gt;=Setup!$C$7,A340&lt;=Setup!$C$8,D340&lt;&gt;"No"),1,0))</f>
        <v/>
      </c>
      <c r="G340" s="38" t="str">
        <f aca="false">IF(F340=1,INT((A340-Setup!$C$7)/7)+1,"")</f>
        <v/>
      </c>
    </row>
    <row r="341" customFormat="false" ht="15" hidden="false" customHeight="false" outlineLevel="0" collapsed="false">
      <c r="A341" s="37"/>
      <c r="B341" s="10"/>
      <c r="C341" s="23"/>
      <c r="D341" s="10"/>
      <c r="E341" s="10"/>
      <c r="F341" s="38" t="str">
        <f aca="false">IF(OR(A341="",B341="",C341=""),"",IF(AND(A341&gt;=Setup!$C$7,A341&lt;=Setup!$C$8,D341&lt;&gt;"No"),1,0))</f>
        <v/>
      </c>
      <c r="G341" s="38" t="str">
        <f aca="false">IF(F341=1,INT((A341-Setup!$C$7)/7)+1,"")</f>
        <v/>
      </c>
    </row>
    <row r="342" customFormat="false" ht="15" hidden="false" customHeight="false" outlineLevel="0" collapsed="false">
      <c r="A342" s="37"/>
      <c r="B342" s="10"/>
      <c r="C342" s="23"/>
      <c r="D342" s="10"/>
      <c r="E342" s="10"/>
      <c r="F342" s="38" t="str">
        <f aca="false">IF(OR(A342="",B342="",C342=""),"",IF(AND(A342&gt;=Setup!$C$7,A342&lt;=Setup!$C$8,D342&lt;&gt;"No"),1,0))</f>
        <v/>
      </c>
      <c r="G342" s="38" t="str">
        <f aca="false">IF(F342=1,INT((A342-Setup!$C$7)/7)+1,"")</f>
        <v/>
      </c>
    </row>
    <row r="343" customFormat="false" ht="15" hidden="false" customHeight="false" outlineLevel="0" collapsed="false">
      <c r="A343" s="37"/>
      <c r="B343" s="10"/>
      <c r="C343" s="23"/>
      <c r="D343" s="10"/>
      <c r="E343" s="10"/>
      <c r="F343" s="38" t="str">
        <f aca="false">IF(OR(A343="",B343="",C343=""),"",IF(AND(A343&gt;=Setup!$C$7,A343&lt;=Setup!$C$8,D343&lt;&gt;"No"),1,0))</f>
        <v/>
      </c>
      <c r="G343" s="38" t="str">
        <f aca="false">IF(F343=1,INT((A343-Setup!$C$7)/7)+1,"")</f>
        <v/>
      </c>
    </row>
    <row r="344" customFormat="false" ht="15" hidden="false" customHeight="false" outlineLevel="0" collapsed="false">
      <c r="A344" s="37"/>
      <c r="B344" s="10"/>
      <c r="C344" s="23"/>
      <c r="D344" s="10"/>
      <c r="E344" s="10"/>
      <c r="F344" s="38" t="str">
        <f aca="false">IF(OR(A344="",B344="",C344=""),"",IF(AND(A344&gt;=Setup!$C$7,A344&lt;=Setup!$C$8,D344&lt;&gt;"No"),1,0))</f>
        <v/>
      </c>
      <c r="G344" s="38" t="str">
        <f aca="false">IF(F344=1,INT((A344-Setup!$C$7)/7)+1,"")</f>
        <v/>
      </c>
    </row>
    <row r="345" customFormat="false" ht="15" hidden="false" customHeight="false" outlineLevel="0" collapsed="false">
      <c r="A345" s="37"/>
      <c r="B345" s="10"/>
      <c r="C345" s="23"/>
      <c r="D345" s="10"/>
      <c r="E345" s="10"/>
      <c r="F345" s="38" t="str">
        <f aca="false">IF(OR(A345="",B345="",C345=""),"",IF(AND(A345&gt;=Setup!$C$7,A345&lt;=Setup!$C$8,D345&lt;&gt;"No"),1,0))</f>
        <v/>
      </c>
      <c r="G345" s="38" t="str">
        <f aca="false">IF(F345=1,INT((A345-Setup!$C$7)/7)+1,"")</f>
        <v/>
      </c>
    </row>
    <row r="346" customFormat="false" ht="15" hidden="false" customHeight="false" outlineLevel="0" collapsed="false">
      <c r="A346" s="37"/>
      <c r="B346" s="10"/>
      <c r="C346" s="23"/>
      <c r="D346" s="10"/>
      <c r="E346" s="10"/>
      <c r="F346" s="38" t="str">
        <f aca="false">IF(OR(A346="",B346="",C346=""),"",IF(AND(A346&gt;=Setup!$C$7,A346&lt;=Setup!$C$8,D346&lt;&gt;"No"),1,0))</f>
        <v/>
      </c>
      <c r="G346" s="38" t="str">
        <f aca="false">IF(F346=1,INT((A346-Setup!$C$7)/7)+1,"")</f>
        <v/>
      </c>
    </row>
    <row r="347" customFormat="false" ht="15" hidden="false" customHeight="false" outlineLevel="0" collapsed="false">
      <c r="A347" s="37"/>
      <c r="B347" s="10"/>
      <c r="C347" s="23"/>
      <c r="D347" s="10"/>
      <c r="E347" s="10"/>
      <c r="F347" s="38" t="str">
        <f aca="false">IF(OR(A347="",B347="",C347=""),"",IF(AND(A347&gt;=Setup!$C$7,A347&lt;=Setup!$C$8,D347&lt;&gt;"No"),1,0))</f>
        <v/>
      </c>
      <c r="G347" s="38" t="str">
        <f aca="false">IF(F347=1,INT((A347-Setup!$C$7)/7)+1,"")</f>
        <v/>
      </c>
    </row>
    <row r="348" customFormat="false" ht="15" hidden="false" customHeight="false" outlineLevel="0" collapsed="false">
      <c r="A348" s="37"/>
      <c r="B348" s="10"/>
      <c r="C348" s="23"/>
      <c r="D348" s="10"/>
      <c r="E348" s="10"/>
      <c r="F348" s="38" t="str">
        <f aca="false">IF(OR(A348="",B348="",C348=""),"",IF(AND(A348&gt;=Setup!$C$7,A348&lt;=Setup!$C$8,D348&lt;&gt;"No"),1,0))</f>
        <v/>
      </c>
      <c r="G348" s="38" t="str">
        <f aca="false">IF(F348=1,INT((A348-Setup!$C$7)/7)+1,"")</f>
        <v/>
      </c>
    </row>
    <row r="349" customFormat="false" ht="15" hidden="false" customHeight="false" outlineLevel="0" collapsed="false">
      <c r="A349" s="37"/>
      <c r="B349" s="10"/>
      <c r="C349" s="23"/>
      <c r="D349" s="10"/>
      <c r="E349" s="10"/>
      <c r="F349" s="38" t="str">
        <f aca="false">IF(OR(A349="",B349="",C349=""),"",IF(AND(A349&gt;=Setup!$C$7,A349&lt;=Setup!$C$8,D349&lt;&gt;"No"),1,0))</f>
        <v/>
      </c>
      <c r="G349" s="38" t="str">
        <f aca="false">IF(F349=1,INT((A349-Setup!$C$7)/7)+1,"")</f>
        <v/>
      </c>
    </row>
    <row r="350" customFormat="false" ht="15" hidden="false" customHeight="false" outlineLevel="0" collapsed="false">
      <c r="A350" s="37"/>
      <c r="B350" s="10"/>
      <c r="C350" s="23"/>
      <c r="D350" s="10"/>
      <c r="E350" s="10"/>
      <c r="F350" s="38" t="str">
        <f aca="false">IF(OR(A350="",B350="",C350=""),"",IF(AND(A350&gt;=Setup!$C$7,A350&lt;=Setup!$C$8,D350&lt;&gt;"No"),1,0))</f>
        <v/>
      </c>
      <c r="G350" s="38" t="str">
        <f aca="false">IF(F350=1,INT((A350-Setup!$C$7)/7)+1,"")</f>
        <v/>
      </c>
    </row>
    <row r="351" customFormat="false" ht="15" hidden="false" customHeight="false" outlineLevel="0" collapsed="false">
      <c r="A351" s="37"/>
      <c r="B351" s="10"/>
      <c r="C351" s="23"/>
      <c r="D351" s="10"/>
      <c r="E351" s="10"/>
      <c r="F351" s="38" t="str">
        <f aca="false">IF(OR(A351="",B351="",C351=""),"",IF(AND(A351&gt;=Setup!$C$7,A351&lt;=Setup!$C$8,D351&lt;&gt;"No"),1,0))</f>
        <v/>
      </c>
      <c r="G351" s="38" t="str">
        <f aca="false">IF(F351=1,INT((A351-Setup!$C$7)/7)+1,"")</f>
        <v/>
      </c>
    </row>
    <row r="352" customFormat="false" ht="15" hidden="false" customHeight="false" outlineLevel="0" collapsed="false">
      <c r="A352" s="37"/>
      <c r="B352" s="10"/>
      <c r="C352" s="23"/>
      <c r="D352" s="10"/>
      <c r="E352" s="10"/>
      <c r="F352" s="38" t="str">
        <f aca="false">IF(OR(A352="",B352="",C352=""),"",IF(AND(A352&gt;=Setup!$C$7,A352&lt;=Setup!$C$8,D352&lt;&gt;"No"),1,0))</f>
        <v/>
      </c>
      <c r="G352" s="38" t="str">
        <f aca="false">IF(F352=1,INT((A352-Setup!$C$7)/7)+1,"")</f>
        <v/>
      </c>
    </row>
    <row r="353" customFormat="false" ht="15" hidden="false" customHeight="false" outlineLevel="0" collapsed="false">
      <c r="A353" s="37"/>
      <c r="B353" s="10"/>
      <c r="C353" s="23"/>
      <c r="D353" s="10"/>
      <c r="E353" s="10"/>
      <c r="F353" s="38" t="str">
        <f aca="false">IF(OR(A353="",B353="",C353=""),"",IF(AND(A353&gt;=Setup!$C$7,A353&lt;=Setup!$C$8,D353&lt;&gt;"No"),1,0))</f>
        <v/>
      </c>
      <c r="G353" s="38" t="str">
        <f aca="false">IF(F353=1,INT((A353-Setup!$C$7)/7)+1,"")</f>
        <v/>
      </c>
    </row>
    <row r="354" customFormat="false" ht="15" hidden="false" customHeight="false" outlineLevel="0" collapsed="false">
      <c r="A354" s="37"/>
      <c r="B354" s="10"/>
      <c r="C354" s="23"/>
      <c r="D354" s="10"/>
      <c r="E354" s="10"/>
      <c r="F354" s="38" t="str">
        <f aca="false">IF(OR(A354="",B354="",C354=""),"",IF(AND(A354&gt;=Setup!$C$7,A354&lt;=Setup!$C$8,D354&lt;&gt;"No"),1,0))</f>
        <v/>
      </c>
      <c r="G354" s="38" t="str">
        <f aca="false">IF(F354=1,INT((A354-Setup!$C$7)/7)+1,"")</f>
        <v/>
      </c>
    </row>
    <row r="355" customFormat="false" ht="15" hidden="false" customHeight="false" outlineLevel="0" collapsed="false">
      <c r="A355" s="37"/>
      <c r="B355" s="10"/>
      <c r="C355" s="23"/>
      <c r="D355" s="10"/>
      <c r="E355" s="10"/>
      <c r="F355" s="38" t="str">
        <f aca="false">IF(OR(A355="",B355="",C355=""),"",IF(AND(A355&gt;=Setup!$C$7,A355&lt;=Setup!$C$8,D355&lt;&gt;"No"),1,0))</f>
        <v/>
      </c>
      <c r="G355" s="38" t="str">
        <f aca="false">IF(F355=1,INT((A355-Setup!$C$7)/7)+1,"")</f>
        <v/>
      </c>
    </row>
    <row r="356" customFormat="false" ht="15" hidden="false" customHeight="false" outlineLevel="0" collapsed="false">
      <c r="A356" s="37"/>
      <c r="B356" s="10"/>
      <c r="C356" s="23"/>
      <c r="D356" s="10"/>
      <c r="E356" s="10"/>
      <c r="F356" s="38" t="str">
        <f aca="false">IF(OR(A356="",B356="",C356=""),"",IF(AND(A356&gt;=Setup!$C$7,A356&lt;=Setup!$C$8,D356&lt;&gt;"No"),1,0))</f>
        <v/>
      </c>
      <c r="G356" s="38" t="str">
        <f aca="false">IF(F356=1,INT((A356-Setup!$C$7)/7)+1,"")</f>
        <v/>
      </c>
    </row>
    <row r="357" customFormat="false" ht="15" hidden="false" customHeight="false" outlineLevel="0" collapsed="false">
      <c r="A357" s="37"/>
      <c r="B357" s="10"/>
      <c r="C357" s="23"/>
      <c r="D357" s="10"/>
      <c r="E357" s="10"/>
      <c r="F357" s="38" t="str">
        <f aca="false">IF(OR(A357="",B357="",C357=""),"",IF(AND(A357&gt;=Setup!$C$7,A357&lt;=Setup!$C$8,D357&lt;&gt;"No"),1,0))</f>
        <v/>
      </c>
      <c r="G357" s="38" t="str">
        <f aca="false">IF(F357=1,INT((A357-Setup!$C$7)/7)+1,"")</f>
        <v/>
      </c>
    </row>
    <row r="358" customFormat="false" ht="15" hidden="false" customHeight="false" outlineLevel="0" collapsed="false">
      <c r="A358" s="37"/>
      <c r="B358" s="10"/>
      <c r="C358" s="23"/>
      <c r="D358" s="10"/>
      <c r="E358" s="10"/>
      <c r="F358" s="38" t="str">
        <f aca="false">IF(OR(A358="",B358="",C358=""),"",IF(AND(A358&gt;=Setup!$C$7,A358&lt;=Setup!$C$8,D358&lt;&gt;"No"),1,0))</f>
        <v/>
      </c>
      <c r="G358" s="38" t="str">
        <f aca="false">IF(F358=1,INT((A358-Setup!$C$7)/7)+1,"")</f>
        <v/>
      </c>
    </row>
    <row r="359" customFormat="false" ht="15" hidden="false" customHeight="false" outlineLevel="0" collapsed="false">
      <c r="A359" s="37"/>
      <c r="B359" s="10"/>
      <c r="C359" s="23"/>
      <c r="D359" s="10"/>
      <c r="E359" s="10"/>
      <c r="F359" s="38" t="str">
        <f aca="false">IF(OR(A359="",B359="",C359=""),"",IF(AND(A359&gt;=Setup!$C$7,A359&lt;=Setup!$C$8,D359&lt;&gt;"No"),1,0))</f>
        <v/>
      </c>
      <c r="G359" s="38" t="str">
        <f aca="false">IF(F359=1,INT((A359-Setup!$C$7)/7)+1,"")</f>
        <v/>
      </c>
    </row>
    <row r="360" customFormat="false" ht="15" hidden="false" customHeight="false" outlineLevel="0" collapsed="false">
      <c r="A360" s="37"/>
      <c r="B360" s="10"/>
      <c r="C360" s="23"/>
      <c r="D360" s="10"/>
      <c r="E360" s="10"/>
      <c r="F360" s="38" t="str">
        <f aca="false">IF(OR(A360="",B360="",C360=""),"",IF(AND(A360&gt;=Setup!$C$7,A360&lt;=Setup!$C$8,D360&lt;&gt;"No"),1,0))</f>
        <v/>
      </c>
      <c r="G360" s="38" t="str">
        <f aca="false">IF(F360=1,INT((A360-Setup!$C$7)/7)+1,"")</f>
        <v/>
      </c>
    </row>
    <row r="361" customFormat="false" ht="15" hidden="false" customHeight="false" outlineLevel="0" collapsed="false">
      <c r="A361" s="37"/>
      <c r="B361" s="10"/>
      <c r="C361" s="23"/>
      <c r="D361" s="10"/>
      <c r="E361" s="10"/>
      <c r="F361" s="38" t="str">
        <f aca="false">IF(OR(A361="",B361="",C361=""),"",IF(AND(A361&gt;=Setup!$C$7,A361&lt;=Setup!$C$8,D361&lt;&gt;"No"),1,0))</f>
        <v/>
      </c>
      <c r="G361" s="38" t="str">
        <f aca="false">IF(F361=1,INT((A361-Setup!$C$7)/7)+1,"")</f>
        <v/>
      </c>
    </row>
    <row r="362" customFormat="false" ht="15" hidden="false" customHeight="false" outlineLevel="0" collapsed="false">
      <c r="A362" s="37"/>
      <c r="B362" s="10"/>
      <c r="C362" s="23"/>
      <c r="D362" s="10"/>
      <c r="E362" s="10"/>
      <c r="F362" s="38" t="str">
        <f aca="false">IF(OR(A362="",B362="",C362=""),"",IF(AND(A362&gt;=Setup!$C$7,A362&lt;=Setup!$C$8,D362&lt;&gt;"No"),1,0))</f>
        <v/>
      </c>
      <c r="G362" s="38" t="str">
        <f aca="false">IF(F362=1,INT((A362-Setup!$C$7)/7)+1,"")</f>
        <v/>
      </c>
    </row>
    <row r="363" customFormat="false" ht="15" hidden="false" customHeight="false" outlineLevel="0" collapsed="false">
      <c r="A363" s="37"/>
      <c r="B363" s="10"/>
      <c r="C363" s="23"/>
      <c r="D363" s="10"/>
      <c r="E363" s="10"/>
      <c r="F363" s="38" t="str">
        <f aca="false">IF(OR(A363="",B363="",C363=""),"",IF(AND(A363&gt;=Setup!$C$7,A363&lt;=Setup!$C$8,D363&lt;&gt;"No"),1,0))</f>
        <v/>
      </c>
      <c r="G363" s="38" t="str">
        <f aca="false">IF(F363=1,INT((A363-Setup!$C$7)/7)+1,"")</f>
        <v/>
      </c>
    </row>
    <row r="364" customFormat="false" ht="15" hidden="false" customHeight="false" outlineLevel="0" collapsed="false">
      <c r="A364" s="37"/>
      <c r="B364" s="10"/>
      <c r="C364" s="23"/>
      <c r="D364" s="10"/>
      <c r="E364" s="10"/>
      <c r="F364" s="38" t="str">
        <f aca="false">IF(OR(A364="",B364="",C364=""),"",IF(AND(A364&gt;=Setup!$C$7,A364&lt;=Setup!$C$8,D364&lt;&gt;"No"),1,0))</f>
        <v/>
      </c>
      <c r="G364" s="38" t="str">
        <f aca="false">IF(F364=1,INT((A364-Setup!$C$7)/7)+1,"")</f>
        <v/>
      </c>
    </row>
    <row r="365" customFormat="false" ht="15" hidden="false" customHeight="false" outlineLevel="0" collapsed="false">
      <c r="A365" s="37"/>
      <c r="B365" s="10"/>
      <c r="C365" s="23"/>
      <c r="D365" s="10"/>
      <c r="E365" s="10"/>
      <c r="F365" s="38" t="str">
        <f aca="false">IF(OR(A365="",B365="",C365=""),"",IF(AND(A365&gt;=Setup!$C$7,A365&lt;=Setup!$C$8,D365&lt;&gt;"No"),1,0))</f>
        <v/>
      </c>
      <c r="G365" s="38" t="str">
        <f aca="false">IF(F365=1,INT((A365-Setup!$C$7)/7)+1,"")</f>
        <v/>
      </c>
    </row>
    <row r="366" customFormat="false" ht="15" hidden="false" customHeight="false" outlineLevel="0" collapsed="false">
      <c r="A366" s="37"/>
      <c r="B366" s="10"/>
      <c r="C366" s="23"/>
      <c r="D366" s="10"/>
      <c r="E366" s="10"/>
      <c r="F366" s="38" t="str">
        <f aca="false">IF(OR(A366="",B366="",C366=""),"",IF(AND(A366&gt;=Setup!$C$7,A366&lt;=Setup!$C$8,D366&lt;&gt;"No"),1,0))</f>
        <v/>
      </c>
      <c r="G366" s="38" t="str">
        <f aca="false">IF(F366=1,INT((A366-Setup!$C$7)/7)+1,"")</f>
        <v/>
      </c>
    </row>
    <row r="367" customFormat="false" ht="15" hidden="false" customHeight="false" outlineLevel="0" collapsed="false">
      <c r="A367" s="37"/>
      <c r="B367" s="10"/>
      <c r="C367" s="23"/>
      <c r="D367" s="10"/>
      <c r="E367" s="10"/>
      <c r="F367" s="38" t="str">
        <f aca="false">IF(OR(A367="",B367="",C367=""),"",IF(AND(A367&gt;=Setup!$C$7,A367&lt;=Setup!$C$8,D367&lt;&gt;"No"),1,0))</f>
        <v/>
      </c>
      <c r="G367" s="38" t="str">
        <f aca="false">IF(F367=1,INT((A367-Setup!$C$7)/7)+1,"")</f>
        <v/>
      </c>
    </row>
    <row r="368" customFormat="false" ht="15" hidden="false" customHeight="false" outlineLevel="0" collapsed="false">
      <c r="A368" s="37"/>
      <c r="B368" s="10"/>
      <c r="C368" s="23"/>
      <c r="D368" s="10"/>
      <c r="E368" s="10"/>
      <c r="F368" s="38" t="str">
        <f aca="false">IF(OR(A368="",B368="",C368=""),"",IF(AND(A368&gt;=Setup!$C$7,A368&lt;=Setup!$C$8,D368&lt;&gt;"No"),1,0))</f>
        <v/>
      </c>
      <c r="G368" s="38" t="str">
        <f aca="false">IF(F368=1,INT((A368-Setup!$C$7)/7)+1,"")</f>
        <v/>
      </c>
    </row>
    <row r="369" customFormat="false" ht="15" hidden="false" customHeight="false" outlineLevel="0" collapsed="false">
      <c r="A369" s="37"/>
      <c r="B369" s="10"/>
      <c r="C369" s="23"/>
      <c r="D369" s="10"/>
      <c r="E369" s="10"/>
      <c r="F369" s="38" t="str">
        <f aca="false">IF(OR(A369="",B369="",C369=""),"",IF(AND(A369&gt;=Setup!$C$7,A369&lt;=Setup!$C$8,D369&lt;&gt;"No"),1,0))</f>
        <v/>
      </c>
      <c r="G369" s="38" t="str">
        <f aca="false">IF(F369=1,INT((A369-Setup!$C$7)/7)+1,"")</f>
        <v/>
      </c>
    </row>
    <row r="370" customFormat="false" ht="15" hidden="false" customHeight="false" outlineLevel="0" collapsed="false">
      <c r="A370" s="37"/>
      <c r="B370" s="10"/>
      <c r="C370" s="23"/>
      <c r="D370" s="10"/>
      <c r="E370" s="10"/>
      <c r="F370" s="38" t="str">
        <f aca="false">IF(OR(A370="",B370="",C370=""),"",IF(AND(A370&gt;=Setup!$C$7,A370&lt;=Setup!$C$8,D370&lt;&gt;"No"),1,0))</f>
        <v/>
      </c>
      <c r="G370" s="38" t="str">
        <f aca="false">IF(F370=1,INT((A370-Setup!$C$7)/7)+1,"")</f>
        <v/>
      </c>
    </row>
    <row r="371" customFormat="false" ht="15" hidden="false" customHeight="false" outlineLevel="0" collapsed="false">
      <c r="A371" s="37"/>
      <c r="B371" s="10"/>
      <c r="C371" s="23"/>
      <c r="D371" s="10"/>
      <c r="E371" s="10"/>
      <c r="F371" s="38" t="str">
        <f aca="false">IF(OR(A371="",B371="",C371=""),"",IF(AND(A371&gt;=Setup!$C$7,A371&lt;=Setup!$C$8,D371&lt;&gt;"No"),1,0))</f>
        <v/>
      </c>
      <c r="G371" s="38" t="str">
        <f aca="false">IF(F371=1,INT((A371-Setup!$C$7)/7)+1,"")</f>
        <v/>
      </c>
    </row>
    <row r="372" customFormat="false" ht="15" hidden="false" customHeight="false" outlineLevel="0" collapsed="false">
      <c r="A372" s="37"/>
      <c r="B372" s="10"/>
      <c r="C372" s="23"/>
      <c r="D372" s="10"/>
      <c r="E372" s="10"/>
      <c r="F372" s="38" t="str">
        <f aca="false">IF(OR(A372="",B372="",C372=""),"",IF(AND(A372&gt;=Setup!$C$7,A372&lt;=Setup!$C$8,D372&lt;&gt;"No"),1,0))</f>
        <v/>
      </c>
      <c r="G372" s="38" t="str">
        <f aca="false">IF(F372=1,INT((A372-Setup!$C$7)/7)+1,"")</f>
        <v/>
      </c>
    </row>
    <row r="373" customFormat="false" ht="15" hidden="false" customHeight="false" outlineLevel="0" collapsed="false">
      <c r="A373" s="37"/>
      <c r="B373" s="10"/>
      <c r="C373" s="23"/>
      <c r="D373" s="10"/>
      <c r="E373" s="10"/>
      <c r="F373" s="38" t="str">
        <f aca="false">IF(OR(A373="",B373="",C373=""),"",IF(AND(A373&gt;=Setup!$C$7,A373&lt;=Setup!$C$8,D373&lt;&gt;"No"),1,0))</f>
        <v/>
      </c>
      <c r="G373" s="38" t="str">
        <f aca="false">IF(F373=1,INT((A373-Setup!$C$7)/7)+1,"")</f>
        <v/>
      </c>
    </row>
    <row r="374" customFormat="false" ht="15" hidden="false" customHeight="false" outlineLevel="0" collapsed="false">
      <c r="A374" s="37"/>
      <c r="B374" s="10"/>
      <c r="C374" s="23"/>
      <c r="D374" s="10"/>
      <c r="E374" s="10"/>
      <c r="F374" s="38" t="str">
        <f aca="false">IF(OR(A374="",B374="",C374=""),"",IF(AND(A374&gt;=Setup!$C$7,A374&lt;=Setup!$C$8,D374&lt;&gt;"No"),1,0))</f>
        <v/>
      </c>
      <c r="G374" s="38" t="str">
        <f aca="false">IF(F374=1,INT((A374-Setup!$C$7)/7)+1,"")</f>
        <v/>
      </c>
    </row>
    <row r="375" customFormat="false" ht="15" hidden="false" customHeight="false" outlineLevel="0" collapsed="false">
      <c r="A375" s="37"/>
      <c r="B375" s="10"/>
      <c r="C375" s="23"/>
      <c r="D375" s="10"/>
      <c r="E375" s="10"/>
      <c r="F375" s="38" t="str">
        <f aca="false">IF(OR(A375="",B375="",C375=""),"",IF(AND(A375&gt;=Setup!$C$7,A375&lt;=Setup!$C$8,D375&lt;&gt;"No"),1,0))</f>
        <v/>
      </c>
      <c r="G375" s="38" t="str">
        <f aca="false">IF(F375=1,INT((A375-Setup!$C$7)/7)+1,"")</f>
        <v/>
      </c>
    </row>
    <row r="376" customFormat="false" ht="15" hidden="false" customHeight="false" outlineLevel="0" collapsed="false">
      <c r="A376" s="37"/>
      <c r="B376" s="10"/>
      <c r="C376" s="23"/>
      <c r="D376" s="10"/>
      <c r="E376" s="10"/>
      <c r="F376" s="38" t="str">
        <f aca="false">IF(OR(A376="",B376="",C376=""),"",IF(AND(A376&gt;=Setup!$C$7,A376&lt;=Setup!$C$8,D376&lt;&gt;"No"),1,0))</f>
        <v/>
      </c>
      <c r="G376" s="38" t="str">
        <f aca="false">IF(F376=1,INT((A376-Setup!$C$7)/7)+1,"")</f>
        <v/>
      </c>
    </row>
    <row r="377" customFormat="false" ht="15" hidden="false" customHeight="false" outlineLevel="0" collapsed="false">
      <c r="A377" s="37"/>
      <c r="B377" s="10"/>
      <c r="C377" s="23"/>
      <c r="D377" s="10"/>
      <c r="E377" s="10"/>
      <c r="F377" s="38" t="str">
        <f aca="false">IF(OR(A377="",B377="",C377=""),"",IF(AND(A377&gt;=Setup!$C$7,A377&lt;=Setup!$C$8,D377&lt;&gt;"No"),1,0))</f>
        <v/>
      </c>
      <c r="G377" s="38" t="str">
        <f aca="false">IF(F377=1,INT((A377-Setup!$C$7)/7)+1,"")</f>
        <v/>
      </c>
    </row>
    <row r="378" customFormat="false" ht="15" hidden="false" customHeight="false" outlineLevel="0" collapsed="false">
      <c r="A378" s="37"/>
      <c r="B378" s="10"/>
      <c r="C378" s="23"/>
      <c r="D378" s="10"/>
      <c r="E378" s="10"/>
      <c r="F378" s="38" t="str">
        <f aca="false">IF(OR(A378="",B378="",C378=""),"",IF(AND(A378&gt;=Setup!$C$7,A378&lt;=Setup!$C$8,D378&lt;&gt;"No"),1,0))</f>
        <v/>
      </c>
      <c r="G378" s="38" t="str">
        <f aca="false">IF(F378=1,INT((A378-Setup!$C$7)/7)+1,"")</f>
        <v/>
      </c>
    </row>
    <row r="379" customFormat="false" ht="15" hidden="false" customHeight="false" outlineLevel="0" collapsed="false">
      <c r="A379" s="37"/>
      <c r="B379" s="10"/>
      <c r="C379" s="23"/>
      <c r="D379" s="10"/>
      <c r="E379" s="10"/>
      <c r="F379" s="38" t="str">
        <f aca="false">IF(OR(A379="",B379="",C379=""),"",IF(AND(A379&gt;=Setup!$C$7,A379&lt;=Setup!$C$8,D379&lt;&gt;"No"),1,0))</f>
        <v/>
      </c>
      <c r="G379" s="38" t="str">
        <f aca="false">IF(F379=1,INT((A379-Setup!$C$7)/7)+1,"")</f>
        <v/>
      </c>
    </row>
    <row r="380" customFormat="false" ht="15" hidden="false" customHeight="false" outlineLevel="0" collapsed="false">
      <c r="A380" s="37"/>
      <c r="B380" s="10"/>
      <c r="C380" s="23"/>
      <c r="D380" s="10"/>
      <c r="E380" s="10"/>
      <c r="F380" s="38" t="str">
        <f aca="false">IF(OR(A380="",B380="",C380=""),"",IF(AND(A380&gt;=Setup!$C$7,A380&lt;=Setup!$C$8,D380&lt;&gt;"No"),1,0))</f>
        <v/>
      </c>
      <c r="G380" s="38" t="str">
        <f aca="false">IF(F380=1,INT((A380-Setup!$C$7)/7)+1,"")</f>
        <v/>
      </c>
    </row>
    <row r="381" customFormat="false" ht="15" hidden="false" customHeight="false" outlineLevel="0" collapsed="false">
      <c r="A381" s="37"/>
      <c r="B381" s="10"/>
      <c r="C381" s="23"/>
      <c r="D381" s="10"/>
      <c r="E381" s="10"/>
      <c r="F381" s="38" t="str">
        <f aca="false">IF(OR(A381="",B381="",C381=""),"",IF(AND(A381&gt;=Setup!$C$7,A381&lt;=Setup!$C$8,D381&lt;&gt;"No"),1,0))</f>
        <v/>
      </c>
      <c r="G381" s="38" t="str">
        <f aca="false">IF(F381=1,INT((A381-Setup!$C$7)/7)+1,"")</f>
        <v/>
      </c>
    </row>
    <row r="382" customFormat="false" ht="15" hidden="false" customHeight="false" outlineLevel="0" collapsed="false">
      <c r="A382" s="37"/>
      <c r="B382" s="10"/>
      <c r="C382" s="23"/>
      <c r="D382" s="10"/>
      <c r="E382" s="10"/>
      <c r="F382" s="38" t="str">
        <f aca="false">IF(OR(A382="",B382="",C382=""),"",IF(AND(A382&gt;=Setup!$C$7,A382&lt;=Setup!$C$8,D382&lt;&gt;"No"),1,0))</f>
        <v/>
      </c>
      <c r="G382" s="38" t="str">
        <f aca="false">IF(F382=1,INT((A382-Setup!$C$7)/7)+1,"")</f>
        <v/>
      </c>
    </row>
    <row r="383" customFormat="false" ht="15" hidden="false" customHeight="false" outlineLevel="0" collapsed="false">
      <c r="A383" s="37"/>
      <c r="B383" s="10"/>
      <c r="C383" s="23"/>
      <c r="D383" s="10"/>
      <c r="E383" s="10"/>
      <c r="F383" s="38" t="str">
        <f aca="false">IF(OR(A383="",B383="",C383=""),"",IF(AND(A383&gt;=Setup!$C$7,A383&lt;=Setup!$C$8,D383&lt;&gt;"No"),1,0))</f>
        <v/>
      </c>
      <c r="G383" s="38" t="str">
        <f aca="false">IF(F383=1,INT((A383-Setup!$C$7)/7)+1,"")</f>
        <v/>
      </c>
    </row>
    <row r="384" customFormat="false" ht="15" hidden="false" customHeight="false" outlineLevel="0" collapsed="false">
      <c r="A384" s="37"/>
      <c r="B384" s="10"/>
      <c r="C384" s="23"/>
      <c r="D384" s="10"/>
      <c r="E384" s="10"/>
      <c r="F384" s="38" t="str">
        <f aca="false">IF(OR(A384="",B384="",C384=""),"",IF(AND(A384&gt;=Setup!$C$7,A384&lt;=Setup!$C$8,D384&lt;&gt;"No"),1,0))</f>
        <v/>
      </c>
      <c r="G384" s="38" t="str">
        <f aca="false">IF(F384=1,INT((A384-Setup!$C$7)/7)+1,"")</f>
        <v/>
      </c>
    </row>
    <row r="385" customFormat="false" ht="15" hidden="false" customHeight="false" outlineLevel="0" collapsed="false">
      <c r="A385" s="37"/>
      <c r="B385" s="10"/>
      <c r="C385" s="23"/>
      <c r="D385" s="10"/>
      <c r="E385" s="10"/>
      <c r="F385" s="38" t="str">
        <f aca="false">IF(OR(A385="",B385="",C385=""),"",IF(AND(A385&gt;=Setup!$C$7,A385&lt;=Setup!$C$8,D385&lt;&gt;"No"),1,0))</f>
        <v/>
      </c>
      <c r="G385" s="38" t="str">
        <f aca="false">IF(F385=1,INT((A385-Setup!$C$7)/7)+1,"")</f>
        <v/>
      </c>
    </row>
    <row r="386" customFormat="false" ht="15" hidden="false" customHeight="false" outlineLevel="0" collapsed="false">
      <c r="A386" s="37"/>
      <c r="B386" s="10"/>
      <c r="C386" s="23"/>
      <c r="D386" s="10"/>
      <c r="E386" s="10"/>
      <c r="F386" s="38" t="str">
        <f aca="false">IF(OR(A386="",B386="",C386=""),"",IF(AND(A386&gt;=Setup!$C$7,A386&lt;=Setup!$C$8,D386&lt;&gt;"No"),1,0))</f>
        <v/>
      </c>
      <c r="G386" s="38" t="str">
        <f aca="false">IF(F386=1,INT((A386-Setup!$C$7)/7)+1,"")</f>
        <v/>
      </c>
    </row>
    <row r="387" customFormat="false" ht="15" hidden="false" customHeight="false" outlineLevel="0" collapsed="false">
      <c r="A387" s="37"/>
      <c r="B387" s="10"/>
      <c r="C387" s="23"/>
      <c r="D387" s="10"/>
      <c r="E387" s="10"/>
      <c r="F387" s="38" t="str">
        <f aca="false">IF(OR(A387="",B387="",C387=""),"",IF(AND(A387&gt;=Setup!$C$7,A387&lt;=Setup!$C$8,D387&lt;&gt;"No"),1,0))</f>
        <v/>
      </c>
      <c r="G387" s="38" t="str">
        <f aca="false">IF(F387=1,INT((A387-Setup!$C$7)/7)+1,"")</f>
        <v/>
      </c>
    </row>
    <row r="388" customFormat="false" ht="15" hidden="false" customHeight="false" outlineLevel="0" collapsed="false">
      <c r="A388" s="37"/>
      <c r="B388" s="10"/>
      <c r="C388" s="23"/>
      <c r="D388" s="10"/>
      <c r="E388" s="10"/>
      <c r="F388" s="38" t="str">
        <f aca="false">IF(OR(A388="",B388="",C388=""),"",IF(AND(A388&gt;=Setup!$C$7,A388&lt;=Setup!$C$8,D388&lt;&gt;"No"),1,0))</f>
        <v/>
      </c>
      <c r="G388" s="38" t="str">
        <f aca="false">IF(F388=1,INT((A388-Setup!$C$7)/7)+1,"")</f>
        <v/>
      </c>
    </row>
    <row r="389" customFormat="false" ht="15" hidden="false" customHeight="false" outlineLevel="0" collapsed="false">
      <c r="A389" s="37"/>
      <c r="B389" s="10"/>
      <c r="C389" s="23"/>
      <c r="D389" s="10"/>
      <c r="E389" s="10"/>
      <c r="F389" s="38" t="str">
        <f aca="false">IF(OR(A389="",B389="",C389=""),"",IF(AND(A389&gt;=Setup!$C$7,A389&lt;=Setup!$C$8,D389&lt;&gt;"No"),1,0))</f>
        <v/>
      </c>
      <c r="G389" s="38" t="str">
        <f aca="false">IF(F389=1,INT((A389-Setup!$C$7)/7)+1,"")</f>
        <v/>
      </c>
    </row>
    <row r="390" customFormat="false" ht="15" hidden="false" customHeight="false" outlineLevel="0" collapsed="false">
      <c r="A390" s="37"/>
      <c r="B390" s="10"/>
      <c r="C390" s="23"/>
      <c r="D390" s="10"/>
      <c r="E390" s="10"/>
      <c r="F390" s="38" t="str">
        <f aca="false">IF(OR(A390="",B390="",C390=""),"",IF(AND(A390&gt;=Setup!$C$7,A390&lt;=Setup!$C$8,D390&lt;&gt;"No"),1,0))</f>
        <v/>
      </c>
      <c r="G390" s="38" t="str">
        <f aca="false">IF(F390=1,INT((A390-Setup!$C$7)/7)+1,"")</f>
        <v/>
      </c>
    </row>
    <row r="391" customFormat="false" ht="15" hidden="false" customHeight="false" outlineLevel="0" collapsed="false">
      <c r="A391" s="37"/>
      <c r="B391" s="10"/>
      <c r="C391" s="23"/>
      <c r="D391" s="10"/>
      <c r="E391" s="10"/>
      <c r="F391" s="38" t="str">
        <f aca="false">IF(OR(A391="",B391="",C391=""),"",IF(AND(A391&gt;=Setup!$C$7,A391&lt;=Setup!$C$8,D391&lt;&gt;"No"),1,0))</f>
        <v/>
      </c>
      <c r="G391" s="38" t="str">
        <f aca="false">IF(F391=1,INT((A391-Setup!$C$7)/7)+1,"")</f>
        <v/>
      </c>
    </row>
    <row r="392" customFormat="false" ht="15" hidden="false" customHeight="false" outlineLevel="0" collapsed="false">
      <c r="A392" s="37"/>
      <c r="B392" s="10"/>
      <c r="C392" s="23"/>
      <c r="D392" s="10"/>
      <c r="E392" s="10"/>
      <c r="F392" s="38" t="str">
        <f aca="false">IF(OR(A392="",B392="",C392=""),"",IF(AND(A392&gt;=Setup!$C$7,A392&lt;=Setup!$C$8,D392&lt;&gt;"No"),1,0))</f>
        <v/>
      </c>
      <c r="G392" s="38" t="str">
        <f aca="false">IF(F392=1,INT((A392-Setup!$C$7)/7)+1,"")</f>
        <v/>
      </c>
    </row>
    <row r="393" customFormat="false" ht="15" hidden="false" customHeight="false" outlineLevel="0" collapsed="false">
      <c r="A393" s="37"/>
      <c r="B393" s="10"/>
      <c r="C393" s="23"/>
      <c r="D393" s="10"/>
      <c r="E393" s="10"/>
      <c r="F393" s="38" t="str">
        <f aca="false">IF(OR(A393="",B393="",C393=""),"",IF(AND(A393&gt;=Setup!$C$7,A393&lt;=Setup!$C$8,D393&lt;&gt;"No"),1,0))</f>
        <v/>
      </c>
      <c r="G393" s="38" t="str">
        <f aca="false">IF(F393=1,INT((A393-Setup!$C$7)/7)+1,"")</f>
        <v/>
      </c>
    </row>
    <row r="394" customFormat="false" ht="15" hidden="false" customHeight="false" outlineLevel="0" collapsed="false">
      <c r="A394" s="37"/>
      <c r="B394" s="10"/>
      <c r="C394" s="23"/>
      <c r="D394" s="10"/>
      <c r="E394" s="10"/>
      <c r="F394" s="38" t="str">
        <f aca="false">IF(OR(A394="",B394="",C394=""),"",IF(AND(A394&gt;=Setup!$C$7,A394&lt;=Setup!$C$8,D394&lt;&gt;"No"),1,0))</f>
        <v/>
      </c>
      <c r="G394" s="38" t="str">
        <f aca="false">IF(F394=1,INT((A394-Setup!$C$7)/7)+1,"")</f>
        <v/>
      </c>
    </row>
    <row r="395" customFormat="false" ht="15" hidden="false" customHeight="false" outlineLevel="0" collapsed="false">
      <c r="A395" s="37"/>
      <c r="B395" s="10"/>
      <c r="C395" s="23"/>
      <c r="D395" s="10"/>
      <c r="E395" s="10"/>
      <c r="F395" s="38" t="str">
        <f aca="false">IF(OR(A395="",B395="",C395=""),"",IF(AND(A395&gt;=Setup!$C$7,A395&lt;=Setup!$C$8,D395&lt;&gt;"No"),1,0))</f>
        <v/>
      </c>
      <c r="G395" s="38" t="str">
        <f aca="false">IF(F395=1,INT((A395-Setup!$C$7)/7)+1,"")</f>
        <v/>
      </c>
    </row>
    <row r="396" customFormat="false" ht="15" hidden="false" customHeight="false" outlineLevel="0" collapsed="false">
      <c r="A396" s="37"/>
      <c r="B396" s="10"/>
      <c r="C396" s="23"/>
      <c r="D396" s="10"/>
      <c r="E396" s="10"/>
      <c r="F396" s="38" t="str">
        <f aca="false">IF(OR(A396="",B396="",C396=""),"",IF(AND(A396&gt;=Setup!$C$7,A396&lt;=Setup!$C$8,D396&lt;&gt;"No"),1,0))</f>
        <v/>
      </c>
      <c r="G396" s="38" t="str">
        <f aca="false">IF(F396=1,INT((A396-Setup!$C$7)/7)+1,"")</f>
        <v/>
      </c>
    </row>
    <row r="397" customFormat="false" ht="15" hidden="false" customHeight="false" outlineLevel="0" collapsed="false">
      <c r="A397" s="37"/>
      <c r="B397" s="10"/>
      <c r="C397" s="23"/>
      <c r="D397" s="10"/>
      <c r="E397" s="10"/>
      <c r="F397" s="38" t="str">
        <f aca="false">IF(OR(A397="",B397="",C397=""),"",IF(AND(A397&gt;=Setup!$C$7,A397&lt;=Setup!$C$8,D397&lt;&gt;"No"),1,0))</f>
        <v/>
      </c>
      <c r="G397" s="38" t="str">
        <f aca="false">IF(F397=1,INT((A397-Setup!$C$7)/7)+1,"")</f>
        <v/>
      </c>
    </row>
    <row r="398" customFormat="false" ht="15" hidden="false" customHeight="false" outlineLevel="0" collapsed="false">
      <c r="A398" s="37"/>
      <c r="B398" s="10"/>
      <c r="C398" s="23"/>
      <c r="D398" s="10"/>
      <c r="E398" s="10"/>
      <c r="F398" s="38" t="str">
        <f aca="false">IF(OR(A398="",B398="",C398=""),"",IF(AND(A398&gt;=Setup!$C$7,A398&lt;=Setup!$C$8,D398&lt;&gt;"No"),1,0))</f>
        <v/>
      </c>
      <c r="G398" s="38" t="str">
        <f aca="false">IF(F398=1,INT((A398-Setup!$C$7)/7)+1,"")</f>
        <v/>
      </c>
    </row>
    <row r="399" customFormat="false" ht="15" hidden="false" customHeight="false" outlineLevel="0" collapsed="false">
      <c r="A399" s="37"/>
      <c r="B399" s="10"/>
      <c r="C399" s="23"/>
      <c r="D399" s="10"/>
      <c r="E399" s="10"/>
      <c r="F399" s="38" t="str">
        <f aca="false">IF(OR(A399="",B399="",C399=""),"",IF(AND(A399&gt;=Setup!$C$7,A399&lt;=Setup!$C$8,D399&lt;&gt;"No"),1,0))</f>
        <v/>
      </c>
      <c r="G399" s="38" t="str">
        <f aca="false">IF(F399=1,INT((A399-Setup!$C$7)/7)+1,"")</f>
        <v/>
      </c>
    </row>
    <row r="400" customFormat="false" ht="15" hidden="false" customHeight="false" outlineLevel="0" collapsed="false">
      <c r="A400" s="37"/>
      <c r="B400" s="10"/>
      <c r="C400" s="23"/>
      <c r="D400" s="10"/>
      <c r="E400" s="10"/>
      <c r="F400" s="38" t="str">
        <f aca="false">IF(OR(A400="",B400="",C400=""),"",IF(AND(A400&gt;=Setup!$C$7,A400&lt;=Setup!$C$8,D400&lt;&gt;"No"),1,0))</f>
        <v/>
      </c>
      <c r="G400" s="38" t="str">
        <f aca="false">IF(F400=1,INT((A400-Setup!$C$7)/7)+1,"")</f>
        <v/>
      </c>
    </row>
    <row r="401" customFormat="false" ht="15" hidden="false" customHeight="false" outlineLevel="0" collapsed="false">
      <c r="A401" s="37"/>
      <c r="B401" s="10"/>
      <c r="C401" s="23"/>
      <c r="D401" s="10"/>
      <c r="E401" s="10"/>
      <c r="F401" s="38" t="str">
        <f aca="false">IF(OR(A401="",B401="",C401=""),"",IF(AND(A401&gt;=Setup!$C$7,A401&lt;=Setup!$C$8,D401&lt;&gt;"No"),1,0))</f>
        <v/>
      </c>
      <c r="G401" s="38" t="str">
        <f aca="false">IF(F401=1,INT((A401-Setup!$C$7)/7)+1,"")</f>
        <v/>
      </c>
    </row>
    <row r="402" customFormat="false" ht="15" hidden="false" customHeight="false" outlineLevel="0" collapsed="false">
      <c r="A402" s="37"/>
      <c r="B402" s="10"/>
      <c r="C402" s="23"/>
      <c r="D402" s="10"/>
      <c r="E402" s="10"/>
      <c r="F402" s="38" t="str">
        <f aca="false">IF(OR(A402="",B402="",C402=""),"",IF(AND(A402&gt;=Setup!$C$7,A402&lt;=Setup!$C$8,D402&lt;&gt;"No"),1,0))</f>
        <v/>
      </c>
      <c r="G402" s="38" t="str">
        <f aca="false">IF(F402=1,INT((A402-Setup!$C$7)/7)+1,"")</f>
        <v/>
      </c>
    </row>
    <row r="403" customFormat="false" ht="15" hidden="false" customHeight="false" outlineLevel="0" collapsed="false">
      <c r="A403" s="37"/>
      <c r="B403" s="10"/>
      <c r="C403" s="23"/>
      <c r="D403" s="10"/>
      <c r="E403" s="10"/>
      <c r="F403" s="38" t="str">
        <f aca="false">IF(OR(A403="",B403="",C403=""),"",IF(AND(A403&gt;=Setup!$C$7,A403&lt;=Setup!$C$8,D403&lt;&gt;"No"),1,0))</f>
        <v/>
      </c>
      <c r="G403" s="38" t="str">
        <f aca="false">IF(F403=1,INT((A403-Setup!$C$7)/7)+1,"")</f>
        <v/>
      </c>
    </row>
    <row r="404" customFormat="false" ht="15" hidden="false" customHeight="false" outlineLevel="0" collapsed="false">
      <c r="A404" s="37"/>
      <c r="B404" s="10"/>
      <c r="C404" s="23"/>
      <c r="D404" s="10"/>
      <c r="E404" s="10"/>
      <c r="F404" s="38" t="str">
        <f aca="false">IF(OR(A404="",B404="",C404=""),"",IF(AND(A404&gt;=Setup!$C$7,A404&lt;=Setup!$C$8,D404&lt;&gt;"No"),1,0))</f>
        <v/>
      </c>
      <c r="G404" s="38" t="str">
        <f aca="false">IF(F404=1,INT((A404-Setup!$C$7)/7)+1,"")</f>
        <v/>
      </c>
    </row>
    <row r="405" customFormat="false" ht="15" hidden="false" customHeight="false" outlineLevel="0" collapsed="false">
      <c r="A405" s="37"/>
      <c r="B405" s="10"/>
      <c r="C405" s="23"/>
      <c r="D405" s="10"/>
      <c r="E405" s="10"/>
      <c r="F405" s="38" t="str">
        <f aca="false">IF(OR(A405="",B405="",C405=""),"",IF(AND(A405&gt;=Setup!$C$7,A405&lt;=Setup!$C$8,D405&lt;&gt;"No"),1,0))</f>
        <v/>
      </c>
      <c r="G405" s="38" t="str">
        <f aca="false">IF(F405=1,INT((A405-Setup!$C$7)/7)+1,"")</f>
        <v/>
      </c>
    </row>
    <row r="406" customFormat="false" ht="15" hidden="false" customHeight="false" outlineLevel="0" collapsed="false">
      <c r="A406" s="37"/>
      <c r="B406" s="10"/>
      <c r="C406" s="23"/>
      <c r="D406" s="10"/>
      <c r="E406" s="10"/>
      <c r="F406" s="38" t="str">
        <f aca="false">IF(OR(A406="",B406="",C406=""),"",IF(AND(A406&gt;=Setup!$C$7,A406&lt;=Setup!$C$8,D406&lt;&gt;"No"),1,0))</f>
        <v/>
      </c>
      <c r="G406" s="38" t="str">
        <f aca="false">IF(F406=1,INT((A406-Setup!$C$7)/7)+1,"")</f>
        <v/>
      </c>
    </row>
    <row r="407" customFormat="false" ht="15" hidden="false" customHeight="false" outlineLevel="0" collapsed="false">
      <c r="A407" s="37"/>
      <c r="B407" s="10"/>
      <c r="C407" s="23"/>
      <c r="D407" s="10"/>
      <c r="E407" s="10"/>
      <c r="F407" s="38" t="str">
        <f aca="false">IF(OR(A407="",B407="",C407=""),"",IF(AND(A407&gt;=Setup!$C$7,A407&lt;=Setup!$C$8,D407&lt;&gt;"No"),1,0))</f>
        <v/>
      </c>
      <c r="G407" s="38" t="str">
        <f aca="false">IF(F407=1,INT((A407-Setup!$C$7)/7)+1,"")</f>
        <v/>
      </c>
    </row>
    <row r="408" customFormat="false" ht="15" hidden="false" customHeight="false" outlineLevel="0" collapsed="false">
      <c r="A408" s="37"/>
      <c r="B408" s="10"/>
      <c r="C408" s="23"/>
      <c r="D408" s="10"/>
      <c r="E408" s="10"/>
      <c r="F408" s="38" t="str">
        <f aca="false">IF(OR(A408="",B408="",C408=""),"",IF(AND(A408&gt;=Setup!$C$7,A408&lt;=Setup!$C$8,D408&lt;&gt;"No"),1,0))</f>
        <v/>
      </c>
      <c r="G408" s="38" t="str">
        <f aca="false">IF(F408=1,INT((A408-Setup!$C$7)/7)+1,"")</f>
        <v/>
      </c>
    </row>
    <row r="409" customFormat="false" ht="15" hidden="false" customHeight="false" outlineLevel="0" collapsed="false">
      <c r="A409" s="37"/>
      <c r="B409" s="10"/>
      <c r="C409" s="23"/>
      <c r="D409" s="10"/>
      <c r="E409" s="10"/>
      <c r="F409" s="38" t="str">
        <f aca="false">IF(OR(A409="",B409="",C409=""),"",IF(AND(A409&gt;=Setup!$C$7,A409&lt;=Setup!$C$8,D409&lt;&gt;"No"),1,0))</f>
        <v/>
      </c>
      <c r="G409" s="38" t="str">
        <f aca="false">IF(F409=1,INT((A409-Setup!$C$7)/7)+1,"")</f>
        <v/>
      </c>
    </row>
    <row r="410" customFormat="false" ht="15" hidden="false" customHeight="false" outlineLevel="0" collapsed="false">
      <c r="A410" s="37"/>
      <c r="B410" s="10"/>
      <c r="C410" s="23"/>
      <c r="D410" s="10"/>
      <c r="E410" s="10"/>
      <c r="F410" s="38" t="str">
        <f aca="false">IF(OR(A410="",B410="",C410=""),"",IF(AND(A410&gt;=Setup!$C$7,A410&lt;=Setup!$C$8,D410&lt;&gt;"No"),1,0))</f>
        <v/>
      </c>
      <c r="G410" s="38" t="str">
        <f aca="false">IF(F410=1,INT((A410-Setup!$C$7)/7)+1,"")</f>
        <v/>
      </c>
    </row>
    <row r="411" customFormat="false" ht="15" hidden="false" customHeight="false" outlineLevel="0" collapsed="false">
      <c r="A411" s="37"/>
      <c r="B411" s="10"/>
      <c r="C411" s="23"/>
      <c r="D411" s="10"/>
      <c r="E411" s="10"/>
      <c r="F411" s="38" t="str">
        <f aca="false">IF(OR(A411="",B411="",C411=""),"",IF(AND(A411&gt;=Setup!$C$7,A411&lt;=Setup!$C$8,D411&lt;&gt;"No"),1,0))</f>
        <v/>
      </c>
      <c r="G411" s="38" t="str">
        <f aca="false">IF(F411=1,INT((A411-Setup!$C$7)/7)+1,"")</f>
        <v/>
      </c>
    </row>
    <row r="412" customFormat="false" ht="15" hidden="false" customHeight="false" outlineLevel="0" collapsed="false">
      <c r="A412" s="37"/>
      <c r="B412" s="10"/>
      <c r="C412" s="23"/>
      <c r="D412" s="10"/>
      <c r="E412" s="10"/>
      <c r="F412" s="38" t="str">
        <f aca="false">IF(OR(A412="",B412="",C412=""),"",IF(AND(A412&gt;=Setup!$C$7,A412&lt;=Setup!$C$8,D412&lt;&gt;"No"),1,0))</f>
        <v/>
      </c>
      <c r="G412" s="38" t="str">
        <f aca="false">IF(F412=1,INT((A412-Setup!$C$7)/7)+1,"")</f>
        <v/>
      </c>
    </row>
    <row r="413" customFormat="false" ht="15" hidden="false" customHeight="false" outlineLevel="0" collapsed="false">
      <c r="A413" s="37"/>
      <c r="B413" s="10"/>
      <c r="C413" s="23"/>
      <c r="D413" s="10"/>
      <c r="E413" s="10"/>
      <c r="F413" s="38" t="str">
        <f aca="false">IF(OR(A413="",B413="",C413=""),"",IF(AND(A413&gt;=Setup!$C$7,A413&lt;=Setup!$C$8,D413&lt;&gt;"No"),1,0))</f>
        <v/>
      </c>
      <c r="G413" s="38" t="str">
        <f aca="false">IF(F413=1,INT((A413-Setup!$C$7)/7)+1,"")</f>
        <v/>
      </c>
    </row>
    <row r="414" customFormat="false" ht="15" hidden="false" customHeight="false" outlineLevel="0" collapsed="false">
      <c r="A414" s="37"/>
      <c r="B414" s="10"/>
      <c r="C414" s="23"/>
      <c r="D414" s="10"/>
      <c r="E414" s="10"/>
      <c r="F414" s="38" t="str">
        <f aca="false">IF(OR(A414="",B414="",C414=""),"",IF(AND(A414&gt;=Setup!$C$7,A414&lt;=Setup!$C$8,D414&lt;&gt;"No"),1,0))</f>
        <v/>
      </c>
      <c r="G414" s="38" t="str">
        <f aca="false">IF(F414=1,INT((A414-Setup!$C$7)/7)+1,"")</f>
        <v/>
      </c>
    </row>
    <row r="415" customFormat="false" ht="15" hidden="false" customHeight="false" outlineLevel="0" collapsed="false">
      <c r="A415" s="37"/>
      <c r="B415" s="10"/>
      <c r="C415" s="23"/>
      <c r="D415" s="10"/>
      <c r="E415" s="10"/>
      <c r="F415" s="38" t="str">
        <f aca="false">IF(OR(A415="",B415="",C415=""),"",IF(AND(A415&gt;=Setup!$C$7,A415&lt;=Setup!$C$8,D415&lt;&gt;"No"),1,0))</f>
        <v/>
      </c>
      <c r="G415" s="38" t="str">
        <f aca="false">IF(F415=1,INT((A415-Setup!$C$7)/7)+1,"")</f>
        <v/>
      </c>
    </row>
    <row r="416" customFormat="false" ht="15" hidden="false" customHeight="false" outlineLevel="0" collapsed="false">
      <c r="A416" s="37"/>
      <c r="B416" s="10"/>
      <c r="C416" s="23"/>
      <c r="D416" s="10"/>
      <c r="E416" s="10"/>
      <c r="F416" s="38" t="str">
        <f aca="false">IF(OR(A416="",B416="",C416=""),"",IF(AND(A416&gt;=Setup!$C$7,A416&lt;=Setup!$C$8,D416&lt;&gt;"No"),1,0))</f>
        <v/>
      </c>
      <c r="G416" s="38" t="str">
        <f aca="false">IF(F416=1,INT((A416-Setup!$C$7)/7)+1,"")</f>
        <v/>
      </c>
    </row>
    <row r="417" customFormat="false" ht="15" hidden="false" customHeight="false" outlineLevel="0" collapsed="false">
      <c r="A417" s="37"/>
      <c r="B417" s="10"/>
      <c r="C417" s="23"/>
      <c r="D417" s="10"/>
      <c r="E417" s="10"/>
      <c r="F417" s="38" t="str">
        <f aca="false">IF(OR(A417="",B417="",C417=""),"",IF(AND(A417&gt;=Setup!$C$7,A417&lt;=Setup!$C$8,D417&lt;&gt;"No"),1,0))</f>
        <v/>
      </c>
      <c r="G417" s="38" t="str">
        <f aca="false">IF(F417=1,INT((A417-Setup!$C$7)/7)+1,"")</f>
        <v/>
      </c>
    </row>
    <row r="418" customFormat="false" ht="15" hidden="false" customHeight="false" outlineLevel="0" collapsed="false">
      <c r="A418" s="37"/>
      <c r="B418" s="10"/>
      <c r="C418" s="23"/>
      <c r="D418" s="10"/>
      <c r="E418" s="10"/>
      <c r="F418" s="38" t="str">
        <f aca="false">IF(OR(A418="",B418="",C418=""),"",IF(AND(A418&gt;=Setup!$C$7,A418&lt;=Setup!$C$8,D418&lt;&gt;"No"),1,0))</f>
        <v/>
      </c>
      <c r="G418" s="38" t="str">
        <f aca="false">IF(F418=1,INT((A418-Setup!$C$7)/7)+1,"")</f>
        <v/>
      </c>
    </row>
    <row r="419" customFormat="false" ht="15" hidden="false" customHeight="false" outlineLevel="0" collapsed="false">
      <c r="A419" s="37"/>
      <c r="B419" s="10"/>
      <c r="C419" s="23"/>
      <c r="D419" s="10"/>
      <c r="E419" s="10"/>
      <c r="F419" s="38" t="str">
        <f aca="false">IF(OR(A419="",B419="",C419=""),"",IF(AND(A419&gt;=Setup!$C$7,A419&lt;=Setup!$C$8,D419&lt;&gt;"No"),1,0))</f>
        <v/>
      </c>
      <c r="G419" s="38" t="str">
        <f aca="false">IF(F419=1,INT((A419-Setup!$C$7)/7)+1,"")</f>
        <v/>
      </c>
    </row>
    <row r="420" customFormat="false" ht="15" hidden="false" customHeight="false" outlineLevel="0" collapsed="false">
      <c r="A420" s="37"/>
      <c r="B420" s="10"/>
      <c r="C420" s="23"/>
      <c r="D420" s="10"/>
      <c r="E420" s="10"/>
      <c r="F420" s="38" t="str">
        <f aca="false">IF(OR(A420="",B420="",C420=""),"",IF(AND(A420&gt;=Setup!$C$7,A420&lt;=Setup!$C$8,D420&lt;&gt;"No"),1,0))</f>
        <v/>
      </c>
      <c r="G420" s="38" t="str">
        <f aca="false">IF(F420=1,INT((A420-Setup!$C$7)/7)+1,"")</f>
        <v/>
      </c>
    </row>
    <row r="421" customFormat="false" ht="15" hidden="false" customHeight="false" outlineLevel="0" collapsed="false">
      <c r="A421" s="37"/>
      <c r="B421" s="10"/>
      <c r="C421" s="23"/>
      <c r="D421" s="10"/>
      <c r="E421" s="10"/>
      <c r="F421" s="38" t="str">
        <f aca="false">IF(OR(A421="",B421="",C421=""),"",IF(AND(A421&gt;=Setup!$C$7,A421&lt;=Setup!$C$8,D421&lt;&gt;"No"),1,0))</f>
        <v/>
      </c>
      <c r="G421" s="38" t="str">
        <f aca="false">IF(F421=1,INT((A421-Setup!$C$7)/7)+1,"")</f>
        <v/>
      </c>
    </row>
    <row r="422" customFormat="false" ht="15" hidden="false" customHeight="false" outlineLevel="0" collapsed="false">
      <c r="A422" s="37"/>
      <c r="B422" s="10"/>
      <c r="C422" s="23"/>
      <c r="D422" s="10"/>
      <c r="E422" s="10"/>
      <c r="F422" s="38" t="str">
        <f aca="false">IF(OR(A422="",B422="",C422=""),"",IF(AND(A422&gt;=Setup!$C$7,A422&lt;=Setup!$C$8,D422&lt;&gt;"No"),1,0))</f>
        <v/>
      </c>
      <c r="G422" s="38" t="str">
        <f aca="false">IF(F422=1,INT((A422-Setup!$C$7)/7)+1,"")</f>
        <v/>
      </c>
    </row>
    <row r="423" customFormat="false" ht="15" hidden="false" customHeight="false" outlineLevel="0" collapsed="false">
      <c r="A423" s="37"/>
      <c r="B423" s="10"/>
      <c r="C423" s="23"/>
      <c r="D423" s="10"/>
      <c r="E423" s="10"/>
      <c r="F423" s="38" t="str">
        <f aca="false">IF(OR(A423="",B423="",C423=""),"",IF(AND(A423&gt;=Setup!$C$7,A423&lt;=Setup!$C$8,D423&lt;&gt;"No"),1,0))</f>
        <v/>
      </c>
      <c r="G423" s="38" t="str">
        <f aca="false">IF(F423=1,INT((A423-Setup!$C$7)/7)+1,"")</f>
        <v/>
      </c>
    </row>
    <row r="424" customFormat="false" ht="15" hidden="false" customHeight="false" outlineLevel="0" collapsed="false">
      <c r="A424" s="37"/>
      <c r="B424" s="10"/>
      <c r="C424" s="23"/>
      <c r="D424" s="10"/>
      <c r="E424" s="10"/>
      <c r="F424" s="38" t="str">
        <f aca="false">IF(OR(A424="",B424="",C424=""),"",IF(AND(A424&gt;=Setup!$C$7,A424&lt;=Setup!$C$8,D424&lt;&gt;"No"),1,0))</f>
        <v/>
      </c>
      <c r="G424" s="38" t="str">
        <f aca="false">IF(F424=1,INT((A424-Setup!$C$7)/7)+1,"")</f>
        <v/>
      </c>
    </row>
    <row r="425" customFormat="false" ht="15" hidden="false" customHeight="false" outlineLevel="0" collapsed="false">
      <c r="A425" s="37"/>
      <c r="B425" s="10"/>
      <c r="C425" s="23"/>
      <c r="D425" s="10"/>
      <c r="E425" s="10"/>
      <c r="F425" s="38" t="str">
        <f aca="false">IF(OR(A425="",B425="",C425=""),"",IF(AND(A425&gt;=Setup!$C$7,A425&lt;=Setup!$C$8,D425&lt;&gt;"No"),1,0))</f>
        <v/>
      </c>
      <c r="G425" s="38" t="str">
        <f aca="false">IF(F425=1,INT((A425-Setup!$C$7)/7)+1,"")</f>
        <v/>
      </c>
    </row>
    <row r="426" customFormat="false" ht="15" hidden="false" customHeight="false" outlineLevel="0" collapsed="false">
      <c r="A426" s="37"/>
      <c r="B426" s="10"/>
      <c r="C426" s="23"/>
      <c r="D426" s="10"/>
      <c r="E426" s="10"/>
      <c r="F426" s="38" t="str">
        <f aca="false">IF(OR(A426="",B426="",C426=""),"",IF(AND(A426&gt;=Setup!$C$7,A426&lt;=Setup!$C$8,D426&lt;&gt;"No"),1,0))</f>
        <v/>
      </c>
      <c r="G426" s="38" t="str">
        <f aca="false">IF(F426=1,INT((A426-Setup!$C$7)/7)+1,"")</f>
        <v/>
      </c>
    </row>
    <row r="427" customFormat="false" ht="15" hidden="false" customHeight="false" outlineLevel="0" collapsed="false">
      <c r="A427" s="37"/>
      <c r="B427" s="10"/>
      <c r="C427" s="23"/>
      <c r="D427" s="10"/>
      <c r="E427" s="10"/>
      <c r="F427" s="38" t="str">
        <f aca="false">IF(OR(A427="",B427="",C427=""),"",IF(AND(A427&gt;=Setup!$C$7,A427&lt;=Setup!$C$8,D427&lt;&gt;"No"),1,0))</f>
        <v/>
      </c>
      <c r="G427" s="38" t="str">
        <f aca="false">IF(F427=1,INT((A427-Setup!$C$7)/7)+1,"")</f>
        <v/>
      </c>
    </row>
    <row r="428" customFormat="false" ht="15" hidden="false" customHeight="false" outlineLevel="0" collapsed="false">
      <c r="A428" s="37"/>
      <c r="B428" s="10"/>
      <c r="C428" s="23"/>
      <c r="D428" s="10"/>
      <c r="E428" s="10"/>
      <c r="F428" s="38" t="str">
        <f aca="false">IF(OR(A428="",B428="",C428=""),"",IF(AND(A428&gt;=Setup!$C$7,A428&lt;=Setup!$C$8,D428&lt;&gt;"No"),1,0))</f>
        <v/>
      </c>
      <c r="G428" s="38" t="str">
        <f aca="false">IF(F428=1,INT((A428-Setup!$C$7)/7)+1,"")</f>
        <v/>
      </c>
    </row>
    <row r="429" customFormat="false" ht="15" hidden="false" customHeight="false" outlineLevel="0" collapsed="false">
      <c r="A429" s="37"/>
      <c r="B429" s="10"/>
      <c r="C429" s="23"/>
      <c r="D429" s="10"/>
      <c r="E429" s="10"/>
      <c r="F429" s="38" t="str">
        <f aca="false">IF(OR(A429="",B429="",C429=""),"",IF(AND(A429&gt;=Setup!$C$7,A429&lt;=Setup!$C$8,D429&lt;&gt;"No"),1,0))</f>
        <v/>
      </c>
      <c r="G429" s="38" t="str">
        <f aca="false">IF(F429=1,INT((A429-Setup!$C$7)/7)+1,"")</f>
        <v/>
      </c>
    </row>
    <row r="430" customFormat="false" ht="15" hidden="false" customHeight="false" outlineLevel="0" collapsed="false">
      <c r="A430" s="37"/>
      <c r="B430" s="10"/>
      <c r="C430" s="23"/>
      <c r="D430" s="10"/>
      <c r="E430" s="10"/>
      <c r="F430" s="38" t="str">
        <f aca="false">IF(OR(A430="",B430="",C430=""),"",IF(AND(A430&gt;=Setup!$C$7,A430&lt;=Setup!$C$8,D430&lt;&gt;"No"),1,0))</f>
        <v/>
      </c>
      <c r="G430" s="38" t="str">
        <f aca="false">IF(F430=1,INT((A430-Setup!$C$7)/7)+1,"")</f>
        <v/>
      </c>
    </row>
    <row r="431" customFormat="false" ht="15" hidden="false" customHeight="false" outlineLevel="0" collapsed="false">
      <c r="A431" s="37"/>
      <c r="B431" s="10"/>
      <c r="C431" s="23"/>
      <c r="D431" s="10"/>
      <c r="E431" s="10"/>
      <c r="F431" s="38" t="str">
        <f aca="false">IF(OR(A431="",B431="",C431=""),"",IF(AND(A431&gt;=Setup!$C$7,A431&lt;=Setup!$C$8,D431&lt;&gt;"No"),1,0))</f>
        <v/>
      </c>
      <c r="G431" s="38" t="str">
        <f aca="false">IF(F431=1,INT((A431-Setup!$C$7)/7)+1,"")</f>
        <v/>
      </c>
    </row>
    <row r="432" customFormat="false" ht="15" hidden="false" customHeight="false" outlineLevel="0" collapsed="false">
      <c r="A432" s="37"/>
      <c r="B432" s="10"/>
      <c r="C432" s="23"/>
      <c r="D432" s="10"/>
      <c r="E432" s="10"/>
      <c r="F432" s="38" t="str">
        <f aca="false">IF(OR(A432="",B432="",C432=""),"",IF(AND(A432&gt;=Setup!$C$7,A432&lt;=Setup!$C$8,D432&lt;&gt;"No"),1,0))</f>
        <v/>
      </c>
      <c r="G432" s="38" t="str">
        <f aca="false">IF(F432=1,INT((A432-Setup!$C$7)/7)+1,"")</f>
        <v/>
      </c>
    </row>
    <row r="433" customFormat="false" ht="15" hidden="false" customHeight="false" outlineLevel="0" collapsed="false">
      <c r="A433" s="37"/>
      <c r="B433" s="10"/>
      <c r="C433" s="23"/>
      <c r="D433" s="10"/>
      <c r="E433" s="10"/>
      <c r="F433" s="38" t="str">
        <f aca="false">IF(OR(A433="",B433="",C433=""),"",IF(AND(A433&gt;=Setup!$C$7,A433&lt;=Setup!$C$8,D433&lt;&gt;"No"),1,0))</f>
        <v/>
      </c>
      <c r="G433" s="38" t="str">
        <f aca="false">IF(F433=1,INT((A433-Setup!$C$7)/7)+1,"")</f>
        <v/>
      </c>
    </row>
    <row r="434" customFormat="false" ht="15" hidden="false" customHeight="false" outlineLevel="0" collapsed="false">
      <c r="A434" s="37"/>
      <c r="B434" s="10"/>
      <c r="C434" s="23"/>
      <c r="D434" s="10"/>
      <c r="E434" s="10"/>
      <c r="F434" s="38" t="str">
        <f aca="false">IF(OR(A434="",B434="",C434=""),"",IF(AND(A434&gt;=Setup!$C$7,A434&lt;=Setup!$C$8,D434&lt;&gt;"No"),1,0))</f>
        <v/>
      </c>
      <c r="G434" s="38" t="str">
        <f aca="false">IF(F434=1,INT((A434-Setup!$C$7)/7)+1,"")</f>
        <v/>
      </c>
    </row>
    <row r="435" customFormat="false" ht="15" hidden="false" customHeight="false" outlineLevel="0" collapsed="false">
      <c r="A435" s="37"/>
      <c r="B435" s="10"/>
      <c r="C435" s="23"/>
      <c r="D435" s="10"/>
      <c r="E435" s="10"/>
      <c r="F435" s="38" t="str">
        <f aca="false">IF(OR(A435="",B435="",C435=""),"",IF(AND(A435&gt;=Setup!$C$7,A435&lt;=Setup!$C$8,D435&lt;&gt;"No"),1,0))</f>
        <v/>
      </c>
      <c r="G435" s="38" t="str">
        <f aca="false">IF(F435=1,INT((A435-Setup!$C$7)/7)+1,"")</f>
        <v/>
      </c>
    </row>
    <row r="436" customFormat="false" ht="15" hidden="false" customHeight="false" outlineLevel="0" collapsed="false">
      <c r="A436" s="37"/>
      <c r="B436" s="10"/>
      <c r="C436" s="23"/>
      <c r="D436" s="10"/>
      <c r="E436" s="10"/>
      <c r="F436" s="38" t="str">
        <f aca="false">IF(OR(A436="",B436="",C436=""),"",IF(AND(A436&gt;=Setup!$C$7,A436&lt;=Setup!$C$8,D436&lt;&gt;"No"),1,0))</f>
        <v/>
      </c>
      <c r="G436" s="38" t="str">
        <f aca="false">IF(F436=1,INT((A436-Setup!$C$7)/7)+1,"")</f>
        <v/>
      </c>
    </row>
    <row r="437" customFormat="false" ht="15" hidden="false" customHeight="false" outlineLevel="0" collapsed="false">
      <c r="A437" s="37"/>
      <c r="B437" s="10"/>
      <c r="C437" s="23"/>
      <c r="D437" s="10"/>
      <c r="E437" s="10"/>
      <c r="F437" s="38" t="str">
        <f aca="false">IF(OR(A437="",B437="",C437=""),"",IF(AND(A437&gt;=Setup!$C$7,A437&lt;=Setup!$C$8,D437&lt;&gt;"No"),1,0))</f>
        <v/>
      </c>
      <c r="G437" s="38" t="str">
        <f aca="false">IF(F437=1,INT((A437-Setup!$C$7)/7)+1,"")</f>
        <v/>
      </c>
    </row>
    <row r="438" customFormat="false" ht="15" hidden="false" customHeight="false" outlineLevel="0" collapsed="false">
      <c r="A438" s="37"/>
      <c r="B438" s="10"/>
      <c r="C438" s="23"/>
      <c r="D438" s="10"/>
      <c r="E438" s="10"/>
      <c r="F438" s="38" t="str">
        <f aca="false">IF(OR(A438="",B438="",C438=""),"",IF(AND(A438&gt;=Setup!$C$7,A438&lt;=Setup!$C$8,D438&lt;&gt;"No"),1,0))</f>
        <v/>
      </c>
      <c r="G438" s="38" t="str">
        <f aca="false">IF(F438=1,INT((A438-Setup!$C$7)/7)+1,"")</f>
        <v/>
      </c>
    </row>
    <row r="439" customFormat="false" ht="15" hidden="false" customHeight="false" outlineLevel="0" collapsed="false">
      <c r="A439" s="37"/>
      <c r="B439" s="10"/>
      <c r="C439" s="23"/>
      <c r="D439" s="10"/>
      <c r="E439" s="10"/>
      <c r="F439" s="38" t="str">
        <f aca="false">IF(OR(A439="",B439="",C439=""),"",IF(AND(A439&gt;=Setup!$C$7,A439&lt;=Setup!$C$8,D439&lt;&gt;"No"),1,0))</f>
        <v/>
      </c>
      <c r="G439" s="38" t="str">
        <f aca="false">IF(F439=1,INT((A439-Setup!$C$7)/7)+1,"")</f>
        <v/>
      </c>
    </row>
    <row r="440" customFormat="false" ht="15" hidden="false" customHeight="false" outlineLevel="0" collapsed="false">
      <c r="A440" s="37"/>
      <c r="B440" s="10"/>
      <c r="C440" s="23"/>
      <c r="D440" s="10"/>
      <c r="E440" s="10"/>
      <c r="F440" s="38" t="str">
        <f aca="false">IF(OR(A440="",B440="",C440=""),"",IF(AND(A440&gt;=Setup!$C$7,A440&lt;=Setup!$C$8,D440&lt;&gt;"No"),1,0))</f>
        <v/>
      </c>
      <c r="G440" s="38" t="str">
        <f aca="false">IF(F440=1,INT((A440-Setup!$C$7)/7)+1,"")</f>
        <v/>
      </c>
    </row>
    <row r="441" customFormat="false" ht="15" hidden="false" customHeight="false" outlineLevel="0" collapsed="false">
      <c r="A441" s="37"/>
      <c r="B441" s="10"/>
      <c r="C441" s="23"/>
      <c r="D441" s="10"/>
      <c r="E441" s="10"/>
      <c r="F441" s="38" t="str">
        <f aca="false">IF(OR(A441="",B441="",C441=""),"",IF(AND(A441&gt;=Setup!$C$7,A441&lt;=Setup!$C$8,D441&lt;&gt;"No"),1,0))</f>
        <v/>
      </c>
      <c r="G441" s="38" t="str">
        <f aca="false">IF(F441=1,INT((A441-Setup!$C$7)/7)+1,"")</f>
        <v/>
      </c>
    </row>
    <row r="442" customFormat="false" ht="15" hidden="false" customHeight="false" outlineLevel="0" collapsed="false">
      <c r="A442" s="37"/>
      <c r="B442" s="10"/>
      <c r="C442" s="23"/>
      <c r="D442" s="10"/>
      <c r="E442" s="10"/>
      <c r="F442" s="38" t="str">
        <f aca="false">IF(OR(A442="",B442="",C442=""),"",IF(AND(A442&gt;=Setup!$C$7,A442&lt;=Setup!$C$8,D442&lt;&gt;"No"),1,0))</f>
        <v/>
      </c>
      <c r="G442" s="38" t="str">
        <f aca="false">IF(F442=1,INT((A442-Setup!$C$7)/7)+1,"")</f>
        <v/>
      </c>
    </row>
    <row r="443" customFormat="false" ht="15" hidden="false" customHeight="false" outlineLevel="0" collapsed="false">
      <c r="A443" s="37"/>
      <c r="B443" s="10"/>
      <c r="C443" s="23"/>
      <c r="D443" s="10"/>
      <c r="E443" s="10"/>
      <c r="F443" s="38" t="str">
        <f aca="false">IF(OR(A443="",B443="",C443=""),"",IF(AND(A443&gt;=Setup!$C$7,A443&lt;=Setup!$C$8,D443&lt;&gt;"No"),1,0))</f>
        <v/>
      </c>
      <c r="G443" s="38" t="str">
        <f aca="false">IF(F443=1,INT((A443-Setup!$C$7)/7)+1,"")</f>
        <v/>
      </c>
    </row>
    <row r="444" customFormat="false" ht="15" hidden="false" customHeight="false" outlineLevel="0" collapsed="false">
      <c r="A444" s="37"/>
      <c r="B444" s="10"/>
      <c r="C444" s="23"/>
      <c r="D444" s="10"/>
      <c r="E444" s="10"/>
      <c r="F444" s="38" t="str">
        <f aca="false">IF(OR(A444="",B444="",C444=""),"",IF(AND(A444&gt;=Setup!$C$7,A444&lt;=Setup!$C$8,D444&lt;&gt;"No"),1,0))</f>
        <v/>
      </c>
      <c r="G444" s="38" t="str">
        <f aca="false">IF(F444=1,INT((A444-Setup!$C$7)/7)+1,"")</f>
        <v/>
      </c>
    </row>
    <row r="445" customFormat="false" ht="15" hidden="false" customHeight="false" outlineLevel="0" collapsed="false">
      <c r="A445" s="37"/>
      <c r="B445" s="10"/>
      <c r="C445" s="23"/>
      <c r="D445" s="10"/>
      <c r="E445" s="10"/>
      <c r="F445" s="38" t="str">
        <f aca="false">IF(OR(A445="",B445="",C445=""),"",IF(AND(A445&gt;=Setup!$C$7,A445&lt;=Setup!$C$8,D445&lt;&gt;"No"),1,0))</f>
        <v/>
      </c>
      <c r="G445" s="38" t="str">
        <f aca="false">IF(F445=1,INT((A445-Setup!$C$7)/7)+1,"")</f>
        <v/>
      </c>
    </row>
    <row r="446" customFormat="false" ht="15" hidden="false" customHeight="false" outlineLevel="0" collapsed="false">
      <c r="A446" s="37"/>
      <c r="B446" s="10"/>
      <c r="C446" s="23"/>
      <c r="D446" s="10"/>
      <c r="E446" s="10"/>
      <c r="F446" s="38" t="str">
        <f aca="false">IF(OR(A446="",B446="",C446=""),"",IF(AND(A446&gt;=Setup!$C$7,A446&lt;=Setup!$C$8,D446&lt;&gt;"No"),1,0))</f>
        <v/>
      </c>
      <c r="G446" s="38" t="str">
        <f aca="false">IF(F446=1,INT((A446-Setup!$C$7)/7)+1,"")</f>
        <v/>
      </c>
    </row>
    <row r="447" customFormat="false" ht="15" hidden="false" customHeight="false" outlineLevel="0" collapsed="false">
      <c r="A447" s="37"/>
      <c r="B447" s="10"/>
      <c r="C447" s="23"/>
      <c r="D447" s="10"/>
      <c r="E447" s="10"/>
      <c r="F447" s="38" t="str">
        <f aca="false">IF(OR(A447="",B447="",C447=""),"",IF(AND(A447&gt;=Setup!$C$7,A447&lt;=Setup!$C$8,D447&lt;&gt;"No"),1,0))</f>
        <v/>
      </c>
      <c r="G447" s="38" t="str">
        <f aca="false">IF(F447=1,INT((A447-Setup!$C$7)/7)+1,"")</f>
        <v/>
      </c>
    </row>
    <row r="448" customFormat="false" ht="15" hidden="false" customHeight="false" outlineLevel="0" collapsed="false">
      <c r="A448" s="37"/>
      <c r="B448" s="10"/>
      <c r="C448" s="23"/>
      <c r="D448" s="10"/>
      <c r="E448" s="10"/>
      <c r="F448" s="38" t="str">
        <f aca="false">IF(OR(A448="",B448="",C448=""),"",IF(AND(A448&gt;=Setup!$C$7,A448&lt;=Setup!$C$8,D448&lt;&gt;"No"),1,0))</f>
        <v/>
      </c>
      <c r="G448" s="38" t="str">
        <f aca="false">IF(F448=1,INT((A448-Setup!$C$7)/7)+1,"")</f>
        <v/>
      </c>
    </row>
    <row r="449" customFormat="false" ht="15" hidden="false" customHeight="false" outlineLevel="0" collapsed="false">
      <c r="A449" s="37"/>
      <c r="B449" s="10"/>
      <c r="C449" s="23"/>
      <c r="D449" s="10"/>
      <c r="E449" s="10"/>
      <c r="F449" s="38" t="str">
        <f aca="false">IF(OR(A449="",B449="",C449=""),"",IF(AND(A449&gt;=Setup!$C$7,A449&lt;=Setup!$C$8,D449&lt;&gt;"No"),1,0))</f>
        <v/>
      </c>
      <c r="G449" s="38" t="str">
        <f aca="false">IF(F449=1,INT((A449-Setup!$C$7)/7)+1,"")</f>
        <v/>
      </c>
    </row>
    <row r="450" customFormat="false" ht="15" hidden="false" customHeight="false" outlineLevel="0" collapsed="false">
      <c r="A450" s="37"/>
      <c r="B450" s="10"/>
      <c r="C450" s="23"/>
      <c r="D450" s="10"/>
      <c r="E450" s="10"/>
      <c r="F450" s="38" t="str">
        <f aca="false">IF(OR(A450="",B450="",C450=""),"",IF(AND(A450&gt;=Setup!$C$7,A450&lt;=Setup!$C$8,D450&lt;&gt;"No"),1,0))</f>
        <v/>
      </c>
      <c r="G450" s="38" t="str">
        <f aca="false">IF(F450=1,INT((A450-Setup!$C$7)/7)+1,"")</f>
        <v/>
      </c>
    </row>
    <row r="451" customFormat="false" ht="15" hidden="false" customHeight="false" outlineLevel="0" collapsed="false">
      <c r="A451" s="37"/>
      <c r="B451" s="10"/>
      <c r="C451" s="23"/>
      <c r="D451" s="10"/>
      <c r="E451" s="10"/>
      <c r="F451" s="38" t="str">
        <f aca="false">IF(OR(A451="",B451="",C451=""),"",IF(AND(A451&gt;=Setup!$C$7,A451&lt;=Setup!$C$8,D451&lt;&gt;"No"),1,0))</f>
        <v/>
      </c>
      <c r="G451" s="38" t="str">
        <f aca="false">IF(F451=1,INT((A451-Setup!$C$7)/7)+1,"")</f>
        <v/>
      </c>
    </row>
    <row r="452" customFormat="false" ht="15" hidden="false" customHeight="false" outlineLevel="0" collapsed="false">
      <c r="A452" s="37"/>
      <c r="B452" s="10"/>
      <c r="C452" s="23"/>
      <c r="D452" s="10"/>
      <c r="E452" s="10"/>
      <c r="F452" s="38" t="str">
        <f aca="false">IF(OR(A452="",B452="",C452=""),"",IF(AND(A452&gt;=Setup!$C$7,A452&lt;=Setup!$C$8,D452&lt;&gt;"No"),1,0))</f>
        <v/>
      </c>
      <c r="G452" s="38" t="str">
        <f aca="false">IF(F452=1,INT((A452-Setup!$C$7)/7)+1,"")</f>
        <v/>
      </c>
    </row>
    <row r="453" customFormat="false" ht="15" hidden="false" customHeight="false" outlineLevel="0" collapsed="false">
      <c r="A453" s="37"/>
      <c r="B453" s="10"/>
      <c r="C453" s="23"/>
      <c r="D453" s="10"/>
      <c r="E453" s="10"/>
      <c r="F453" s="38" t="str">
        <f aca="false">IF(OR(A453="",B453="",C453=""),"",IF(AND(A453&gt;=Setup!$C$7,A453&lt;=Setup!$C$8,D453&lt;&gt;"No"),1,0))</f>
        <v/>
      </c>
      <c r="G453" s="38" t="str">
        <f aca="false">IF(F453=1,INT((A453-Setup!$C$7)/7)+1,"")</f>
        <v/>
      </c>
    </row>
    <row r="454" customFormat="false" ht="15" hidden="false" customHeight="false" outlineLevel="0" collapsed="false">
      <c r="A454" s="37"/>
      <c r="B454" s="10"/>
      <c r="C454" s="23"/>
      <c r="D454" s="10"/>
      <c r="E454" s="10"/>
      <c r="F454" s="38" t="str">
        <f aca="false">IF(OR(A454="",B454="",C454=""),"",IF(AND(A454&gt;=Setup!$C$7,A454&lt;=Setup!$C$8,D454&lt;&gt;"No"),1,0))</f>
        <v/>
      </c>
      <c r="G454" s="38" t="str">
        <f aca="false">IF(F454=1,INT((A454-Setup!$C$7)/7)+1,"")</f>
        <v/>
      </c>
    </row>
    <row r="455" customFormat="false" ht="15" hidden="false" customHeight="false" outlineLevel="0" collapsed="false">
      <c r="A455" s="37"/>
      <c r="B455" s="10"/>
      <c r="C455" s="23"/>
      <c r="D455" s="10"/>
      <c r="E455" s="10"/>
      <c r="F455" s="38" t="str">
        <f aca="false">IF(OR(A455="",B455="",C455=""),"",IF(AND(A455&gt;=Setup!$C$7,A455&lt;=Setup!$C$8,D455&lt;&gt;"No"),1,0))</f>
        <v/>
      </c>
      <c r="G455" s="38" t="str">
        <f aca="false">IF(F455=1,INT((A455-Setup!$C$7)/7)+1,"")</f>
        <v/>
      </c>
    </row>
    <row r="456" customFormat="false" ht="15" hidden="false" customHeight="false" outlineLevel="0" collapsed="false">
      <c r="A456" s="37"/>
      <c r="B456" s="10"/>
      <c r="C456" s="23"/>
      <c r="D456" s="10"/>
      <c r="E456" s="10"/>
      <c r="F456" s="38" t="str">
        <f aca="false">IF(OR(A456="",B456="",C456=""),"",IF(AND(A456&gt;=Setup!$C$7,A456&lt;=Setup!$C$8,D456&lt;&gt;"No"),1,0))</f>
        <v/>
      </c>
      <c r="G456" s="38" t="str">
        <f aca="false">IF(F456=1,INT((A456-Setup!$C$7)/7)+1,"")</f>
        <v/>
      </c>
    </row>
    <row r="457" customFormat="false" ht="15" hidden="false" customHeight="false" outlineLevel="0" collapsed="false">
      <c r="A457" s="37"/>
      <c r="B457" s="10"/>
      <c r="C457" s="23"/>
      <c r="D457" s="10"/>
      <c r="E457" s="10"/>
      <c r="F457" s="38" t="str">
        <f aca="false">IF(OR(A457="",B457="",C457=""),"",IF(AND(A457&gt;=Setup!$C$7,A457&lt;=Setup!$C$8,D457&lt;&gt;"No"),1,0))</f>
        <v/>
      </c>
      <c r="G457" s="38" t="str">
        <f aca="false">IF(F457=1,INT((A457-Setup!$C$7)/7)+1,"")</f>
        <v/>
      </c>
    </row>
    <row r="458" customFormat="false" ht="15" hidden="false" customHeight="false" outlineLevel="0" collapsed="false">
      <c r="A458" s="37"/>
      <c r="B458" s="10"/>
      <c r="C458" s="23"/>
      <c r="D458" s="10"/>
      <c r="E458" s="10"/>
      <c r="F458" s="38" t="str">
        <f aca="false">IF(OR(A458="",B458="",C458=""),"",IF(AND(A458&gt;=Setup!$C$7,A458&lt;=Setup!$C$8,D458&lt;&gt;"No"),1,0))</f>
        <v/>
      </c>
      <c r="G458" s="38" t="str">
        <f aca="false">IF(F458=1,INT((A458-Setup!$C$7)/7)+1,"")</f>
        <v/>
      </c>
    </row>
    <row r="459" customFormat="false" ht="15" hidden="false" customHeight="false" outlineLevel="0" collapsed="false">
      <c r="A459" s="37"/>
      <c r="B459" s="10"/>
      <c r="C459" s="23"/>
      <c r="D459" s="10"/>
      <c r="E459" s="10"/>
      <c r="F459" s="38" t="str">
        <f aca="false">IF(OR(A459="",B459="",C459=""),"",IF(AND(A459&gt;=Setup!$C$7,A459&lt;=Setup!$C$8,D459&lt;&gt;"No"),1,0))</f>
        <v/>
      </c>
      <c r="G459" s="38" t="str">
        <f aca="false">IF(F459=1,INT((A459-Setup!$C$7)/7)+1,"")</f>
        <v/>
      </c>
    </row>
    <row r="460" customFormat="false" ht="15" hidden="false" customHeight="false" outlineLevel="0" collapsed="false">
      <c r="A460" s="37"/>
      <c r="B460" s="10"/>
      <c r="C460" s="23"/>
      <c r="D460" s="10"/>
      <c r="E460" s="10"/>
      <c r="F460" s="38" t="str">
        <f aca="false">IF(OR(A460="",B460="",C460=""),"",IF(AND(A460&gt;=Setup!$C$7,A460&lt;=Setup!$C$8,D460&lt;&gt;"No"),1,0))</f>
        <v/>
      </c>
      <c r="G460" s="38" t="str">
        <f aca="false">IF(F460=1,INT((A460-Setup!$C$7)/7)+1,"")</f>
        <v/>
      </c>
    </row>
    <row r="461" customFormat="false" ht="15" hidden="false" customHeight="false" outlineLevel="0" collapsed="false">
      <c r="A461" s="37"/>
      <c r="B461" s="10"/>
      <c r="C461" s="23"/>
      <c r="D461" s="10"/>
      <c r="E461" s="10"/>
      <c r="F461" s="38" t="str">
        <f aca="false">IF(OR(A461="",B461="",C461=""),"",IF(AND(A461&gt;=Setup!$C$7,A461&lt;=Setup!$C$8,D461&lt;&gt;"No"),1,0))</f>
        <v/>
      </c>
      <c r="G461" s="38" t="str">
        <f aca="false">IF(F461=1,INT((A461-Setup!$C$7)/7)+1,"")</f>
        <v/>
      </c>
    </row>
    <row r="462" customFormat="false" ht="15" hidden="false" customHeight="false" outlineLevel="0" collapsed="false">
      <c r="A462" s="37"/>
      <c r="B462" s="10"/>
      <c r="C462" s="23"/>
      <c r="D462" s="10"/>
      <c r="E462" s="10"/>
      <c r="F462" s="38" t="str">
        <f aca="false">IF(OR(A462="",B462="",C462=""),"",IF(AND(A462&gt;=Setup!$C$7,A462&lt;=Setup!$C$8,D462&lt;&gt;"No"),1,0))</f>
        <v/>
      </c>
      <c r="G462" s="38" t="str">
        <f aca="false">IF(F462=1,INT((A462-Setup!$C$7)/7)+1,"")</f>
        <v/>
      </c>
    </row>
    <row r="463" customFormat="false" ht="15" hidden="false" customHeight="false" outlineLevel="0" collapsed="false">
      <c r="A463" s="37"/>
      <c r="B463" s="10"/>
      <c r="C463" s="23"/>
      <c r="D463" s="10"/>
      <c r="E463" s="10"/>
      <c r="F463" s="38" t="str">
        <f aca="false">IF(OR(A463="",B463="",C463=""),"",IF(AND(A463&gt;=Setup!$C$7,A463&lt;=Setup!$C$8,D463&lt;&gt;"No"),1,0))</f>
        <v/>
      </c>
      <c r="G463" s="38" t="str">
        <f aca="false">IF(F463=1,INT((A463-Setup!$C$7)/7)+1,"")</f>
        <v/>
      </c>
    </row>
    <row r="464" customFormat="false" ht="15" hidden="false" customHeight="false" outlineLevel="0" collapsed="false">
      <c r="A464" s="37"/>
      <c r="B464" s="10"/>
      <c r="C464" s="23"/>
      <c r="D464" s="10"/>
      <c r="E464" s="10"/>
      <c r="F464" s="38" t="str">
        <f aca="false">IF(OR(A464="",B464="",C464=""),"",IF(AND(A464&gt;=Setup!$C$7,A464&lt;=Setup!$C$8,D464&lt;&gt;"No"),1,0))</f>
        <v/>
      </c>
      <c r="G464" s="38" t="str">
        <f aca="false">IF(F464=1,INT((A464-Setup!$C$7)/7)+1,"")</f>
        <v/>
      </c>
    </row>
    <row r="465" customFormat="false" ht="15" hidden="false" customHeight="false" outlineLevel="0" collapsed="false">
      <c r="A465" s="37"/>
      <c r="B465" s="10"/>
      <c r="C465" s="23"/>
      <c r="D465" s="10"/>
      <c r="E465" s="10"/>
      <c r="F465" s="38" t="str">
        <f aca="false">IF(OR(A465="",B465="",C465=""),"",IF(AND(A465&gt;=Setup!$C$7,A465&lt;=Setup!$C$8,D465&lt;&gt;"No"),1,0))</f>
        <v/>
      </c>
      <c r="G465" s="38" t="str">
        <f aca="false">IF(F465=1,INT((A465-Setup!$C$7)/7)+1,"")</f>
        <v/>
      </c>
    </row>
    <row r="466" customFormat="false" ht="15" hidden="false" customHeight="false" outlineLevel="0" collapsed="false">
      <c r="A466" s="37"/>
      <c r="B466" s="10"/>
      <c r="C466" s="23"/>
      <c r="D466" s="10"/>
      <c r="E466" s="10"/>
      <c r="F466" s="38" t="str">
        <f aca="false">IF(OR(A466="",B466="",C466=""),"",IF(AND(A466&gt;=Setup!$C$7,A466&lt;=Setup!$C$8,D466&lt;&gt;"No"),1,0))</f>
        <v/>
      </c>
      <c r="G466" s="38" t="str">
        <f aca="false">IF(F466=1,INT((A466-Setup!$C$7)/7)+1,"")</f>
        <v/>
      </c>
    </row>
    <row r="467" customFormat="false" ht="15" hidden="false" customHeight="false" outlineLevel="0" collapsed="false">
      <c r="A467" s="37"/>
      <c r="B467" s="10"/>
      <c r="C467" s="23"/>
      <c r="D467" s="10"/>
      <c r="E467" s="10"/>
      <c r="F467" s="38" t="str">
        <f aca="false">IF(OR(A467="",B467="",C467=""),"",IF(AND(A467&gt;=Setup!$C$7,A467&lt;=Setup!$C$8,D467&lt;&gt;"No"),1,0))</f>
        <v/>
      </c>
      <c r="G467" s="38" t="str">
        <f aca="false">IF(F467=1,INT((A467-Setup!$C$7)/7)+1,"")</f>
        <v/>
      </c>
    </row>
    <row r="468" customFormat="false" ht="15" hidden="false" customHeight="false" outlineLevel="0" collapsed="false">
      <c r="A468" s="37"/>
      <c r="B468" s="10"/>
      <c r="C468" s="23"/>
      <c r="D468" s="10"/>
      <c r="E468" s="10"/>
      <c r="F468" s="38" t="str">
        <f aca="false">IF(OR(A468="",B468="",C468=""),"",IF(AND(A468&gt;=Setup!$C$7,A468&lt;=Setup!$C$8,D468&lt;&gt;"No"),1,0))</f>
        <v/>
      </c>
      <c r="G468" s="38" t="str">
        <f aca="false">IF(F468=1,INT((A468-Setup!$C$7)/7)+1,"")</f>
        <v/>
      </c>
    </row>
    <row r="469" customFormat="false" ht="15" hidden="false" customHeight="false" outlineLevel="0" collapsed="false">
      <c r="A469" s="37"/>
      <c r="B469" s="10"/>
      <c r="C469" s="23"/>
      <c r="D469" s="10"/>
      <c r="E469" s="10"/>
      <c r="F469" s="38" t="str">
        <f aca="false">IF(OR(A469="",B469="",C469=""),"",IF(AND(A469&gt;=Setup!$C$7,A469&lt;=Setup!$C$8,D469&lt;&gt;"No"),1,0))</f>
        <v/>
      </c>
      <c r="G469" s="38" t="str">
        <f aca="false">IF(F469=1,INT((A469-Setup!$C$7)/7)+1,"")</f>
        <v/>
      </c>
    </row>
    <row r="470" customFormat="false" ht="15" hidden="false" customHeight="false" outlineLevel="0" collapsed="false">
      <c r="A470" s="37"/>
      <c r="B470" s="10"/>
      <c r="C470" s="23"/>
      <c r="D470" s="10"/>
      <c r="E470" s="10"/>
      <c r="F470" s="38" t="str">
        <f aca="false">IF(OR(A470="",B470="",C470=""),"",IF(AND(A470&gt;=Setup!$C$7,A470&lt;=Setup!$C$8,D470&lt;&gt;"No"),1,0))</f>
        <v/>
      </c>
      <c r="G470" s="38" t="str">
        <f aca="false">IF(F470=1,INT((A470-Setup!$C$7)/7)+1,"")</f>
        <v/>
      </c>
    </row>
    <row r="471" customFormat="false" ht="15" hidden="false" customHeight="false" outlineLevel="0" collapsed="false">
      <c r="A471" s="37"/>
      <c r="B471" s="10"/>
      <c r="C471" s="23"/>
      <c r="D471" s="10"/>
      <c r="E471" s="10"/>
      <c r="F471" s="38" t="str">
        <f aca="false">IF(OR(A471="",B471="",C471=""),"",IF(AND(A471&gt;=Setup!$C$7,A471&lt;=Setup!$C$8,D471&lt;&gt;"No"),1,0))</f>
        <v/>
      </c>
      <c r="G471" s="38" t="str">
        <f aca="false">IF(F471=1,INT((A471-Setup!$C$7)/7)+1,"")</f>
        <v/>
      </c>
    </row>
    <row r="472" customFormat="false" ht="15" hidden="false" customHeight="false" outlineLevel="0" collapsed="false">
      <c r="A472" s="37"/>
      <c r="B472" s="10"/>
      <c r="C472" s="23"/>
      <c r="D472" s="10"/>
      <c r="E472" s="10"/>
      <c r="F472" s="38" t="str">
        <f aca="false">IF(OR(A472="",B472="",C472=""),"",IF(AND(A472&gt;=Setup!$C$7,A472&lt;=Setup!$C$8,D472&lt;&gt;"No"),1,0))</f>
        <v/>
      </c>
      <c r="G472" s="38" t="str">
        <f aca="false">IF(F472=1,INT((A472-Setup!$C$7)/7)+1,"")</f>
        <v/>
      </c>
    </row>
    <row r="473" customFormat="false" ht="15" hidden="false" customHeight="false" outlineLevel="0" collapsed="false">
      <c r="A473" s="37"/>
      <c r="B473" s="10"/>
      <c r="C473" s="23"/>
      <c r="D473" s="10"/>
      <c r="E473" s="10"/>
      <c r="F473" s="38" t="str">
        <f aca="false">IF(OR(A473="",B473="",C473=""),"",IF(AND(A473&gt;=Setup!$C$7,A473&lt;=Setup!$C$8,D473&lt;&gt;"No"),1,0))</f>
        <v/>
      </c>
      <c r="G473" s="38" t="str">
        <f aca="false">IF(F473=1,INT((A473-Setup!$C$7)/7)+1,"")</f>
        <v/>
      </c>
    </row>
    <row r="474" customFormat="false" ht="15" hidden="false" customHeight="false" outlineLevel="0" collapsed="false">
      <c r="A474" s="37"/>
      <c r="B474" s="10"/>
      <c r="C474" s="23"/>
      <c r="D474" s="10"/>
      <c r="E474" s="10"/>
      <c r="F474" s="38" t="str">
        <f aca="false">IF(OR(A474="",B474="",C474=""),"",IF(AND(A474&gt;=Setup!$C$7,A474&lt;=Setup!$C$8,D474&lt;&gt;"No"),1,0))</f>
        <v/>
      </c>
      <c r="G474" s="38" t="str">
        <f aca="false">IF(F474=1,INT((A474-Setup!$C$7)/7)+1,"")</f>
        <v/>
      </c>
    </row>
    <row r="475" customFormat="false" ht="15" hidden="false" customHeight="false" outlineLevel="0" collapsed="false">
      <c r="A475" s="37"/>
      <c r="B475" s="10"/>
      <c r="C475" s="23"/>
      <c r="D475" s="10"/>
      <c r="E475" s="10"/>
      <c r="F475" s="38" t="str">
        <f aca="false">IF(OR(A475="",B475="",C475=""),"",IF(AND(A475&gt;=Setup!$C$7,A475&lt;=Setup!$C$8,D475&lt;&gt;"No"),1,0))</f>
        <v/>
      </c>
      <c r="G475" s="38" t="str">
        <f aca="false">IF(F475=1,INT((A475-Setup!$C$7)/7)+1,"")</f>
        <v/>
      </c>
    </row>
    <row r="476" customFormat="false" ht="15" hidden="false" customHeight="false" outlineLevel="0" collapsed="false">
      <c r="A476" s="37"/>
      <c r="B476" s="10"/>
      <c r="C476" s="23"/>
      <c r="D476" s="10"/>
      <c r="E476" s="10"/>
      <c r="F476" s="38" t="str">
        <f aca="false">IF(OR(A476="",B476="",C476=""),"",IF(AND(A476&gt;=Setup!$C$7,A476&lt;=Setup!$C$8,D476&lt;&gt;"No"),1,0))</f>
        <v/>
      </c>
      <c r="G476" s="38" t="str">
        <f aca="false">IF(F476=1,INT((A476-Setup!$C$7)/7)+1,"")</f>
        <v/>
      </c>
    </row>
    <row r="477" customFormat="false" ht="15" hidden="false" customHeight="false" outlineLevel="0" collapsed="false">
      <c r="A477" s="37"/>
      <c r="B477" s="10"/>
      <c r="C477" s="23"/>
      <c r="D477" s="10"/>
      <c r="E477" s="10"/>
      <c r="F477" s="38" t="str">
        <f aca="false">IF(OR(A477="",B477="",C477=""),"",IF(AND(A477&gt;=Setup!$C$7,A477&lt;=Setup!$C$8,D477&lt;&gt;"No"),1,0))</f>
        <v/>
      </c>
      <c r="G477" s="38" t="str">
        <f aca="false">IF(F477=1,INT((A477-Setup!$C$7)/7)+1,"")</f>
        <v/>
      </c>
    </row>
    <row r="478" customFormat="false" ht="15" hidden="false" customHeight="false" outlineLevel="0" collapsed="false">
      <c r="A478" s="37"/>
      <c r="B478" s="10"/>
      <c r="C478" s="23"/>
      <c r="D478" s="10"/>
      <c r="E478" s="10"/>
      <c r="F478" s="38" t="str">
        <f aca="false">IF(OR(A478="",B478="",C478=""),"",IF(AND(A478&gt;=Setup!$C$7,A478&lt;=Setup!$C$8,D478&lt;&gt;"No"),1,0))</f>
        <v/>
      </c>
      <c r="G478" s="38" t="str">
        <f aca="false">IF(F478=1,INT((A478-Setup!$C$7)/7)+1,"")</f>
        <v/>
      </c>
    </row>
    <row r="479" customFormat="false" ht="15" hidden="false" customHeight="false" outlineLevel="0" collapsed="false">
      <c r="A479" s="37"/>
      <c r="B479" s="10"/>
      <c r="C479" s="23"/>
      <c r="D479" s="10"/>
      <c r="E479" s="10"/>
      <c r="F479" s="38" t="str">
        <f aca="false">IF(OR(A479="",B479="",C479=""),"",IF(AND(A479&gt;=Setup!$C$7,A479&lt;=Setup!$C$8,D479&lt;&gt;"No"),1,0))</f>
        <v/>
      </c>
      <c r="G479" s="38" t="str">
        <f aca="false">IF(F479=1,INT((A479-Setup!$C$7)/7)+1,"")</f>
        <v/>
      </c>
    </row>
    <row r="480" customFormat="false" ht="15" hidden="false" customHeight="false" outlineLevel="0" collapsed="false">
      <c r="A480" s="37"/>
      <c r="B480" s="10"/>
      <c r="C480" s="23"/>
      <c r="D480" s="10"/>
      <c r="E480" s="10"/>
      <c r="F480" s="38" t="str">
        <f aca="false">IF(OR(A480="",B480="",C480=""),"",IF(AND(A480&gt;=Setup!$C$7,A480&lt;=Setup!$C$8,D480&lt;&gt;"No"),1,0))</f>
        <v/>
      </c>
      <c r="G480" s="38" t="str">
        <f aca="false">IF(F480=1,INT((A480-Setup!$C$7)/7)+1,"")</f>
        <v/>
      </c>
    </row>
    <row r="481" customFormat="false" ht="15" hidden="false" customHeight="false" outlineLevel="0" collapsed="false">
      <c r="A481" s="37"/>
      <c r="B481" s="10"/>
      <c r="C481" s="23"/>
      <c r="D481" s="10"/>
      <c r="E481" s="10"/>
      <c r="F481" s="38" t="str">
        <f aca="false">IF(OR(A481="",B481="",C481=""),"",IF(AND(A481&gt;=Setup!$C$7,A481&lt;=Setup!$C$8,D481&lt;&gt;"No"),1,0))</f>
        <v/>
      </c>
      <c r="G481" s="38" t="str">
        <f aca="false">IF(F481=1,INT((A481-Setup!$C$7)/7)+1,"")</f>
        <v/>
      </c>
    </row>
    <row r="482" customFormat="false" ht="15" hidden="false" customHeight="false" outlineLevel="0" collapsed="false">
      <c r="A482" s="37"/>
      <c r="B482" s="10"/>
      <c r="C482" s="23"/>
      <c r="D482" s="10"/>
      <c r="E482" s="10"/>
      <c r="F482" s="38" t="str">
        <f aca="false">IF(OR(A482="",B482="",C482=""),"",IF(AND(A482&gt;=Setup!$C$7,A482&lt;=Setup!$C$8,D482&lt;&gt;"No"),1,0))</f>
        <v/>
      </c>
      <c r="G482" s="38" t="str">
        <f aca="false">IF(F482=1,INT((A482-Setup!$C$7)/7)+1,"")</f>
        <v/>
      </c>
    </row>
    <row r="483" customFormat="false" ht="15" hidden="false" customHeight="false" outlineLevel="0" collapsed="false">
      <c r="A483" s="37"/>
      <c r="B483" s="10"/>
      <c r="C483" s="23"/>
      <c r="D483" s="10"/>
      <c r="E483" s="10"/>
      <c r="F483" s="38" t="str">
        <f aca="false">IF(OR(A483="",B483="",C483=""),"",IF(AND(A483&gt;=Setup!$C$7,A483&lt;=Setup!$C$8,D483&lt;&gt;"No"),1,0))</f>
        <v/>
      </c>
      <c r="G483" s="38" t="str">
        <f aca="false">IF(F483=1,INT((A483-Setup!$C$7)/7)+1,"")</f>
        <v/>
      </c>
    </row>
    <row r="484" customFormat="false" ht="15" hidden="false" customHeight="false" outlineLevel="0" collapsed="false">
      <c r="A484" s="37"/>
      <c r="B484" s="10"/>
      <c r="C484" s="23"/>
      <c r="D484" s="10"/>
      <c r="E484" s="10"/>
      <c r="F484" s="38" t="str">
        <f aca="false">IF(OR(A484="",B484="",C484=""),"",IF(AND(A484&gt;=Setup!$C$7,A484&lt;=Setup!$C$8,D484&lt;&gt;"No"),1,0))</f>
        <v/>
      </c>
      <c r="G484" s="38" t="str">
        <f aca="false">IF(F484=1,INT((A484-Setup!$C$7)/7)+1,"")</f>
        <v/>
      </c>
    </row>
    <row r="485" customFormat="false" ht="15" hidden="false" customHeight="false" outlineLevel="0" collapsed="false">
      <c r="A485" s="37"/>
      <c r="B485" s="10"/>
      <c r="C485" s="23"/>
      <c r="D485" s="10"/>
      <c r="E485" s="10"/>
      <c r="F485" s="38" t="str">
        <f aca="false">IF(OR(A485="",B485="",C485=""),"",IF(AND(A485&gt;=Setup!$C$7,A485&lt;=Setup!$C$8,D485&lt;&gt;"No"),1,0))</f>
        <v/>
      </c>
      <c r="G485" s="38" t="str">
        <f aca="false">IF(F485=1,INT((A485-Setup!$C$7)/7)+1,"")</f>
        <v/>
      </c>
    </row>
    <row r="486" customFormat="false" ht="15" hidden="false" customHeight="false" outlineLevel="0" collapsed="false">
      <c r="A486" s="37"/>
      <c r="B486" s="10"/>
      <c r="C486" s="23"/>
      <c r="D486" s="10"/>
      <c r="E486" s="10"/>
      <c r="F486" s="38" t="str">
        <f aca="false">IF(OR(A486="",B486="",C486=""),"",IF(AND(A486&gt;=Setup!$C$7,A486&lt;=Setup!$C$8,D486&lt;&gt;"No"),1,0))</f>
        <v/>
      </c>
      <c r="G486" s="38" t="str">
        <f aca="false">IF(F486=1,INT((A486-Setup!$C$7)/7)+1,"")</f>
        <v/>
      </c>
    </row>
    <row r="487" customFormat="false" ht="15" hidden="false" customHeight="false" outlineLevel="0" collapsed="false">
      <c r="A487" s="37"/>
      <c r="B487" s="10"/>
      <c r="C487" s="23"/>
      <c r="D487" s="10"/>
      <c r="E487" s="10"/>
      <c r="F487" s="38" t="str">
        <f aca="false">IF(OR(A487="",B487="",C487=""),"",IF(AND(A487&gt;=Setup!$C$7,A487&lt;=Setup!$C$8,D487&lt;&gt;"No"),1,0))</f>
        <v/>
      </c>
      <c r="G487" s="38" t="str">
        <f aca="false">IF(F487=1,INT((A487-Setup!$C$7)/7)+1,"")</f>
        <v/>
      </c>
    </row>
    <row r="488" customFormat="false" ht="15" hidden="false" customHeight="false" outlineLevel="0" collapsed="false">
      <c r="A488" s="37"/>
      <c r="B488" s="10"/>
      <c r="C488" s="23"/>
      <c r="D488" s="10"/>
      <c r="E488" s="10"/>
      <c r="F488" s="38" t="str">
        <f aca="false">IF(OR(A488="",B488="",C488=""),"",IF(AND(A488&gt;=Setup!$C$7,A488&lt;=Setup!$C$8,D488&lt;&gt;"No"),1,0))</f>
        <v/>
      </c>
      <c r="G488" s="38" t="str">
        <f aca="false">IF(F488=1,INT((A488-Setup!$C$7)/7)+1,"")</f>
        <v/>
      </c>
    </row>
    <row r="489" customFormat="false" ht="15" hidden="false" customHeight="false" outlineLevel="0" collapsed="false">
      <c r="A489" s="37"/>
      <c r="B489" s="10"/>
      <c r="C489" s="23"/>
      <c r="D489" s="10"/>
      <c r="E489" s="10"/>
      <c r="F489" s="38" t="str">
        <f aca="false">IF(OR(A489="",B489="",C489=""),"",IF(AND(A489&gt;=Setup!$C$7,A489&lt;=Setup!$C$8,D489&lt;&gt;"No"),1,0))</f>
        <v/>
      </c>
      <c r="G489" s="38" t="str">
        <f aca="false">IF(F489=1,INT((A489-Setup!$C$7)/7)+1,"")</f>
        <v/>
      </c>
    </row>
    <row r="490" customFormat="false" ht="15" hidden="false" customHeight="false" outlineLevel="0" collapsed="false">
      <c r="A490" s="37"/>
      <c r="B490" s="10"/>
      <c r="C490" s="23"/>
      <c r="D490" s="10"/>
      <c r="E490" s="10"/>
      <c r="F490" s="38" t="str">
        <f aca="false">IF(OR(A490="",B490="",C490=""),"",IF(AND(A490&gt;=Setup!$C$7,A490&lt;=Setup!$C$8,D490&lt;&gt;"No"),1,0))</f>
        <v/>
      </c>
      <c r="G490" s="38" t="str">
        <f aca="false">IF(F490=1,INT((A490-Setup!$C$7)/7)+1,"")</f>
        <v/>
      </c>
    </row>
    <row r="491" customFormat="false" ht="15" hidden="false" customHeight="false" outlineLevel="0" collapsed="false">
      <c r="A491" s="37"/>
      <c r="B491" s="10"/>
      <c r="C491" s="23"/>
      <c r="D491" s="10"/>
      <c r="E491" s="10"/>
      <c r="F491" s="38" t="str">
        <f aca="false">IF(OR(A491="",B491="",C491=""),"",IF(AND(A491&gt;=Setup!$C$7,A491&lt;=Setup!$C$8,D491&lt;&gt;"No"),1,0))</f>
        <v/>
      </c>
      <c r="G491" s="38" t="str">
        <f aca="false">IF(F491=1,INT((A491-Setup!$C$7)/7)+1,"")</f>
        <v/>
      </c>
    </row>
    <row r="492" customFormat="false" ht="15" hidden="false" customHeight="false" outlineLevel="0" collapsed="false">
      <c r="A492" s="37"/>
      <c r="B492" s="10"/>
      <c r="C492" s="23"/>
      <c r="D492" s="10"/>
      <c r="E492" s="10"/>
      <c r="F492" s="38" t="str">
        <f aca="false">IF(OR(A492="",B492="",C492=""),"",IF(AND(A492&gt;=Setup!$C$7,A492&lt;=Setup!$C$8,D492&lt;&gt;"No"),1,0))</f>
        <v/>
      </c>
      <c r="G492" s="38" t="str">
        <f aca="false">IF(F492=1,INT((A492-Setup!$C$7)/7)+1,"")</f>
        <v/>
      </c>
    </row>
    <row r="493" customFormat="false" ht="15" hidden="false" customHeight="false" outlineLevel="0" collapsed="false">
      <c r="A493" s="37"/>
      <c r="B493" s="10"/>
      <c r="C493" s="23"/>
      <c r="D493" s="10"/>
      <c r="E493" s="10"/>
      <c r="F493" s="38" t="str">
        <f aca="false">IF(OR(A493="",B493="",C493=""),"",IF(AND(A493&gt;=Setup!$C$7,A493&lt;=Setup!$C$8,D493&lt;&gt;"No"),1,0))</f>
        <v/>
      </c>
      <c r="G493" s="38" t="str">
        <f aca="false">IF(F493=1,INT((A493-Setup!$C$7)/7)+1,"")</f>
        <v/>
      </c>
    </row>
    <row r="494" customFormat="false" ht="15" hidden="false" customHeight="false" outlineLevel="0" collapsed="false">
      <c r="A494" s="37"/>
      <c r="B494" s="10"/>
      <c r="C494" s="23"/>
      <c r="D494" s="10"/>
      <c r="E494" s="10"/>
      <c r="F494" s="38" t="str">
        <f aca="false">IF(OR(A494="",B494="",C494=""),"",IF(AND(A494&gt;=Setup!$C$7,A494&lt;=Setup!$C$8,D494&lt;&gt;"No"),1,0))</f>
        <v/>
      </c>
      <c r="G494" s="38" t="str">
        <f aca="false">IF(F494=1,INT((A494-Setup!$C$7)/7)+1,"")</f>
        <v/>
      </c>
    </row>
    <row r="495" customFormat="false" ht="15" hidden="false" customHeight="false" outlineLevel="0" collapsed="false">
      <c r="A495" s="37"/>
      <c r="B495" s="10"/>
      <c r="C495" s="23"/>
      <c r="D495" s="10"/>
      <c r="E495" s="10"/>
      <c r="F495" s="38" t="str">
        <f aca="false">IF(OR(A495="",B495="",C495=""),"",IF(AND(A495&gt;=Setup!$C$7,A495&lt;=Setup!$C$8,D495&lt;&gt;"No"),1,0))</f>
        <v/>
      </c>
      <c r="G495" s="38" t="str">
        <f aca="false">IF(F495=1,INT((A495-Setup!$C$7)/7)+1,"")</f>
        <v/>
      </c>
    </row>
    <row r="496" customFormat="false" ht="15" hidden="false" customHeight="false" outlineLevel="0" collapsed="false">
      <c r="A496" s="37"/>
      <c r="B496" s="10"/>
      <c r="C496" s="23"/>
      <c r="D496" s="10"/>
      <c r="E496" s="10"/>
      <c r="F496" s="38" t="str">
        <f aca="false">IF(OR(A496="",B496="",C496=""),"",IF(AND(A496&gt;=Setup!$C$7,A496&lt;=Setup!$C$8,D496&lt;&gt;"No"),1,0))</f>
        <v/>
      </c>
      <c r="G496" s="38" t="str">
        <f aca="false">IF(F496=1,INT((A496-Setup!$C$7)/7)+1,"")</f>
        <v/>
      </c>
    </row>
    <row r="497" customFormat="false" ht="15" hidden="false" customHeight="false" outlineLevel="0" collapsed="false">
      <c r="A497" s="37"/>
      <c r="B497" s="10"/>
      <c r="C497" s="23"/>
      <c r="D497" s="10"/>
      <c r="E497" s="10"/>
      <c r="F497" s="38" t="str">
        <f aca="false">IF(OR(A497="",B497="",C497=""),"",IF(AND(A497&gt;=Setup!$C$7,A497&lt;=Setup!$C$8,D497&lt;&gt;"No"),1,0))</f>
        <v/>
      </c>
      <c r="G497" s="38" t="str">
        <f aca="false">IF(F497=1,INT((A497-Setup!$C$7)/7)+1,"")</f>
        <v/>
      </c>
    </row>
    <row r="498" customFormat="false" ht="15" hidden="false" customHeight="false" outlineLevel="0" collapsed="false">
      <c r="A498" s="37"/>
      <c r="B498" s="10"/>
      <c r="C498" s="23"/>
      <c r="D498" s="10"/>
      <c r="E498" s="10"/>
      <c r="F498" s="38" t="str">
        <f aca="false">IF(OR(A498="",B498="",C498=""),"",IF(AND(A498&gt;=Setup!$C$7,A498&lt;=Setup!$C$8,D498&lt;&gt;"No"),1,0))</f>
        <v/>
      </c>
      <c r="G498" s="38" t="str">
        <f aca="false">IF(F498=1,INT((A498-Setup!$C$7)/7)+1,"")</f>
        <v/>
      </c>
    </row>
    <row r="499" customFormat="false" ht="15" hidden="false" customHeight="false" outlineLevel="0" collapsed="false">
      <c r="A499" s="37"/>
      <c r="B499" s="10"/>
      <c r="C499" s="23"/>
      <c r="D499" s="10"/>
      <c r="E499" s="10"/>
      <c r="F499" s="38" t="str">
        <f aca="false">IF(OR(A499="",B499="",C499=""),"",IF(AND(A499&gt;=Setup!$C$7,A499&lt;=Setup!$C$8,D499&lt;&gt;"No"),1,0))</f>
        <v/>
      </c>
      <c r="G499" s="38" t="str">
        <f aca="false">IF(F499=1,INT((A499-Setup!$C$7)/7)+1,"")</f>
        <v/>
      </c>
    </row>
    <row r="500" customFormat="false" ht="15" hidden="false" customHeight="false" outlineLevel="0" collapsed="false">
      <c r="A500" s="37"/>
      <c r="B500" s="10"/>
      <c r="C500" s="23"/>
      <c r="D500" s="10"/>
      <c r="E500" s="10"/>
      <c r="F500" s="38" t="str">
        <f aca="false">IF(OR(A500="",B500="",C500=""),"",IF(AND(A500&gt;=Setup!$C$7,A500&lt;=Setup!$C$8,D500&lt;&gt;"No"),1,0))</f>
        <v/>
      </c>
      <c r="G500" s="38" t="str">
        <f aca="false">IF(F500=1,INT((A500-Setup!$C$7)/7)+1,"")</f>
        <v/>
      </c>
    </row>
    <row r="501" customFormat="false" ht="15" hidden="false" customHeight="false" outlineLevel="0" collapsed="false">
      <c r="A501" s="37"/>
      <c r="B501" s="10"/>
      <c r="C501" s="23"/>
      <c r="D501" s="10"/>
      <c r="E501" s="10"/>
      <c r="F501" s="38" t="str">
        <f aca="false">IF(OR(A501="",B501="",C501=""),"",IF(AND(A501&gt;=Setup!$C$7,A501&lt;=Setup!$C$8,D501&lt;&gt;"No"),1,0))</f>
        <v/>
      </c>
      <c r="G501" s="38" t="str">
        <f aca="false">IF(F501=1,INT((A501-Setup!$C$7)/7)+1,"")</f>
        <v/>
      </c>
    </row>
    <row r="502" customFormat="false" ht="15" hidden="false" customHeight="false" outlineLevel="0" collapsed="false">
      <c r="A502" s="37"/>
      <c r="B502" s="10"/>
      <c r="C502" s="23"/>
      <c r="D502" s="10"/>
      <c r="E502" s="10"/>
      <c r="F502" s="38" t="str">
        <f aca="false">IF(OR(A502="",B502="",C502=""),"",IF(AND(A502&gt;=Setup!$C$7,A502&lt;=Setup!$C$8,D502&lt;&gt;"No"),1,0))</f>
        <v/>
      </c>
      <c r="G502" s="38" t="str">
        <f aca="false">IF(F502=1,INT((A502-Setup!$C$7)/7)+1,"")</f>
        <v/>
      </c>
    </row>
    <row r="503" customFormat="false" ht="15" hidden="false" customHeight="false" outlineLevel="0" collapsed="false">
      <c r="A503" s="37"/>
      <c r="B503" s="10"/>
      <c r="C503" s="23"/>
      <c r="D503" s="10"/>
      <c r="E503" s="10"/>
      <c r="F503" s="38" t="str">
        <f aca="false">IF(OR(A503="",B503="",C503=""),"",IF(AND(A503&gt;=Setup!$C$7,A503&lt;=Setup!$C$8,D503&lt;&gt;"No"),1,0))</f>
        <v/>
      </c>
      <c r="G503" s="38" t="str">
        <f aca="false">IF(F503=1,INT((A503-Setup!$C$7)/7)+1,"")</f>
        <v/>
      </c>
    </row>
    <row r="504" customFormat="false" ht="15" hidden="false" customHeight="false" outlineLevel="0" collapsed="false">
      <c r="A504" s="37"/>
      <c r="B504" s="10"/>
      <c r="C504" s="23"/>
      <c r="D504" s="10"/>
      <c r="E504" s="10"/>
      <c r="F504" s="38" t="str">
        <f aca="false">IF(OR(A504="",B504="",C504=""),"",IF(AND(A504&gt;=Setup!$C$7,A504&lt;=Setup!$C$8,D504&lt;&gt;"No"),1,0))</f>
        <v/>
      </c>
      <c r="G504" s="38" t="str">
        <f aca="false">IF(F504=1,INT((A504-Setup!$C$7)/7)+1,"")</f>
        <v/>
      </c>
    </row>
    <row r="505" customFormat="false" ht="15" hidden="false" customHeight="false" outlineLevel="0" collapsed="false">
      <c r="A505" s="37"/>
      <c r="B505" s="10"/>
      <c r="C505" s="23"/>
      <c r="D505" s="10"/>
      <c r="E505" s="10"/>
      <c r="F505" s="38" t="str">
        <f aca="false">IF(OR(A505="",B505="",C505=""),"",IF(AND(A505&gt;=Setup!$C$7,A505&lt;=Setup!$C$8,D505&lt;&gt;"No"),1,0))</f>
        <v/>
      </c>
      <c r="G505" s="38" t="str">
        <f aca="false">IF(F505=1,INT((A505-Setup!$C$7)/7)+1,"")</f>
        <v/>
      </c>
    </row>
  </sheetData>
  <autoFilter ref="A5:G505"/>
  <conditionalFormatting sqref="A6:E505">
    <cfRule type="expression" priority="2" aboveAverage="0" equalAverage="0" bottom="0" percent="0" rank="0" text="" dxfId="7">
      <formula>$F6=0</formula>
    </cfRule>
  </conditionalFormatting>
  <dataValidations count="3">
    <dataValidation allowBlank="true" errorStyle="stop" operator="between" showDropDown="false" showErrorMessage="false" showInputMessage="false" sqref="B6:B505" type="list">
      <formula1>Participants!$A$6:$A$25</formula1>
      <formula2>0</formula2>
    </dataValidation>
    <dataValidation allowBlank="true" errorStyle="stop" operator="between" showDropDown="false" showErrorMessage="false" showInputMessage="false" sqref="D6:D505" type="list">
      <formula1>"Yes,No"</formula1>
      <formula2>0</formula2>
    </dataValidation>
    <dataValidation allowBlank="true" errorStyle="stop" operator="greaterThan" showDropDown="false" showErrorMessage="false" showInputMessage="false" sqref="A6:A5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R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20"/>
    <col collapsed="false" customWidth="true" hidden="false" outlineLevel="0" max="5" min="4" style="0" width="10"/>
    <col collapsed="false" customWidth="true" hidden="false" outlineLevel="0" max="6" min="6" style="0" width="9"/>
    <col collapsed="false" customWidth="true" hidden="false" outlineLevel="0" max="14" min="7" style="0" width="7"/>
    <col collapsed="false" customWidth="true" hidden="false" outlineLevel="0" max="15" min="15" style="0" width="13"/>
    <col collapsed="false" customWidth="true" hidden="false" outlineLevel="0" max="16" min="16" style="0" width="11"/>
    <col collapsed="false" customWidth="true" hidden="false" outlineLevel="0" max="17" min="17" style="0" width="3"/>
    <col collapsed="false" customWidth="true" hidden="false" outlineLevel="0" max="18" min="18" style="0" width="8"/>
  </cols>
  <sheetData>
    <row r="2" customFormat="false" ht="31.5" hidden="false" customHeight="true" outlineLevel="0" collapsed="false">
      <c r="B2" s="17" t="str">
        <f aca="false">Setup!$C$6</f>
        <v>New customers in March</v>
      </c>
    </row>
    <row r="3" customFormat="false" ht="15" hidden="false" customHeight="false" outlineLevel="0" collapsed="false">
      <c r="B3" s="39" t="str">
        <f aca="false">"Leaderboard · "&amp;Setup!$C$9</f>
        <v>Leaderboard · New customers (count)</v>
      </c>
    </row>
    <row r="5" customFormat="false" ht="15" hidden="false" customHeight="false" outlineLevel="0" collapsed="false">
      <c r="B5" s="40" t="s">
        <v>149</v>
      </c>
      <c r="C5" s="40"/>
      <c r="D5" s="41" t="n">
        <f aca="false">Setup!$C$7</f>
        <v>46083</v>
      </c>
      <c r="E5" s="41" t="n">
        <f aca="false">Setup!$C$8</f>
        <v>46108</v>
      </c>
      <c r="H5" s="40" t="s">
        <v>150</v>
      </c>
      <c r="I5" s="40"/>
      <c r="J5" s="40"/>
      <c r="K5" s="40"/>
      <c r="L5" s="40"/>
      <c r="M5" s="40"/>
      <c r="O5" s="42" t="n">
        <f aca="false">'Budget check'!$C$16</f>
        <v>48000</v>
      </c>
    </row>
    <row r="6" customFormat="false" ht="15" hidden="false" customHeight="false" outlineLevel="0" collapsed="false">
      <c r="B6" s="40" t="s">
        <v>60</v>
      </c>
      <c r="C6" s="40"/>
      <c r="D6" s="41" t="n">
        <f aca="false">Setup!$C$12</f>
        <v>46108</v>
      </c>
      <c r="H6" s="40" t="s">
        <v>151</v>
      </c>
      <c r="I6" s="40"/>
      <c r="J6" s="40"/>
      <c r="K6" s="40"/>
      <c r="L6" s="40"/>
      <c r="M6" s="40"/>
      <c r="O6" s="34" t="n">
        <f aca="false">Setup!$C$28</f>
        <v>48000</v>
      </c>
    </row>
    <row r="7" customFormat="false" ht="15" hidden="false" customHeight="false" outlineLevel="0" collapsed="false">
      <c r="B7" s="40" t="s">
        <v>152</v>
      </c>
      <c r="C7" s="40"/>
      <c r="D7" s="43" t="n">
        <f aca="false">MAX(0,Setup!$C$8-Setup!$C$12)</f>
        <v>0</v>
      </c>
    </row>
    <row r="8" customFormat="false" ht="15" hidden="false" customHeight="false" outlineLevel="0" collapsed="false">
      <c r="B8" s="40" t="s">
        <v>153</v>
      </c>
      <c r="C8" s="40"/>
      <c r="D8" s="44" t="n">
        <f aca="false">Participants!$G$26</f>
        <v>15</v>
      </c>
      <c r="E8" s="44" t="n">
        <f aca="false">IF(N(Setup!$C$24)=0,"",Setup!$C$24)</f>
        <v>14</v>
      </c>
      <c r="F8" s="45" t="n">
        <f aca="false">IF(N(Setup!$C$24)=0,"",D8/Setup!$C$24)</f>
        <v>1.07142857142857</v>
      </c>
      <c r="H8" s="46" t="str">
        <f aca="false">IF(N(Setup!$C$24)=0,"",IF(D8&gt;=Setup!$C$24,"Team target reached","Needs "&amp;(Setup!$C$24-D8)&amp;" more for the team target"))</f>
        <v>Team target reached</v>
      </c>
    </row>
    <row r="10" customFormat="false" ht="31.5" hidden="false" customHeight="true" outlineLevel="0" collapsed="false">
      <c r="B10" s="24" t="s">
        <v>63</v>
      </c>
      <c r="C10" s="24" t="s">
        <v>45</v>
      </c>
      <c r="D10" s="24" t="s">
        <v>86</v>
      </c>
      <c r="E10" s="24" t="s">
        <v>56</v>
      </c>
      <c r="F10" s="24" t="s">
        <v>90</v>
      </c>
      <c r="G10" s="24" t="str">
        <f aca="false">IF(1&gt;(INT((Setup!$C$8-Setup!$C$7)/7)+1),"","Wk 1")</f>
        <v>Wk 1</v>
      </c>
      <c r="H10" s="24" t="str">
        <f aca="false">IF(2&gt;(INT((Setup!$C$8-Setup!$C$7)/7)+1),"","Wk 2")</f>
        <v>Wk 2</v>
      </c>
      <c r="I10" s="24" t="str">
        <f aca="false">IF(3&gt;(INT((Setup!$C$8-Setup!$C$7)/7)+1),"","Wk 3")</f>
        <v>Wk 3</v>
      </c>
      <c r="J10" s="24" t="str">
        <f aca="false">IF(4&gt;(INT((Setup!$C$8-Setup!$C$7)/7)+1),"","Wk 4")</f>
        <v>Wk 4</v>
      </c>
      <c r="K10" s="24" t="str">
        <f aca="false">IF(5&gt;(INT((Setup!$C$8-Setup!$C$7)/7)+1),"","Wk 5")</f>
        <v/>
      </c>
      <c r="L10" s="24" t="str">
        <f aca="false">IF(6&gt;(INT((Setup!$C$8-Setup!$C$7)/7)+1),"","Wk 6")</f>
        <v/>
      </c>
      <c r="M10" s="24" t="str">
        <f aca="false">IF(7&gt;(INT((Setup!$C$8-Setup!$C$7)/7)+1),"","Wk 7")</f>
        <v/>
      </c>
      <c r="N10" s="24" t="str">
        <f aca="false">IF(8&gt;(INT((Setup!$C$8-Setup!$C$7)/7)+1),"","Wk 8")</f>
        <v/>
      </c>
      <c r="O10" s="24" t="s">
        <v>64</v>
      </c>
      <c r="P10" s="24" t="s">
        <v>106</v>
      </c>
      <c r="R10" s="47" t="s">
        <v>154</v>
      </c>
    </row>
    <row r="11" customFormat="false" ht="18" hidden="false" customHeight="true" outlineLevel="0" collapsed="false">
      <c r="B11" s="48" t="n">
        <f aca="false">IF($R11=0,"",IF(INDEX(Participants!$J$6:$J$25,$R11)="","",INDEX(Participants!$J$6:$J$25,$R11)))</f>
        <v>1</v>
      </c>
      <c r="C11" s="49" t="str">
        <f aca="false">IF($R11=0,"",IF(INDEX(Participants!$A$6:$A$25,$R11)="","",INDEX(Participants!$A$6:$A$25,$R11)))</f>
        <v>Anna Holm</v>
      </c>
      <c r="D11" s="49" t="str">
        <f aca="false">IF($R11=0,"",IF(INDEX(Participants!$B$6:$B$25,$R11)="","",INDEX(Participants!$B$6:$B$25,$R11)))</f>
        <v>North</v>
      </c>
      <c r="E11" s="50" t="n">
        <f aca="false">IF($R11=0,"",IF(INDEX(Participants!$G$6:$G$25,$R11)="","",INDEX(Participants!$G$6:$G$25,$R11)))</f>
        <v>4</v>
      </c>
      <c r="F11" s="51" t="n">
        <f aca="false">IF($R11=0,"",IF(INDEX(Participants!$H$6:$H$25,$R11)="","",INDEX(Participants!$H$6:$H$25,$R11)))</f>
        <v>2</v>
      </c>
      <c r="G11" s="50" t="n">
        <f aca="false">IF(1&gt;(INT((Setup!$C$8-Setup!$C$7)/7)+1),"",IF($R11=0,"",INDEX(Participants!$Q$6:$Q$25,$R11)))</f>
        <v>1</v>
      </c>
      <c r="H11" s="50" t="n">
        <f aca="false">IF(2&gt;(INT((Setup!$C$8-Setup!$C$7)/7)+1),"",IF($R11=0,"",INDEX(Participants!$R$6:$R$25,$R11)))</f>
        <v>1</v>
      </c>
      <c r="I11" s="50" t="n">
        <f aca="false">IF(3&gt;(INT((Setup!$C$8-Setup!$C$7)/7)+1),"",IF($R11=0,"",INDEX(Participants!$S$6:$S$25,$R11)))</f>
        <v>1</v>
      </c>
      <c r="J11" s="50" t="n">
        <f aca="false">IF(4&gt;(INT((Setup!$C$8-Setup!$C$7)/7)+1),"",IF($R11=0,"",INDEX(Participants!$T$6:$T$25,$R11)))</f>
        <v>1</v>
      </c>
      <c r="K11" s="50" t="str">
        <f aca="false">IF(5&gt;(INT((Setup!$C$8-Setup!$C$7)/7)+1),"",IF($R11=0,"",INDEX(Participants!$U$6:$U$25,$R11)))</f>
        <v/>
      </c>
      <c r="L11" s="50" t="str">
        <f aca="false">IF(6&gt;(INT((Setup!$C$8-Setup!$C$7)/7)+1),"",IF($R11=0,"",INDEX(Participants!$V$6:$V$25,$R11)))</f>
        <v/>
      </c>
      <c r="M11" s="50" t="str">
        <f aca="false">IF(7&gt;(INT((Setup!$C$8-Setup!$C$7)/7)+1),"",IF($R11=0,"",INDEX(Participants!$W$6:$W$25,$R11)))</f>
        <v/>
      </c>
      <c r="N11" s="50" t="str">
        <f aca="false">IF(8&gt;(INT((Setup!$C$8-Setup!$C$7)/7)+1),"",IF($R11=0,"",INDEX(Participants!$X$6:$X$25,$R11)))</f>
        <v/>
      </c>
      <c r="O11" s="52" t="n">
        <f aca="false">IF($R11=0,"",IF(INDEX(Participants!$P$6:$P$25,$R11)="","",INDEX(Participants!$P$6:$P$25,$R11)))</f>
        <v>10000</v>
      </c>
      <c r="P11" s="50" t="str">
        <f aca="false">IF($R11=0,"",IF(INDEX(Participants!$Y$6:$Y$25,$R11)="","",INDEX(Participants!$Y$6:$Y$25,$R11)))</f>
        <v/>
      </c>
      <c r="R11" s="47" t="n">
        <f aca="false">IFERROR(MATCH(1,Participants!$K$6:$K$25,0),0)</f>
        <v>1</v>
      </c>
    </row>
    <row r="12" customFormat="false" ht="18" hidden="false" customHeight="true" outlineLevel="0" collapsed="false">
      <c r="B12" s="48" t="n">
        <f aca="false">IF($R12=0,"",IF(INDEX(Participants!$J$6:$J$25,$R12)="","",INDEX(Participants!$J$6:$J$25,$R12)))</f>
        <v>2</v>
      </c>
      <c r="C12" s="49" t="str">
        <f aca="false">IF($R12=0,"",IF(INDEX(Participants!$A$6:$A$25,$R12)="","",INDEX(Participants!$A$6:$A$25,$R12)))</f>
        <v>Bo Jensen</v>
      </c>
      <c r="D12" s="49" t="str">
        <f aca="false">IF($R12=0,"",IF(INDEX(Participants!$B$6:$B$25,$R12)="","",INDEX(Participants!$B$6:$B$25,$R12)))</f>
        <v>North</v>
      </c>
      <c r="E12" s="50" t="n">
        <f aca="false">IF($R12=0,"",IF(INDEX(Participants!$G$6:$G$25,$R12)="","",INDEX(Participants!$G$6:$G$25,$R12)))</f>
        <v>3</v>
      </c>
      <c r="F12" s="51" t="n">
        <f aca="false">IF($R12=0,"",IF(INDEX(Participants!$H$6:$H$25,$R12)="","",INDEX(Participants!$H$6:$H$25,$R12)))</f>
        <v>1.5</v>
      </c>
      <c r="G12" s="50" t="n">
        <f aca="false">IF(1&gt;(INT((Setup!$C$8-Setup!$C$7)/7)+1),"",IF($R12=0,"",INDEX(Participants!$Q$6:$Q$25,$R12)))</f>
        <v>1</v>
      </c>
      <c r="H12" s="50" t="n">
        <f aca="false">IF(2&gt;(INT((Setup!$C$8-Setup!$C$7)/7)+1),"",IF($R12=0,"",INDEX(Participants!$R$6:$R$25,$R12)))</f>
        <v>0</v>
      </c>
      <c r="I12" s="50" t="n">
        <f aca="false">IF(3&gt;(INT((Setup!$C$8-Setup!$C$7)/7)+1),"",IF($R12=0,"",INDEX(Participants!$S$6:$S$25,$R12)))</f>
        <v>1</v>
      </c>
      <c r="J12" s="50" t="n">
        <f aca="false">IF(4&gt;(INT((Setup!$C$8-Setup!$C$7)/7)+1),"",IF($R12=0,"",INDEX(Participants!$T$6:$T$25,$R12)))</f>
        <v>1</v>
      </c>
      <c r="K12" s="50" t="str">
        <f aca="false">IF(5&gt;(INT((Setup!$C$8-Setup!$C$7)/7)+1),"",IF($R12=0,"",INDEX(Participants!$U$6:$U$25,$R12)))</f>
        <v/>
      </c>
      <c r="L12" s="50" t="str">
        <f aca="false">IF(6&gt;(INT((Setup!$C$8-Setup!$C$7)/7)+1),"",IF($R12=0,"",INDEX(Participants!$V$6:$V$25,$R12)))</f>
        <v/>
      </c>
      <c r="M12" s="50" t="str">
        <f aca="false">IF(7&gt;(INT((Setup!$C$8-Setup!$C$7)/7)+1),"",IF($R12=0,"",INDEX(Participants!$W$6:$W$25,$R12)))</f>
        <v/>
      </c>
      <c r="N12" s="50" t="str">
        <f aca="false">IF(8&gt;(INT((Setup!$C$8-Setup!$C$7)/7)+1),"",IF($R12=0,"",INDEX(Participants!$X$6:$X$25,$R12)))</f>
        <v/>
      </c>
      <c r="O12" s="52" t="n">
        <f aca="false">IF($R12=0,"",IF(INDEX(Participants!$P$6:$P$25,$R12)="","",INDEX(Participants!$P$6:$P$25,$R12)))</f>
        <v>10000</v>
      </c>
      <c r="P12" s="50" t="n">
        <f aca="false">IF($R12=0,"",IF(INDEX(Participants!$Y$6:$Y$25,$R12)="","",INDEX(Participants!$Y$6:$Y$25,$R12)))</f>
        <v>1</v>
      </c>
      <c r="R12" s="47" t="n">
        <f aca="false">IFERROR(MATCH(2,Participants!$K$6:$K$25,0),0)</f>
        <v>2</v>
      </c>
    </row>
    <row r="13" customFormat="false" ht="18" hidden="false" customHeight="true" outlineLevel="0" collapsed="false">
      <c r="B13" s="48" t="n">
        <f aca="false">IF($R13=0,"",IF(INDEX(Participants!$J$6:$J$25,$R13)="","",INDEX(Participants!$J$6:$J$25,$R13)))</f>
        <v>3</v>
      </c>
      <c r="C13" s="49" t="str">
        <f aca="false">IF($R13=0,"",IF(INDEX(Participants!$A$6:$A$25,$R13)="","",INDEX(Participants!$A$6:$A$25,$R13)))</f>
        <v>Camilla Nørgaard</v>
      </c>
      <c r="D13" s="49" t="str">
        <f aca="false">IF($R13=0,"",IF(INDEX(Participants!$B$6:$B$25,$R13)="","",INDEX(Participants!$B$6:$B$25,$R13)))</f>
        <v>South</v>
      </c>
      <c r="E13" s="50" t="n">
        <f aca="false">IF($R13=0,"",IF(INDEX(Participants!$G$6:$G$25,$R13)="","",INDEX(Participants!$G$6:$G$25,$R13)))</f>
        <v>2</v>
      </c>
      <c r="F13" s="51" t="n">
        <f aca="false">IF($R13=0,"",IF(INDEX(Participants!$H$6:$H$25,$R13)="","",INDEX(Participants!$H$6:$H$25,$R13)))</f>
        <v>1</v>
      </c>
      <c r="G13" s="50" t="n">
        <f aca="false">IF(1&gt;(INT((Setup!$C$8-Setup!$C$7)/7)+1),"",IF($R13=0,"",INDEX(Participants!$Q$6:$Q$25,$R13)))</f>
        <v>0</v>
      </c>
      <c r="H13" s="50" t="n">
        <f aca="false">IF(2&gt;(INT((Setup!$C$8-Setup!$C$7)/7)+1),"",IF($R13=0,"",INDEX(Participants!$R$6:$R$25,$R13)))</f>
        <v>1</v>
      </c>
      <c r="I13" s="50" t="n">
        <f aca="false">IF(3&gt;(INT((Setup!$C$8-Setup!$C$7)/7)+1),"",IF($R13=0,"",INDEX(Participants!$S$6:$S$25,$R13)))</f>
        <v>0</v>
      </c>
      <c r="J13" s="50" t="n">
        <f aca="false">IF(4&gt;(INT((Setup!$C$8-Setup!$C$7)/7)+1),"",IF($R13=0,"",INDEX(Participants!$T$6:$T$25,$R13)))</f>
        <v>1</v>
      </c>
      <c r="K13" s="50" t="str">
        <f aca="false">IF(5&gt;(INT((Setup!$C$8-Setup!$C$7)/7)+1),"",IF($R13=0,"",INDEX(Participants!$U$6:$U$25,$R13)))</f>
        <v/>
      </c>
      <c r="L13" s="50" t="str">
        <f aca="false">IF(6&gt;(INT((Setup!$C$8-Setup!$C$7)/7)+1),"",IF($R13=0,"",INDEX(Participants!$V$6:$V$25,$R13)))</f>
        <v/>
      </c>
      <c r="M13" s="50" t="str">
        <f aca="false">IF(7&gt;(INT((Setup!$C$8-Setup!$C$7)/7)+1),"",IF($R13=0,"",INDEX(Participants!$W$6:$W$25,$R13)))</f>
        <v/>
      </c>
      <c r="N13" s="50" t="str">
        <f aca="false">IF(8&gt;(INT((Setup!$C$8-Setup!$C$7)/7)+1),"",IF($R13=0,"",INDEX(Participants!$X$6:$X$25,$R13)))</f>
        <v/>
      </c>
      <c r="O13" s="52" t="n">
        <f aca="false">IF($R13=0,"",IF(INDEX(Participants!$P$6:$P$25,$R13)="","",INDEX(Participants!$P$6:$P$25,$R13)))</f>
        <v>6000</v>
      </c>
      <c r="P13" s="50" t="n">
        <f aca="false">IF($R13=0,"",IF(INDEX(Participants!$Y$6:$Y$25,$R13)="","",INDEX(Participants!$Y$6:$Y$25,$R13)))</f>
        <v>1</v>
      </c>
      <c r="R13" s="47" t="n">
        <f aca="false">IFERROR(MATCH(3,Participants!$K$6:$K$25,0),0)</f>
        <v>3</v>
      </c>
    </row>
    <row r="14" customFormat="false" ht="18" hidden="false" customHeight="true" outlineLevel="0" collapsed="false">
      <c r="B14" s="48" t="n">
        <f aca="false">IF($R14=0,"",IF(INDEX(Participants!$J$6:$J$25,$R14)="","",INDEX(Participants!$J$6:$J$25,$R14)))</f>
        <v>3</v>
      </c>
      <c r="C14" s="49" t="str">
        <f aca="false">IF($R14=0,"",IF(INDEX(Participants!$A$6:$A$25,$R14)="","",INDEX(Participants!$A$6:$A$25,$R14)))</f>
        <v>David Lund</v>
      </c>
      <c r="D14" s="49" t="str">
        <f aca="false">IF($R14=0,"",IF(INDEX(Participants!$B$6:$B$25,$R14)="","",INDEX(Participants!$B$6:$B$25,$R14)))</f>
        <v>South</v>
      </c>
      <c r="E14" s="50" t="n">
        <f aca="false">IF($R14=0,"",IF(INDEX(Participants!$G$6:$G$25,$R14)="","",INDEX(Participants!$G$6:$G$25,$R14)))</f>
        <v>2</v>
      </c>
      <c r="F14" s="51" t="n">
        <f aca="false">IF($R14=0,"",IF(INDEX(Participants!$H$6:$H$25,$R14)="","",INDEX(Participants!$H$6:$H$25,$R14)))</f>
        <v>1</v>
      </c>
      <c r="G14" s="50" t="n">
        <f aca="false">IF(1&gt;(INT((Setup!$C$8-Setup!$C$7)/7)+1),"",IF($R14=0,"",INDEX(Participants!$Q$6:$Q$25,$R14)))</f>
        <v>1</v>
      </c>
      <c r="H14" s="50" t="n">
        <f aca="false">IF(2&gt;(INT((Setup!$C$8-Setup!$C$7)/7)+1),"",IF($R14=0,"",INDEX(Participants!$R$6:$R$25,$R14)))</f>
        <v>0</v>
      </c>
      <c r="I14" s="50" t="n">
        <f aca="false">IF(3&gt;(INT((Setup!$C$8-Setup!$C$7)/7)+1),"",IF($R14=0,"",INDEX(Participants!$S$6:$S$25,$R14)))</f>
        <v>1</v>
      </c>
      <c r="J14" s="50" t="n">
        <f aca="false">IF(4&gt;(INT((Setup!$C$8-Setup!$C$7)/7)+1),"",IF($R14=0,"",INDEX(Participants!$T$6:$T$25,$R14)))</f>
        <v>0</v>
      </c>
      <c r="K14" s="50" t="str">
        <f aca="false">IF(5&gt;(INT((Setup!$C$8-Setup!$C$7)/7)+1),"",IF($R14=0,"",INDEX(Participants!$U$6:$U$25,$R14)))</f>
        <v/>
      </c>
      <c r="L14" s="50" t="str">
        <f aca="false">IF(6&gt;(INT((Setup!$C$8-Setup!$C$7)/7)+1),"",IF($R14=0,"",INDEX(Participants!$V$6:$V$25,$R14)))</f>
        <v/>
      </c>
      <c r="M14" s="50" t="str">
        <f aca="false">IF(7&gt;(INT((Setup!$C$8-Setup!$C$7)/7)+1),"",IF($R14=0,"",INDEX(Participants!$W$6:$W$25,$R14)))</f>
        <v/>
      </c>
      <c r="N14" s="50" t="str">
        <f aca="false">IF(8&gt;(INT((Setup!$C$8-Setup!$C$7)/7)+1),"",IF($R14=0,"",INDEX(Participants!$X$6:$X$25,$R14)))</f>
        <v/>
      </c>
      <c r="O14" s="52" t="n">
        <f aca="false">IF($R14=0,"",IF(INDEX(Participants!$P$6:$P$25,$R14)="","",INDEX(Participants!$P$6:$P$25,$R14)))</f>
        <v>6000</v>
      </c>
      <c r="P14" s="50" t="n">
        <f aca="false">IF($R14=0,"",IF(INDEX(Participants!$Y$6:$Y$25,$R14)="","",INDEX(Participants!$Y$6:$Y$25,$R14)))</f>
        <v>1</v>
      </c>
      <c r="R14" s="47" t="n">
        <f aca="false">IFERROR(MATCH(4,Participants!$K$6:$K$25,0),0)</f>
        <v>4</v>
      </c>
    </row>
    <row r="15" customFormat="false" ht="18" hidden="false" customHeight="true" outlineLevel="0" collapsed="false">
      <c r="B15" s="48" t="n">
        <f aca="false">IF($R15=0,"",IF(INDEX(Participants!$J$6:$J$25,$R15)="","",INDEX(Participants!$J$6:$J$25,$R15)))</f>
        <v>5</v>
      </c>
      <c r="C15" s="49" t="str">
        <f aca="false">IF($R15=0,"",IF(INDEX(Participants!$A$6:$A$25,$R15)="","",INDEX(Participants!$A$6:$A$25,$R15)))</f>
        <v>Emma Krogh</v>
      </c>
      <c r="D15" s="49" t="str">
        <f aca="false">IF($R15=0,"",IF(INDEX(Participants!$B$6:$B$25,$R15)="","",INDEX(Participants!$B$6:$B$25,$R15)))</f>
        <v>North</v>
      </c>
      <c r="E15" s="50" t="n">
        <f aca="false">IF($R15=0,"",IF(INDEX(Participants!$G$6:$G$25,$R15)="","",INDEX(Participants!$G$6:$G$25,$R15)))</f>
        <v>1</v>
      </c>
      <c r="F15" s="51" t="n">
        <f aca="false">IF($R15=0,"",IF(INDEX(Participants!$H$6:$H$25,$R15)="","",INDEX(Participants!$H$6:$H$25,$R15)))</f>
        <v>0.5</v>
      </c>
      <c r="G15" s="50" t="n">
        <f aca="false">IF(1&gt;(INT((Setup!$C$8-Setup!$C$7)/7)+1),"",IF($R15=0,"",INDEX(Participants!$Q$6:$Q$25,$R15)))</f>
        <v>0</v>
      </c>
      <c r="H15" s="50" t="n">
        <f aca="false">IF(2&gt;(INT((Setup!$C$8-Setup!$C$7)/7)+1),"",IF($R15=0,"",INDEX(Participants!$R$6:$R$25,$R15)))</f>
        <v>1</v>
      </c>
      <c r="I15" s="50" t="n">
        <f aca="false">IF(3&gt;(INT((Setup!$C$8-Setup!$C$7)/7)+1),"",IF($R15=0,"",INDEX(Participants!$S$6:$S$25,$R15)))</f>
        <v>0</v>
      </c>
      <c r="J15" s="50" t="n">
        <f aca="false">IF(4&gt;(INT((Setup!$C$8-Setup!$C$7)/7)+1),"",IF($R15=0,"",INDEX(Participants!$T$6:$T$25,$R15)))</f>
        <v>0</v>
      </c>
      <c r="K15" s="50" t="str">
        <f aca="false">IF(5&gt;(INT((Setup!$C$8-Setup!$C$7)/7)+1),"",IF($R15=0,"",INDEX(Participants!$U$6:$U$25,$R15)))</f>
        <v/>
      </c>
      <c r="L15" s="50" t="str">
        <f aca="false">IF(6&gt;(INT((Setup!$C$8-Setup!$C$7)/7)+1),"",IF($R15=0,"",INDEX(Participants!$V$6:$V$25,$R15)))</f>
        <v/>
      </c>
      <c r="M15" s="50" t="str">
        <f aca="false">IF(7&gt;(INT((Setup!$C$8-Setup!$C$7)/7)+1),"",IF($R15=0,"",INDEX(Participants!$W$6:$W$25,$R15)))</f>
        <v/>
      </c>
      <c r="N15" s="50" t="str">
        <f aca="false">IF(8&gt;(INT((Setup!$C$8-Setup!$C$7)/7)+1),"",IF($R15=0,"",INDEX(Participants!$X$6:$X$25,$R15)))</f>
        <v/>
      </c>
      <c r="O15" s="52" t="n">
        <f aca="false">IF($R15=0,"",IF(INDEX(Participants!$P$6:$P$25,$R15)="","",INDEX(Participants!$P$6:$P$25,$R15)))</f>
        <v>2000</v>
      </c>
      <c r="P15" s="50" t="n">
        <f aca="false">IF($R15=0,"",IF(INDEX(Participants!$Y$6:$Y$25,$R15)="","",INDEX(Participants!$Y$6:$Y$25,$R15)))</f>
        <v>1</v>
      </c>
      <c r="R15" s="47" t="n">
        <f aca="false">IFERROR(MATCH(5,Participants!$K$6:$K$25,0),0)</f>
        <v>5</v>
      </c>
    </row>
    <row r="16" customFormat="false" ht="18" hidden="false" customHeight="true" outlineLevel="0" collapsed="false">
      <c r="B16" s="48" t="n">
        <f aca="false">IF($R16=0,"",IF(INDEX(Participants!$J$6:$J$25,$R16)="","",INDEX(Participants!$J$6:$J$25,$R16)))</f>
        <v>5</v>
      </c>
      <c r="C16" s="49" t="str">
        <f aca="false">IF($R16=0,"",IF(INDEX(Participants!$A$6:$A$25,$R16)="","",INDEX(Participants!$A$6:$A$25,$R16)))</f>
        <v>Frederik Bach</v>
      </c>
      <c r="D16" s="49" t="str">
        <f aca="false">IF($R16=0,"",IF(INDEX(Participants!$B$6:$B$25,$R16)="","",INDEX(Participants!$B$6:$B$25,$R16)))</f>
        <v>South</v>
      </c>
      <c r="E16" s="50" t="n">
        <f aca="false">IF($R16=0,"",IF(INDEX(Participants!$G$6:$G$25,$R16)="","",INDEX(Participants!$G$6:$G$25,$R16)))</f>
        <v>1</v>
      </c>
      <c r="F16" s="51" t="n">
        <f aca="false">IF($R16=0,"",IF(INDEX(Participants!$H$6:$H$25,$R16)="","",INDEX(Participants!$H$6:$H$25,$R16)))</f>
        <v>0.5</v>
      </c>
      <c r="G16" s="50" t="n">
        <f aca="false">IF(1&gt;(INT((Setup!$C$8-Setup!$C$7)/7)+1),"",IF($R16=0,"",INDEX(Participants!$Q$6:$Q$25,$R16)))</f>
        <v>0</v>
      </c>
      <c r="H16" s="50" t="n">
        <f aca="false">IF(2&gt;(INT((Setup!$C$8-Setup!$C$7)/7)+1),"",IF($R16=0,"",INDEX(Participants!$R$6:$R$25,$R16)))</f>
        <v>0</v>
      </c>
      <c r="I16" s="50" t="n">
        <f aca="false">IF(3&gt;(INT((Setup!$C$8-Setup!$C$7)/7)+1),"",IF($R16=0,"",INDEX(Participants!$S$6:$S$25,$R16)))</f>
        <v>1</v>
      </c>
      <c r="J16" s="50" t="n">
        <f aca="false">IF(4&gt;(INT((Setup!$C$8-Setup!$C$7)/7)+1),"",IF($R16=0,"",INDEX(Participants!$T$6:$T$25,$R16)))</f>
        <v>0</v>
      </c>
      <c r="K16" s="50" t="str">
        <f aca="false">IF(5&gt;(INT((Setup!$C$8-Setup!$C$7)/7)+1),"",IF($R16=0,"",INDEX(Participants!$U$6:$U$25,$R16)))</f>
        <v/>
      </c>
      <c r="L16" s="50" t="str">
        <f aca="false">IF(6&gt;(INT((Setup!$C$8-Setup!$C$7)/7)+1),"",IF($R16=0,"",INDEX(Participants!$V$6:$V$25,$R16)))</f>
        <v/>
      </c>
      <c r="M16" s="50" t="str">
        <f aca="false">IF(7&gt;(INT((Setup!$C$8-Setup!$C$7)/7)+1),"",IF($R16=0,"",INDEX(Participants!$W$6:$W$25,$R16)))</f>
        <v/>
      </c>
      <c r="N16" s="50" t="str">
        <f aca="false">IF(8&gt;(INT((Setup!$C$8-Setup!$C$7)/7)+1),"",IF($R16=0,"",INDEX(Participants!$X$6:$X$25,$R16)))</f>
        <v/>
      </c>
      <c r="O16" s="52" t="n">
        <f aca="false">IF($R16=0,"",IF(INDEX(Participants!$P$6:$P$25,$R16)="","",INDEX(Participants!$P$6:$P$25,$R16)))</f>
        <v>2000</v>
      </c>
      <c r="P16" s="50" t="n">
        <f aca="false">IF($R16=0,"",IF(INDEX(Participants!$Y$6:$Y$25,$R16)="","",INDEX(Participants!$Y$6:$Y$25,$R16)))</f>
        <v>1</v>
      </c>
      <c r="R16" s="47" t="n">
        <f aca="false">IFERROR(MATCH(6,Participants!$K$6:$K$25,0),0)</f>
        <v>6</v>
      </c>
    </row>
    <row r="17" customFormat="false" ht="18" hidden="false" customHeight="true" outlineLevel="0" collapsed="false">
      <c r="B17" s="48" t="n">
        <f aca="false">IF($R17=0,"",IF(INDEX(Participants!$J$6:$J$25,$R17)="","",INDEX(Participants!$J$6:$J$25,$R17)))</f>
        <v>5</v>
      </c>
      <c r="C17" s="49" t="str">
        <f aca="false">IF($R17=0,"",IF(INDEX(Participants!$A$6:$A$25,$R17)="","",INDEX(Participants!$A$6:$A$25,$R17)))</f>
        <v>Gitte Sørensen</v>
      </c>
      <c r="D17" s="49" t="str">
        <f aca="false">IF($R17=0,"",IF(INDEX(Participants!$B$6:$B$25,$R17)="","",INDEX(Participants!$B$6:$B$25,$R17)))</f>
        <v>North</v>
      </c>
      <c r="E17" s="50" t="n">
        <f aca="false">IF($R17=0,"",IF(INDEX(Participants!$G$6:$G$25,$R17)="","",INDEX(Participants!$G$6:$G$25,$R17)))</f>
        <v>1</v>
      </c>
      <c r="F17" s="51" t="n">
        <f aca="false">IF($R17=0,"",IF(INDEX(Participants!$H$6:$H$25,$R17)="","",INDEX(Participants!$H$6:$H$25,$R17)))</f>
        <v>0.5</v>
      </c>
      <c r="G17" s="50" t="n">
        <f aca="false">IF(1&gt;(INT((Setup!$C$8-Setup!$C$7)/7)+1),"",IF($R17=0,"",INDEX(Participants!$Q$6:$Q$25,$R17)))</f>
        <v>0</v>
      </c>
      <c r="H17" s="50" t="n">
        <f aca="false">IF(2&gt;(INT((Setup!$C$8-Setup!$C$7)/7)+1),"",IF($R17=0,"",INDEX(Participants!$R$6:$R$25,$R17)))</f>
        <v>0</v>
      </c>
      <c r="I17" s="50" t="n">
        <f aca="false">IF(3&gt;(INT((Setup!$C$8-Setup!$C$7)/7)+1),"",IF($R17=0,"",INDEX(Participants!$S$6:$S$25,$R17)))</f>
        <v>0</v>
      </c>
      <c r="J17" s="50" t="n">
        <f aca="false">IF(4&gt;(INT((Setup!$C$8-Setup!$C$7)/7)+1),"",IF($R17=0,"",INDEX(Participants!$T$6:$T$25,$R17)))</f>
        <v>1</v>
      </c>
      <c r="K17" s="50" t="str">
        <f aca="false">IF(5&gt;(INT((Setup!$C$8-Setup!$C$7)/7)+1),"",IF($R17=0,"",INDEX(Participants!$U$6:$U$25,$R17)))</f>
        <v/>
      </c>
      <c r="L17" s="50" t="str">
        <f aca="false">IF(6&gt;(INT((Setup!$C$8-Setup!$C$7)/7)+1),"",IF($R17=0,"",INDEX(Participants!$V$6:$V$25,$R17)))</f>
        <v/>
      </c>
      <c r="M17" s="50" t="str">
        <f aca="false">IF(7&gt;(INT((Setup!$C$8-Setup!$C$7)/7)+1),"",IF($R17=0,"",INDEX(Participants!$W$6:$W$25,$R17)))</f>
        <v/>
      </c>
      <c r="N17" s="50" t="str">
        <f aca="false">IF(8&gt;(INT((Setup!$C$8-Setup!$C$7)/7)+1),"",IF($R17=0,"",INDEX(Participants!$X$6:$X$25,$R17)))</f>
        <v/>
      </c>
      <c r="O17" s="52" t="n">
        <f aca="false">IF($R17=0,"",IF(INDEX(Participants!$P$6:$P$25,$R17)="","",INDEX(Participants!$P$6:$P$25,$R17)))</f>
        <v>2000</v>
      </c>
      <c r="P17" s="50" t="n">
        <f aca="false">IF($R17=0,"",IF(INDEX(Participants!$Y$6:$Y$25,$R17)="","",INDEX(Participants!$Y$6:$Y$25,$R17)))</f>
        <v>1</v>
      </c>
      <c r="R17" s="47" t="n">
        <f aca="false">IFERROR(MATCH(7,Participants!$K$6:$K$25,0),0)</f>
        <v>7</v>
      </c>
    </row>
    <row r="18" customFormat="false" ht="18" hidden="false" customHeight="true" outlineLevel="0" collapsed="false">
      <c r="B18" s="48" t="n">
        <f aca="false">IF($R18=0,"",IF(INDEX(Participants!$J$6:$J$25,$R18)="","",INDEX(Participants!$J$6:$J$25,$R18)))</f>
        <v>5</v>
      </c>
      <c r="C18" s="49" t="str">
        <f aca="false">IF($R18=0,"",IF(INDEX(Participants!$A$6:$A$25,$R18)="","",INDEX(Participants!$A$6:$A$25,$R18)))</f>
        <v>Hassan Ali</v>
      </c>
      <c r="D18" s="49" t="str">
        <f aca="false">IF($R18=0,"",IF(INDEX(Participants!$B$6:$B$25,$R18)="","",INDEX(Participants!$B$6:$B$25,$R18)))</f>
        <v>South</v>
      </c>
      <c r="E18" s="50" t="n">
        <f aca="false">IF($R18=0,"",IF(INDEX(Participants!$G$6:$G$25,$R18)="","",INDEX(Participants!$G$6:$G$25,$R18)))</f>
        <v>1</v>
      </c>
      <c r="F18" s="51" t="n">
        <f aca="false">IF($R18=0,"",IF(INDEX(Participants!$H$6:$H$25,$R18)="","",INDEX(Participants!$H$6:$H$25,$R18)))</f>
        <v>0.5</v>
      </c>
      <c r="G18" s="50" t="n">
        <f aca="false">IF(1&gt;(INT((Setup!$C$8-Setup!$C$7)/7)+1),"",IF($R18=0,"",INDEX(Participants!$Q$6:$Q$25,$R18)))</f>
        <v>0</v>
      </c>
      <c r="H18" s="50" t="n">
        <f aca="false">IF(2&gt;(INT((Setup!$C$8-Setup!$C$7)/7)+1),"",IF($R18=0,"",INDEX(Participants!$R$6:$R$25,$R18)))</f>
        <v>0</v>
      </c>
      <c r="I18" s="50" t="n">
        <f aca="false">IF(3&gt;(INT((Setup!$C$8-Setup!$C$7)/7)+1),"",IF($R18=0,"",INDEX(Participants!$S$6:$S$25,$R18)))</f>
        <v>0</v>
      </c>
      <c r="J18" s="50" t="n">
        <f aca="false">IF(4&gt;(INT((Setup!$C$8-Setup!$C$7)/7)+1),"",IF($R18=0,"",INDEX(Participants!$T$6:$T$25,$R18)))</f>
        <v>1</v>
      </c>
      <c r="K18" s="50" t="str">
        <f aca="false">IF(5&gt;(INT((Setup!$C$8-Setup!$C$7)/7)+1),"",IF($R18=0,"",INDEX(Participants!$U$6:$U$25,$R18)))</f>
        <v/>
      </c>
      <c r="L18" s="50" t="str">
        <f aca="false">IF(6&gt;(INT((Setup!$C$8-Setup!$C$7)/7)+1),"",IF($R18=0,"",INDEX(Participants!$V$6:$V$25,$R18)))</f>
        <v/>
      </c>
      <c r="M18" s="50" t="str">
        <f aca="false">IF(7&gt;(INT((Setup!$C$8-Setup!$C$7)/7)+1),"",IF($R18=0,"",INDEX(Participants!$W$6:$W$25,$R18)))</f>
        <v/>
      </c>
      <c r="N18" s="50" t="str">
        <f aca="false">IF(8&gt;(INT((Setup!$C$8-Setup!$C$7)/7)+1),"",IF($R18=0,"",INDEX(Participants!$X$6:$X$25,$R18)))</f>
        <v/>
      </c>
      <c r="O18" s="52" t="n">
        <f aca="false">IF($R18=0,"",IF(INDEX(Participants!$P$6:$P$25,$R18)="","",INDEX(Participants!$P$6:$P$25,$R18)))</f>
        <v>2000</v>
      </c>
      <c r="P18" s="50" t="n">
        <f aca="false">IF($R18=0,"",IF(INDEX(Participants!$Y$6:$Y$25,$R18)="","",INDEX(Participants!$Y$6:$Y$25,$R18)))</f>
        <v>1</v>
      </c>
      <c r="R18" s="47" t="n">
        <f aca="false">IFERROR(MATCH(8,Participants!$K$6:$K$25,0),0)</f>
        <v>8</v>
      </c>
    </row>
    <row r="19" customFormat="false" ht="18" hidden="false" customHeight="true" outlineLevel="0" collapsed="false">
      <c r="B19" s="48" t="str">
        <f aca="false">IF($R19=0,"",IF(INDEX(Participants!$J$6:$J$25,$R19)="","",INDEX(Participants!$J$6:$J$25,$R19)))</f>
        <v/>
      </c>
      <c r="C19" s="49" t="str">
        <f aca="false">IF($R19=0,"",IF(INDEX(Participants!$A$6:$A$25,$R19)="","",INDEX(Participants!$A$6:$A$25,$R19)))</f>
        <v/>
      </c>
      <c r="D19" s="49" t="str">
        <f aca="false">IF($R19=0,"",IF(INDEX(Participants!$B$6:$B$25,$R19)="","",INDEX(Participants!$B$6:$B$25,$R19)))</f>
        <v/>
      </c>
      <c r="E19" s="50" t="str">
        <f aca="false">IF($R19=0,"",IF(INDEX(Participants!$G$6:$G$25,$R19)="","",INDEX(Participants!$G$6:$G$25,$R19)))</f>
        <v/>
      </c>
      <c r="F19" s="51" t="str">
        <f aca="false">IF($R19=0,"",IF(INDEX(Participants!$H$6:$H$25,$R19)="","",INDEX(Participants!$H$6:$H$25,$R19)))</f>
        <v/>
      </c>
      <c r="G19" s="50" t="str">
        <f aca="false">IF(1&gt;(INT((Setup!$C$8-Setup!$C$7)/7)+1),"",IF($R19=0,"",INDEX(Participants!$Q$6:$Q$25,$R19)))</f>
        <v/>
      </c>
      <c r="H19" s="50" t="str">
        <f aca="false">IF(2&gt;(INT((Setup!$C$8-Setup!$C$7)/7)+1),"",IF($R19=0,"",INDEX(Participants!$R$6:$R$25,$R19)))</f>
        <v/>
      </c>
      <c r="I19" s="50" t="str">
        <f aca="false">IF(3&gt;(INT((Setup!$C$8-Setup!$C$7)/7)+1),"",IF($R19=0,"",INDEX(Participants!$S$6:$S$25,$R19)))</f>
        <v/>
      </c>
      <c r="J19" s="50" t="str">
        <f aca="false">IF(4&gt;(INT((Setup!$C$8-Setup!$C$7)/7)+1),"",IF($R19=0,"",INDEX(Participants!$T$6:$T$25,$R19)))</f>
        <v/>
      </c>
      <c r="K19" s="50" t="str">
        <f aca="false">IF(5&gt;(INT((Setup!$C$8-Setup!$C$7)/7)+1),"",IF($R19=0,"",INDEX(Participants!$U$6:$U$25,$R19)))</f>
        <v/>
      </c>
      <c r="L19" s="50" t="str">
        <f aca="false">IF(6&gt;(INT((Setup!$C$8-Setup!$C$7)/7)+1),"",IF($R19=0,"",INDEX(Participants!$V$6:$V$25,$R19)))</f>
        <v/>
      </c>
      <c r="M19" s="50" t="str">
        <f aca="false">IF(7&gt;(INT((Setup!$C$8-Setup!$C$7)/7)+1),"",IF($R19=0,"",INDEX(Participants!$W$6:$W$25,$R19)))</f>
        <v/>
      </c>
      <c r="N19" s="50" t="str">
        <f aca="false">IF(8&gt;(INT((Setup!$C$8-Setup!$C$7)/7)+1),"",IF($R19=0,"",INDEX(Participants!$X$6:$X$25,$R19)))</f>
        <v/>
      </c>
      <c r="O19" s="52" t="str">
        <f aca="false">IF($R19=0,"",IF(INDEX(Participants!$P$6:$P$25,$R19)="","",INDEX(Participants!$P$6:$P$25,$R19)))</f>
        <v/>
      </c>
      <c r="P19" s="50" t="str">
        <f aca="false">IF($R19=0,"",IF(INDEX(Participants!$Y$6:$Y$25,$R19)="","",INDEX(Participants!$Y$6:$Y$25,$R19)))</f>
        <v/>
      </c>
      <c r="R19" s="47" t="n">
        <f aca="false">IFERROR(MATCH(9,Participants!$K$6:$K$25,0),0)</f>
        <v>0</v>
      </c>
    </row>
    <row r="20" customFormat="false" ht="18" hidden="false" customHeight="true" outlineLevel="0" collapsed="false">
      <c r="B20" s="48" t="str">
        <f aca="false">IF($R20=0,"",IF(INDEX(Participants!$J$6:$J$25,$R20)="","",INDEX(Participants!$J$6:$J$25,$R20)))</f>
        <v/>
      </c>
      <c r="C20" s="49" t="str">
        <f aca="false">IF($R20=0,"",IF(INDEX(Participants!$A$6:$A$25,$R20)="","",INDEX(Participants!$A$6:$A$25,$R20)))</f>
        <v/>
      </c>
      <c r="D20" s="49" t="str">
        <f aca="false">IF($R20=0,"",IF(INDEX(Participants!$B$6:$B$25,$R20)="","",INDEX(Participants!$B$6:$B$25,$R20)))</f>
        <v/>
      </c>
      <c r="E20" s="50" t="str">
        <f aca="false">IF($R20=0,"",IF(INDEX(Participants!$G$6:$G$25,$R20)="","",INDEX(Participants!$G$6:$G$25,$R20)))</f>
        <v/>
      </c>
      <c r="F20" s="51" t="str">
        <f aca="false">IF($R20=0,"",IF(INDEX(Participants!$H$6:$H$25,$R20)="","",INDEX(Participants!$H$6:$H$25,$R20)))</f>
        <v/>
      </c>
      <c r="G20" s="50" t="str">
        <f aca="false">IF(1&gt;(INT((Setup!$C$8-Setup!$C$7)/7)+1),"",IF($R20=0,"",INDEX(Participants!$Q$6:$Q$25,$R20)))</f>
        <v/>
      </c>
      <c r="H20" s="50" t="str">
        <f aca="false">IF(2&gt;(INT((Setup!$C$8-Setup!$C$7)/7)+1),"",IF($R20=0,"",INDEX(Participants!$R$6:$R$25,$R20)))</f>
        <v/>
      </c>
      <c r="I20" s="50" t="str">
        <f aca="false">IF(3&gt;(INT((Setup!$C$8-Setup!$C$7)/7)+1),"",IF($R20=0,"",INDEX(Participants!$S$6:$S$25,$R20)))</f>
        <v/>
      </c>
      <c r="J20" s="50" t="str">
        <f aca="false">IF(4&gt;(INT((Setup!$C$8-Setup!$C$7)/7)+1),"",IF($R20=0,"",INDEX(Participants!$T$6:$T$25,$R20)))</f>
        <v/>
      </c>
      <c r="K20" s="50" t="str">
        <f aca="false">IF(5&gt;(INT((Setup!$C$8-Setup!$C$7)/7)+1),"",IF($R20=0,"",INDEX(Participants!$U$6:$U$25,$R20)))</f>
        <v/>
      </c>
      <c r="L20" s="50" t="str">
        <f aca="false">IF(6&gt;(INT((Setup!$C$8-Setup!$C$7)/7)+1),"",IF($R20=0,"",INDEX(Participants!$V$6:$V$25,$R20)))</f>
        <v/>
      </c>
      <c r="M20" s="50" t="str">
        <f aca="false">IF(7&gt;(INT((Setup!$C$8-Setup!$C$7)/7)+1),"",IF($R20=0,"",INDEX(Participants!$W$6:$W$25,$R20)))</f>
        <v/>
      </c>
      <c r="N20" s="50" t="str">
        <f aca="false">IF(8&gt;(INT((Setup!$C$8-Setup!$C$7)/7)+1),"",IF($R20=0,"",INDEX(Participants!$X$6:$X$25,$R20)))</f>
        <v/>
      </c>
      <c r="O20" s="52" t="str">
        <f aca="false">IF($R20=0,"",IF(INDEX(Participants!$P$6:$P$25,$R20)="","",INDEX(Participants!$P$6:$P$25,$R20)))</f>
        <v/>
      </c>
      <c r="P20" s="50" t="str">
        <f aca="false">IF($R20=0,"",IF(INDEX(Participants!$Y$6:$Y$25,$R20)="","",INDEX(Participants!$Y$6:$Y$25,$R20)))</f>
        <v/>
      </c>
      <c r="R20" s="47" t="n">
        <f aca="false">IFERROR(MATCH(10,Participants!$K$6:$K$25,0),0)</f>
        <v>0</v>
      </c>
    </row>
    <row r="21" customFormat="false" ht="18" hidden="false" customHeight="true" outlineLevel="0" collapsed="false">
      <c r="B21" s="48" t="str">
        <f aca="false">IF($R21=0,"",IF(INDEX(Participants!$J$6:$J$25,$R21)="","",INDEX(Participants!$J$6:$J$25,$R21)))</f>
        <v/>
      </c>
      <c r="C21" s="49" t="str">
        <f aca="false">IF($R21=0,"",IF(INDEX(Participants!$A$6:$A$25,$R21)="","",INDEX(Participants!$A$6:$A$25,$R21)))</f>
        <v/>
      </c>
      <c r="D21" s="49" t="str">
        <f aca="false">IF($R21=0,"",IF(INDEX(Participants!$B$6:$B$25,$R21)="","",INDEX(Participants!$B$6:$B$25,$R21)))</f>
        <v/>
      </c>
      <c r="E21" s="50" t="str">
        <f aca="false">IF($R21=0,"",IF(INDEX(Participants!$G$6:$G$25,$R21)="","",INDEX(Participants!$G$6:$G$25,$R21)))</f>
        <v/>
      </c>
      <c r="F21" s="51" t="str">
        <f aca="false">IF($R21=0,"",IF(INDEX(Participants!$H$6:$H$25,$R21)="","",INDEX(Participants!$H$6:$H$25,$R21)))</f>
        <v/>
      </c>
      <c r="G21" s="50" t="str">
        <f aca="false">IF(1&gt;(INT((Setup!$C$8-Setup!$C$7)/7)+1),"",IF($R21=0,"",INDEX(Participants!$Q$6:$Q$25,$R21)))</f>
        <v/>
      </c>
      <c r="H21" s="50" t="str">
        <f aca="false">IF(2&gt;(INT((Setup!$C$8-Setup!$C$7)/7)+1),"",IF($R21=0,"",INDEX(Participants!$R$6:$R$25,$R21)))</f>
        <v/>
      </c>
      <c r="I21" s="50" t="str">
        <f aca="false">IF(3&gt;(INT((Setup!$C$8-Setup!$C$7)/7)+1),"",IF($R21=0,"",INDEX(Participants!$S$6:$S$25,$R21)))</f>
        <v/>
      </c>
      <c r="J21" s="50" t="str">
        <f aca="false">IF(4&gt;(INT((Setup!$C$8-Setup!$C$7)/7)+1),"",IF($R21=0,"",INDEX(Participants!$T$6:$T$25,$R21)))</f>
        <v/>
      </c>
      <c r="K21" s="50" t="str">
        <f aca="false">IF(5&gt;(INT((Setup!$C$8-Setup!$C$7)/7)+1),"",IF($R21=0,"",INDEX(Participants!$U$6:$U$25,$R21)))</f>
        <v/>
      </c>
      <c r="L21" s="50" t="str">
        <f aca="false">IF(6&gt;(INT((Setup!$C$8-Setup!$C$7)/7)+1),"",IF($R21=0,"",INDEX(Participants!$V$6:$V$25,$R21)))</f>
        <v/>
      </c>
      <c r="M21" s="50" t="str">
        <f aca="false">IF(7&gt;(INT((Setup!$C$8-Setup!$C$7)/7)+1),"",IF($R21=0,"",INDEX(Participants!$W$6:$W$25,$R21)))</f>
        <v/>
      </c>
      <c r="N21" s="50" t="str">
        <f aca="false">IF(8&gt;(INT((Setup!$C$8-Setup!$C$7)/7)+1),"",IF($R21=0,"",INDEX(Participants!$X$6:$X$25,$R21)))</f>
        <v/>
      </c>
      <c r="O21" s="52" t="str">
        <f aca="false">IF($R21=0,"",IF(INDEX(Participants!$P$6:$P$25,$R21)="","",INDEX(Participants!$P$6:$P$25,$R21)))</f>
        <v/>
      </c>
      <c r="P21" s="50" t="str">
        <f aca="false">IF($R21=0,"",IF(INDEX(Participants!$Y$6:$Y$25,$R21)="","",INDEX(Participants!$Y$6:$Y$25,$R21)))</f>
        <v/>
      </c>
      <c r="R21" s="47" t="n">
        <f aca="false">IFERROR(MATCH(11,Participants!$K$6:$K$25,0),0)</f>
        <v>0</v>
      </c>
    </row>
    <row r="22" customFormat="false" ht="18" hidden="false" customHeight="true" outlineLevel="0" collapsed="false">
      <c r="B22" s="48" t="str">
        <f aca="false">IF($R22=0,"",IF(INDEX(Participants!$J$6:$J$25,$R22)="","",INDEX(Participants!$J$6:$J$25,$R22)))</f>
        <v/>
      </c>
      <c r="C22" s="49" t="str">
        <f aca="false">IF($R22=0,"",IF(INDEX(Participants!$A$6:$A$25,$R22)="","",INDEX(Participants!$A$6:$A$25,$R22)))</f>
        <v/>
      </c>
      <c r="D22" s="49" t="str">
        <f aca="false">IF($R22=0,"",IF(INDEX(Participants!$B$6:$B$25,$R22)="","",INDEX(Participants!$B$6:$B$25,$R22)))</f>
        <v/>
      </c>
      <c r="E22" s="50" t="str">
        <f aca="false">IF($R22=0,"",IF(INDEX(Participants!$G$6:$G$25,$R22)="","",INDEX(Participants!$G$6:$G$25,$R22)))</f>
        <v/>
      </c>
      <c r="F22" s="51" t="str">
        <f aca="false">IF($R22=0,"",IF(INDEX(Participants!$H$6:$H$25,$R22)="","",INDEX(Participants!$H$6:$H$25,$R22)))</f>
        <v/>
      </c>
      <c r="G22" s="50" t="str">
        <f aca="false">IF(1&gt;(INT((Setup!$C$8-Setup!$C$7)/7)+1),"",IF($R22=0,"",INDEX(Participants!$Q$6:$Q$25,$R22)))</f>
        <v/>
      </c>
      <c r="H22" s="50" t="str">
        <f aca="false">IF(2&gt;(INT((Setup!$C$8-Setup!$C$7)/7)+1),"",IF($R22=0,"",INDEX(Participants!$R$6:$R$25,$R22)))</f>
        <v/>
      </c>
      <c r="I22" s="50" t="str">
        <f aca="false">IF(3&gt;(INT((Setup!$C$8-Setup!$C$7)/7)+1),"",IF($R22=0,"",INDEX(Participants!$S$6:$S$25,$R22)))</f>
        <v/>
      </c>
      <c r="J22" s="50" t="str">
        <f aca="false">IF(4&gt;(INT((Setup!$C$8-Setup!$C$7)/7)+1),"",IF($R22=0,"",INDEX(Participants!$T$6:$T$25,$R22)))</f>
        <v/>
      </c>
      <c r="K22" s="50" t="str">
        <f aca="false">IF(5&gt;(INT((Setup!$C$8-Setup!$C$7)/7)+1),"",IF($R22=0,"",INDEX(Participants!$U$6:$U$25,$R22)))</f>
        <v/>
      </c>
      <c r="L22" s="50" t="str">
        <f aca="false">IF(6&gt;(INT((Setup!$C$8-Setup!$C$7)/7)+1),"",IF($R22=0,"",INDEX(Participants!$V$6:$V$25,$R22)))</f>
        <v/>
      </c>
      <c r="M22" s="50" t="str">
        <f aca="false">IF(7&gt;(INT((Setup!$C$8-Setup!$C$7)/7)+1),"",IF($R22=0,"",INDEX(Participants!$W$6:$W$25,$R22)))</f>
        <v/>
      </c>
      <c r="N22" s="50" t="str">
        <f aca="false">IF(8&gt;(INT((Setup!$C$8-Setup!$C$7)/7)+1),"",IF($R22=0,"",INDEX(Participants!$X$6:$X$25,$R22)))</f>
        <v/>
      </c>
      <c r="O22" s="52" t="str">
        <f aca="false">IF($R22=0,"",IF(INDEX(Participants!$P$6:$P$25,$R22)="","",INDEX(Participants!$P$6:$P$25,$R22)))</f>
        <v/>
      </c>
      <c r="P22" s="50" t="str">
        <f aca="false">IF($R22=0,"",IF(INDEX(Participants!$Y$6:$Y$25,$R22)="","",INDEX(Participants!$Y$6:$Y$25,$R22)))</f>
        <v/>
      </c>
      <c r="R22" s="47" t="n">
        <f aca="false">IFERROR(MATCH(12,Participants!$K$6:$K$25,0),0)</f>
        <v>0</v>
      </c>
    </row>
    <row r="23" customFormat="false" ht="18" hidden="false" customHeight="true" outlineLevel="0" collapsed="false">
      <c r="B23" s="48" t="str">
        <f aca="false">IF($R23=0,"",IF(INDEX(Participants!$J$6:$J$25,$R23)="","",INDEX(Participants!$J$6:$J$25,$R23)))</f>
        <v/>
      </c>
      <c r="C23" s="49" t="str">
        <f aca="false">IF($R23=0,"",IF(INDEX(Participants!$A$6:$A$25,$R23)="","",INDEX(Participants!$A$6:$A$25,$R23)))</f>
        <v/>
      </c>
      <c r="D23" s="49" t="str">
        <f aca="false">IF($R23=0,"",IF(INDEX(Participants!$B$6:$B$25,$R23)="","",INDEX(Participants!$B$6:$B$25,$R23)))</f>
        <v/>
      </c>
      <c r="E23" s="50" t="str">
        <f aca="false">IF($R23=0,"",IF(INDEX(Participants!$G$6:$G$25,$R23)="","",INDEX(Participants!$G$6:$G$25,$R23)))</f>
        <v/>
      </c>
      <c r="F23" s="51" t="str">
        <f aca="false">IF($R23=0,"",IF(INDEX(Participants!$H$6:$H$25,$R23)="","",INDEX(Participants!$H$6:$H$25,$R23)))</f>
        <v/>
      </c>
      <c r="G23" s="50" t="str">
        <f aca="false">IF(1&gt;(INT((Setup!$C$8-Setup!$C$7)/7)+1),"",IF($R23=0,"",INDEX(Participants!$Q$6:$Q$25,$R23)))</f>
        <v/>
      </c>
      <c r="H23" s="50" t="str">
        <f aca="false">IF(2&gt;(INT((Setup!$C$8-Setup!$C$7)/7)+1),"",IF($R23=0,"",INDEX(Participants!$R$6:$R$25,$R23)))</f>
        <v/>
      </c>
      <c r="I23" s="50" t="str">
        <f aca="false">IF(3&gt;(INT((Setup!$C$8-Setup!$C$7)/7)+1),"",IF($R23=0,"",INDEX(Participants!$S$6:$S$25,$R23)))</f>
        <v/>
      </c>
      <c r="J23" s="50" t="str">
        <f aca="false">IF(4&gt;(INT((Setup!$C$8-Setup!$C$7)/7)+1),"",IF($R23=0,"",INDEX(Participants!$T$6:$T$25,$R23)))</f>
        <v/>
      </c>
      <c r="K23" s="50" t="str">
        <f aca="false">IF(5&gt;(INT((Setup!$C$8-Setup!$C$7)/7)+1),"",IF($R23=0,"",INDEX(Participants!$U$6:$U$25,$R23)))</f>
        <v/>
      </c>
      <c r="L23" s="50" t="str">
        <f aca="false">IF(6&gt;(INT((Setup!$C$8-Setup!$C$7)/7)+1),"",IF($R23=0,"",INDEX(Participants!$V$6:$V$25,$R23)))</f>
        <v/>
      </c>
      <c r="M23" s="50" t="str">
        <f aca="false">IF(7&gt;(INT((Setup!$C$8-Setup!$C$7)/7)+1),"",IF($R23=0,"",INDEX(Participants!$W$6:$W$25,$R23)))</f>
        <v/>
      </c>
      <c r="N23" s="50" t="str">
        <f aca="false">IF(8&gt;(INT((Setup!$C$8-Setup!$C$7)/7)+1),"",IF($R23=0,"",INDEX(Participants!$X$6:$X$25,$R23)))</f>
        <v/>
      </c>
      <c r="O23" s="52" t="str">
        <f aca="false">IF($R23=0,"",IF(INDEX(Participants!$P$6:$P$25,$R23)="","",INDEX(Participants!$P$6:$P$25,$R23)))</f>
        <v/>
      </c>
      <c r="P23" s="50" t="str">
        <f aca="false">IF($R23=0,"",IF(INDEX(Participants!$Y$6:$Y$25,$R23)="","",INDEX(Participants!$Y$6:$Y$25,$R23)))</f>
        <v/>
      </c>
      <c r="R23" s="47" t="n">
        <f aca="false">IFERROR(MATCH(13,Participants!$K$6:$K$25,0),0)</f>
        <v>0</v>
      </c>
    </row>
    <row r="24" customFormat="false" ht="18" hidden="false" customHeight="true" outlineLevel="0" collapsed="false">
      <c r="B24" s="48" t="str">
        <f aca="false">IF($R24=0,"",IF(INDEX(Participants!$J$6:$J$25,$R24)="","",INDEX(Participants!$J$6:$J$25,$R24)))</f>
        <v/>
      </c>
      <c r="C24" s="49" t="str">
        <f aca="false">IF($R24=0,"",IF(INDEX(Participants!$A$6:$A$25,$R24)="","",INDEX(Participants!$A$6:$A$25,$R24)))</f>
        <v/>
      </c>
      <c r="D24" s="49" t="str">
        <f aca="false">IF($R24=0,"",IF(INDEX(Participants!$B$6:$B$25,$R24)="","",INDEX(Participants!$B$6:$B$25,$R24)))</f>
        <v/>
      </c>
      <c r="E24" s="50" t="str">
        <f aca="false">IF($R24=0,"",IF(INDEX(Participants!$G$6:$G$25,$R24)="","",INDEX(Participants!$G$6:$G$25,$R24)))</f>
        <v/>
      </c>
      <c r="F24" s="51" t="str">
        <f aca="false">IF($R24=0,"",IF(INDEX(Participants!$H$6:$H$25,$R24)="","",INDEX(Participants!$H$6:$H$25,$R24)))</f>
        <v/>
      </c>
      <c r="G24" s="50" t="str">
        <f aca="false">IF(1&gt;(INT((Setup!$C$8-Setup!$C$7)/7)+1),"",IF($R24=0,"",INDEX(Participants!$Q$6:$Q$25,$R24)))</f>
        <v/>
      </c>
      <c r="H24" s="50" t="str">
        <f aca="false">IF(2&gt;(INT((Setup!$C$8-Setup!$C$7)/7)+1),"",IF($R24=0,"",INDEX(Participants!$R$6:$R$25,$R24)))</f>
        <v/>
      </c>
      <c r="I24" s="50" t="str">
        <f aca="false">IF(3&gt;(INT((Setup!$C$8-Setup!$C$7)/7)+1),"",IF($R24=0,"",INDEX(Participants!$S$6:$S$25,$R24)))</f>
        <v/>
      </c>
      <c r="J24" s="50" t="str">
        <f aca="false">IF(4&gt;(INT((Setup!$C$8-Setup!$C$7)/7)+1),"",IF($R24=0,"",INDEX(Participants!$T$6:$T$25,$R24)))</f>
        <v/>
      </c>
      <c r="K24" s="50" t="str">
        <f aca="false">IF(5&gt;(INT((Setup!$C$8-Setup!$C$7)/7)+1),"",IF($R24=0,"",INDEX(Participants!$U$6:$U$25,$R24)))</f>
        <v/>
      </c>
      <c r="L24" s="50" t="str">
        <f aca="false">IF(6&gt;(INT((Setup!$C$8-Setup!$C$7)/7)+1),"",IF($R24=0,"",INDEX(Participants!$V$6:$V$25,$R24)))</f>
        <v/>
      </c>
      <c r="M24" s="50" t="str">
        <f aca="false">IF(7&gt;(INT((Setup!$C$8-Setup!$C$7)/7)+1),"",IF($R24=0,"",INDEX(Participants!$W$6:$W$25,$R24)))</f>
        <v/>
      </c>
      <c r="N24" s="50" t="str">
        <f aca="false">IF(8&gt;(INT((Setup!$C$8-Setup!$C$7)/7)+1),"",IF($R24=0,"",INDEX(Participants!$X$6:$X$25,$R24)))</f>
        <v/>
      </c>
      <c r="O24" s="52" t="str">
        <f aca="false">IF($R24=0,"",IF(INDEX(Participants!$P$6:$P$25,$R24)="","",INDEX(Participants!$P$6:$P$25,$R24)))</f>
        <v/>
      </c>
      <c r="P24" s="50" t="str">
        <f aca="false">IF($R24=0,"",IF(INDEX(Participants!$Y$6:$Y$25,$R24)="","",INDEX(Participants!$Y$6:$Y$25,$R24)))</f>
        <v/>
      </c>
      <c r="R24" s="47" t="n">
        <f aca="false">IFERROR(MATCH(14,Participants!$K$6:$K$25,0),0)</f>
        <v>0</v>
      </c>
    </row>
    <row r="25" customFormat="false" ht="18" hidden="false" customHeight="true" outlineLevel="0" collapsed="false">
      <c r="B25" s="48" t="str">
        <f aca="false">IF($R25=0,"",IF(INDEX(Participants!$J$6:$J$25,$R25)="","",INDEX(Participants!$J$6:$J$25,$R25)))</f>
        <v/>
      </c>
      <c r="C25" s="49" t="str">
        <f aca="false">IF($R25=0,"",IF(INDEX(Participants!$A$6:$A$25,$R25)="","",INDEX(Participants!$A$6:$A$25,$R25)))</f>
        <v/>
      </c>
      <c r="D25" s="49" t="str">
        <f aca="false">IF($R25=0,"",IF(INDEX(Participants!$B$6:$B$25,$R25)="","",INDEX(Participants!$B$6:$B$25,$R25)))</f>
        <v/>
      </c>
      <c r="E25" s="50" t="str">
        <f aca="false">IF($R25=0,"",IF(INDEX(Participants!$G$6:$G$25,$R25)="","",INDEX(Participants!$G$6:$G$25,$R25)))</f>
        <v/>
      </c>
      <c r="F25" s="51" t="str">
        <f aca="false">IF($R25=0,"",IF(INDEX(Participants!$H$6:$H$25,$R25)="","",INDEX(Participants!$H$6:$H$25,$R25)))</f>
        <v/>
      </c>
      <c r="G25" s="50" t="str">
        <f aca="false">IF(1&gt;(INT((Setup!$C$8-Setup!$C$7)/7)+1),"",IF($R25=0,"",INDEX(Participants!$Q$6:$Q$25,$R25)))</f>
        <v/>
      </c>
      <c r="H25" s="50" t="str">
        <f aca="false">IF(2&gt;(INT((Setup!$C$8-Setup!$C$7)/7)+1),"",IF($R25=0,"",INDEX(Participants!$R$6:$R$25,$R25)))</f>
        <v/>
      </c>
      <c r="I25" s="50" t="str">
        <f aca="false">IF(3&gt;(INT((Setup!$C$8-Setup!$C$7)/7)+1),"",IF($R25=0,"",INDEX(Participants!$S$6:$S$25,$R25)))</f>
        <v/>
      </c>
      <c r="J25" s="50" t="str">
        <f aca="false">IF(4&gt;(INT((Setup!$C$8-Setup!$C$7)/7)+1),"",IF($R25=0,"",INDEX(Participants!$T$6:$T$25,$R25)))</f>
        <v/>
      </c>
      <c r="K25" s="50" t="str">
        <f aca="false">IF(5&gt;(INT((Setup!$C$8-Setup!$C$7)/7)+1),"",IF($R25=0,"",INDEX(Participants!$U$6:$U$25,$R25)))</f>
        <v/>
      </c>
      <c r="L25" s="50" t="str">
        <f aca="false">IF(6&gt;(INT((Setup!$C$8-Setup!$C$7)/7)+1),"",IF($R25=0,"",INDEX(Participants!$V$6:$V$25,$R25)))</f>
        <v/>
      </c>
      <c r="M25" s="50" t="str">
        <f aca="false">IF(7&gt;(INT((Setup!$C$8-Setup!$C$7)/7)+1),"",IF($R25=0,"",INDEX(Participants!$W$6:$W$25,$R25)))</f>
        <v/>
      </c>
      <c r="N25" s="50" t="str">
        <f aca="false">IF(8&gt;(INT((Setup!$C$8-Setup!$C$7)/7)+1),"",IF($R25=0,"",INDEX(Participants!$X$6:$X$25,$R25)))</f>
        <v/>
      </c>
      <c r="O25" s="52" t="str">
        <f aca="false">IF($R25=0,"",IF(INDEX(Participants!$P$6:$P$25,$R25)="","",INDEX(Participants!$P$6:$P$25,$R25)))</f>
        <v/>
      </c>
      <c r="P25" s="50" t="str">
        <f aca="false">IF($R25=0,"",IF(INDEX(Participants!$Y$6:$Y$25,$R25)="","",INDEX(Participants!$Y$6:$Y$25,$R25)))</f>
        <v/>
      </c>
      <c r="R25" s="47" t="n">
        <f aca="false">IFERROR(MATCH(15,Participants!$K$6:$K$25,0),0)</f>
        <v>0</v>
      </c>
    </row>
    <row r="26" customFormat="false" ht="18" hidden="false" customHeight="true" outlineLevel="0" collapsed="false">
      <c r="B26" s="48" t="str">
        <f aca="false">IF($R26=0,"",IF(INDEX(Participants!$J$6:$J$25,$R26)="","",INDEX(Participants!$J$6:$J$25,$R26)))</f>
        <v/>
      </c>
      <c r="C26" s="49" t="str">
        <f aca="false">IF($R26=0,"",IF(INDEX(Participants!$A$6:$A$25,$R26)="","",INDEX(Participants!$A$6:$A$25,$R26)))</f>
        <v/>
      </c>
      <c r="D26" s="49" t="str">
        <f aca="false">IF($R26=0,"",IF(INDEX(Participants!$B$6:$B$25,$R26)="","",INDEX(Participants!$B$6:$B$25,$R26)))</f>
        <v/>
      </c>
      <c r="E26" s="50" t="str">
        <f aca="false">IF($R26=0,"",IF(INDEX(Participants!$G$6:$G$25,$R26)="","",INDEX(Participants!$G$6:$G$25,$R26)))</f>
        <v/>
      </c>
      <c r="F26" s="51" t="str">
        <f aca="false">IF($R26=0,"",IF(INDEX(Participants!$H$6:$H$25,$R26)="","",INDEX(Participants!$H$6:$H$25,$R26)))</f>
        <v/>
      </c>
      <c r="G26" s="50" t="str">
        <f aca="false">IF(1&gt;(INT((Setup!$C$8-Setup!$C$7)/7)+1),"",IF($R26=0,"",INDEX(Participants!$Q$6:$Q$25,$R26)))</f>
        <v/>
      </c>
      <c r="H26" s="50" t="str">
        <f aca="false">IF(2&gt;(INT((Setup!$C$8-Setup!$C$7)/7)+1),"",IF($R26=0,"",INDEX(Participants!$R$6:$R$25,$R26)))</f>
        <v/>
      </c>
      <c r="I26" s="50" t="str">
        <f aca="false">IF(3&gt;(INT((Setup!$C$8-Setup!$C$7)/7)+1),"",IF($R26=0,"",INDEX(Participants!$S$6:$S$25,$R26)))</f>
        <v/>
      </c>
      <c r="J26" s="50" t="str">
        <f aca="false">IF(4&gt;(INT((Setup!$C$8-Setup!$C$7)/7)+1),"",IF($R26=0,"",INDEX(Participants!$T$6:$T$25,$R26)))</f>
        <v/>
      </c>
      <c r="K26" s="50" t="str">
        <f aca="false">IF(5&gt;(INT((Setup!$C$8-Setup!$C$7)/7)+1),"",IF($R26=0,"",INDEX(Participants!$U$6:$U$25,$R26)))</f>
        <v/>
      </c>
      <c r="L26" s="50" t="str">
        <f aca="false">IF(6&gt;(INT((Setup!$C$8-Setup!$C$7)/7)+1),"",IF($R26=0,"",INDEX(Participants!$V$6:$V$25,$R26)))</f>
        <v/>
      </c>
      <c r="M26" s="50" t="str">
        <f aca="false">IF(7&gt;(INT((Setup!$C$8-Setup!$C$7)/7)+1),"",IF($R26=0,"",INDEX(Participants!$W$6:$W$25,$R26)))</f>
        <v/>
      </c>
      <c r="N26" s="50" t="str">
        <f aca="false">IF(8&gt;(INT((Setup!$C$8-Setup!$C$7)/7)+1),"",IF($R26=0,"",INDEX(Participants!$X$6:$X$25,$R26)))</f>
        <v/>
      </c>
      <c r="O26" s="52" t="str">
        <f aca="false">IF($R26=0,"",IF(INDEX(Participants!$P$6:$P$25,$R26)="","",INDEX(Participants!$P$6:$P$25,$R26)))</f>
        <v/>
      </c>
      <c r="P26" s="50" t="str">
        <f aca="false">IF($R26=0,"",IF(INDEX(Participants!$Y$6:$Y$25,$R26)="","",INDEX(Participants!$Y$6:$Y$25,$R26)))</f>
        <v/>
      </c>
      <c r="R26" s="47" t="n">
        <f aca="false">IFERROR(MATCH(16,Participants!$K$6:$K$25,0),0)</f>
        <v>0</v>
      </c>
    </row>
    <row r="27" customFormat="false" ht="18" hidden="false" customHeight="true" outlineLevel="0" collapsed="false">
      <c r="B27" s="48" t="str">
        <f aca="false">IF($R27=0,"",IF(INDEX(Participants!$J$6:$J$25,$R27)="","",INDEX(Participants!$J$6:$J$25,$R27)))</f>
        <v/>
      </c>
      <c r="C27" s="49" t="str">
        <f aca="false">IF($R27=0,"",IF(INDEX(Participants!$A$6:$A$25,$R27)="","",INDEX(Participants!$A$6:$A$25,$R27)))</f>
        <v/>
      </c>
      <c r="D27" s="49" t="str">
        <f aca="false">IF($R27=0,"",IF(INDEX(Participants!$B$6:$B$25,$R27)="","",INDEX(Participants!$B$6:$B$25,$R27)))</f>
        <v/>
      </c>
      <c r="E27" s="50" t="str">
        <f aca="false">IF($R27=0,"",IF(INDEX(Participants!$G$6:$G$25,$R27)="","",INDEX(Participants!$G$6:$G$25,$R27)))</f>
        <v/>
      </c>
      <c r="F27" s="51" t="str">
        <f aca="false">IF($R27=0,"",IF(INDEX(Participants!$H$6:$H$25,$R27)="","",INDEX(Participants!$H$6:$H$25,$R27)))</f>
        <v/>
      </c>
      <c r="G27" s="50" t="str">
        <f aca="false">IF(1&gt;(INT((Setup!$C$8-Setup!$C$7)/7)+1),"",IF($R27=0,"",INDEX(Participants!$Q$6:$Q$25,$R27)))</f>
        <v/>
      </c>
      <c r="H27" s="50" t="str">
        <f aca="false">IF(2&gt;(INT((Setup!$C$8-Setup!$C$7)/7)+1),"",IF($R27=0,"",INDEX(Participants!$R$6:$R$25,$R27)))</f>
        <v/>
      </c>
      <c r="I27" s="50" t="str">
        <f aca="false">IF(3&gt;(INT((Setup!$C$8-Setup!$C$7)/7)+1),"",IF($R27=0,"",INDEX(Participants!$S$6:$S$25,$R27)))</f>
        <v/>
      </c>
      <c r="J27" s="50" t="str">
        <f aca="false">IF(4&gt;(INT((Setup!$C$8-Setup!$C$7)/7)+1),"",IF($R27=0,"",INDEX(Participants!$T$6:$T$25,$R27)))</f>
        <v/>
      </c>
      <c r="K27" s="50" t="str">
        <f aca="false">IF(5&gt;(INT((Setup!$C$8-Setup!$C$7)/7)+1),"",IF($R27=0,"",INDEX(Participants!$U$6:$U$25,$R27)))</f>
        <v/>
      </c>
      <c r="L27" s="50" t="str">
        <f aca="false">IF(6&gt;(INT((Setup!$C$8-Setup!$C$7)/7)+1),"",IF($R27=0,"",INDEX(Participants!$V$6:$V$25,$R27)))</f>
        <v/>
      </c>
      <c r="M27" s="50" t="str">
        <f aca="false">IF(7&gt;(INT((Setup!$C$8-Setup!$C$7)/7)+1),"",IF($R27=0,"",INDEX(Participants!$W$6:$W$25,$R27)))</f>
        <v/>
      </c>
      <c r="N27" s="50" t="str">
        <f aca="false">IF(8&gt;(INT((Setup!$C$8-Setup!$C$7)/7)+1),"",IF($R27=0,"",INDEX(Participants!$X$6:$X$25,$R27)))</f>
        <v/>
      </c>
      <c r="O27" s="52" t="str">
        <f aca="false">IF($R27=0,"",IF(INDEX(Participants!$P$6:$P$25,$R27)="","",INDEX(Participants!$P$6:$P$25,$R27)))</f>
        <v/>
      </c>
      <c r="P27" s="50" t="str">
        <f aca="false">IF($R27=0,"",IF(INDEX(Participants!$Y$6:$Y$25,$R27)="","",INDEX(Participants!$Y$6:$Y$25,$R27)))</f>
        <v/>
      </c>
      <c r="R27" s="47" t="n">
        <f aca="false">IFERROR(MATCH(17,Participants!$K$6:$K$25,0),0)</f>
        <v>0</v>
      </c>
    </row>
    <row r="28" customFormat="false" ht="18" hidden="false" customHeight="true" outlineLevel="0" collapsed="false">
      <c r="B28" s="48" t="str">
        <f aca="false">IF($R28=0,"",IF(INDEX(Participants!$J$6:$J$25,$R28)="","",INDEX(Participants!$J$6:$J$25,$R28)))</f>
        <v/>
      </c>
      <c r="C28" s="49" t="str">
        <f aca="false">IF($R28=0,"",IF(INDEX(Participants!$A$6:$A$25,$R28)="","",INDEX(Participants!$A$6:$A$25,$R28)))</f>
        <v/>
      </c>
      <c r="D28" s="49" t="str">
        <f aca="false">IF($R28=0,"",IF(INDEX(Participants!$B$6:$B$25,$R28)="","",INDEX(Participants!$B$6:$B$25,$R28)))</f>
        <v/>
      </c>
      <c r="E28" s="50" t="str">
        <f aca="false">IF($R28=0,"",IF(INDEX(Participants!$G$6:$G$25,$R28)="","",INDEX(Participants!$G$6:$G$25,$R28)))</f>
        <v/>
      </c>
      <c r="F28" s="51" t="str">
        <f aca="false">IF($R28=0,"",IF(INDEX(Participants!$H$6:$H$25,$R28)="","",INDEX(Participants!$H$6:$H$25,$R28)))</f>
        <v/>
      </c>
      <c r="G28" s="50" t="str">
        <f aca="false">IF(1&gt;(INT((Setup!$C$8-Setup!$C$7)/7)+1),"",IF($R28=0,"",INDEX(Participants!$Q$6:$Q$25,$R28)))</f>
        <v/>
      </c>
      <c r="H28" s="50" t="str">
        <f aca="false">IF(2&gt;(INT((Setup!$C$8-Setup!$C$7)/7)+1),"",IF($R28=0,"",INDEX(Participants!$R$6:$R$25,$R28)))</f>
        <v/>
      </c>
      <c r="I28" s="50" t="str">
        <f aca="false">IF(3&gt;(INT((Setup!$C$8-Setup!$C$7)/7)+1),"",IF($R28=0,"",INDEX(Participants!$S$6:$S$25,$R28)))</f>
        <v/>
      </c>
      <c r="J28" s="50" t="str">
        <f aca="false">IF(4&gt;(INT((Setup!$C$8-Setup!$C$7)/7)+1),"",IF($R28=0,"",INDEX(Participants!$T$6:$T$25,$R28)))</f>
        <v/>
      </c>
      <c r="K28" s="50" t="str">
        <f aca="false">IF(5&gt;(INT((Setup!$C$8-Setup!$C$7)/7)+1),"",IF($R28=0,"",INDEX(Participants!$U$6:$U$25,$R28)))</f>
        <v/>
      </c>
      <c r="L28" s="50" t="str">
        <f aca="false">IF(6&gt;(INT((Setup!$C$8-Setup!$C$7)/7)+1),"",IF($R28=0,"",INDEX(Participants!$V$6:$V$25,$R28)))</f>
        <v/>
      </c>
      <c r="M28" s="50" t="str">
        <f aca="false">IF(7&gt;(INT((Setup!$C$8-Setup!$C$7)/7)+1),"",IF($R28=0,"",INDEX(Participants!$W$6:$W$25,$R28)))</f>
        <v/>
      </c>
      <c r="N28" s="50" t="str">
        <f aca="false">IF(8&gt;(INT((Setup!$C$8-Setup!$C$7)/7)+1),"",IF($R28=0,"",INDEX(Participants!$X$6:$X$25,$R28)))</f>
        <v/>
      </c>
      <c r="O28" s="52" t="str">
        <f aca="false">IF($R28=0,"",IF(INDEX(Participants!$P$6:$P$25,$R28)="","",INDEX(Participants!$P$6:$P$25,$R28)))</f>
        <v/>
      </c>
      <c r="P28" s="50" t="str">
        <f aca="false">IF($R28=0,"",IF(INDEX(Participants!$Y$6:$Y$25,$R28)="","",INDEX(Participants!$Y$6:$Y$25,$R28)))</f>
        <v/>
      </c>
      <c r="R28" s="47" t="n">
        <f aca="false">IFERROR(MATCH(18,Participants!$K$6:$K$25,0),0)</f>
        <v>0</v>
      </c>
    </row>
    <row r="29" customFormat="false" ht="18" hidden="false" customHeight="true" outlineLevel="0" collapsed="false">
      <c r="B29" s="48" t="str">
        <f aca="false">IF($R29=0,"",IF(INDEX(Participants!$J$6:$J$25,$R29)="","",INDEX(Participants!$J$6:$J$25,$R29)))</f>
        <v/>
      </c>
      <c r="C29" s="49" t="str">
        <f aca="false">IF($R29=0,"",IF(INDEX(Participants!$A$6:$A$25,$R29)="","",INDEX(Participants!$A$6:$A$25,$R29)))</f>
        <v/>
      </c>
      <c r="D29" s="49" t="str">
        <f aca="false">IF($R29=0,"",IF(INDEX(Participants!$B$6:$B$25,$R29)="","",INDEX(Participants!$B$6:$B$25,$R29)))</f>
        <v/>
      </c>
      <c r="E29" s="50" t="str">
        <f aca="false">IF($R29=0,"",IF(INDEX(Participants!$G$6:$G$25,$R29)="","",INDEX(Participants!$G$6:$G$25,$R29)))</f>
        <v/>
      </c>
      <c r="F29" s="51" t="str">
        <f aca="false">IF($R29=0,"",IF(INDEX(Participants!$H$6:$H$25,$R29)="","",INDEX(Participants!$H$6:$H$25,$R29)))</f>
        <v/>
      </c>
      <c r="G29" s="50" t="str">
        <f aca="false">IF(1&gt;(INT((Setup!$C$8-Setup!$C$7)/7)+1),"",IF($R29=0,"",INDEX(Participants!$Q$6:$Q$25,$R29)))</f>
        <v/>
      </c>
      <c r="H29" s="50" t="str">
        <f aca="false">IF(2&gt;(INT((Setup!$C$8-Setup!$C$7)/7)+1),"",IF($R29=0,"",INDEX(Participants!$R$6:$R$25,$R29)))</f>
        <v/>
      </c>
      <c r="I29" s="50" t="str">
        <f aca="false">IF(3&gt;(INT((Setup!$C$8-Setup!$C$7)/7)+1),"",IF($R29=0,"",INDEX(Participants!$S$6:$S$25,$R29)))</f>
        <v/>
      </c>
      <c r="J29" s="50" t="str">
        <f aca="false">IF(4&gt;(INT((Setup!$C$8-Setup!$C$7)/7)+1),"",IF($R29=0,"",INDEX(Participants!$T$6:$T$25,$R29)))</f>
        <v/>
      </c>
      <c r="K29" s="50" t="str">
        <f aca="false">IF(5&gt;(INT((Setup!$C$8-Setup!$C$7)/7)+1),"",IF($R29=0,"",INDEX(Participants!$U$6:$U$25,$R29)))</f>
        <v/>
      </c>
      <c r="L29" s="50" t="str">
        <f aca="false">IF(6&gt;(INT((Setup!$C$8-Setup!$C$7)/7)+1),"",IF($R29=0,"",INDEX(Participants!$V$6:$V$25,$R29)))</f>
        <v/>
      </c>
      <c r="M29" s="50" t="str">
        <f aca="false">IF(7&gt;(INT((Setup!$C$8-Setup!$C$7)/7)+1),"",IF($R29=0,"",INDEX(Participants!$W$6:$W$25,$R29)))</f>
        <v/>
      </c>
      <c r="N29" s="50" t="str">
        <f aca="false">IF(8&gt;(INT((Setup!$C$8-Setup!$C$7)/7)+1),"",IF($R29=0,"",INDEX(Participants!$X$6:$X$25,$R29)))</f>
        <v/>
      </c>
      <c r="O29" s="52" t="str">
        <f aca="false">IF($R29=0,"",IF(INDEX(Participants!$P$6:$P$25,$R29)="","",INDEX(Participants!$P$6:$P$25,$R29)))</f>
        <v/>
      </c>
      <c r="P29" s="50" t="str">
        <f aca="false">IF($R29=0,"",IF(INDEX(Participants!$Y$6:$Y$25,$R29)="","",INDEX(Participants!$Y$6:$Y$25,$R29)))</f>
        <v/>
      </c>
      <c r="R29" s="47" t="n">
        <f aca="false">IFERROR(MATCH(19,Participants!$K$6:$K$25,0),0)</f>
        <v>0</v>
      </c>
    </row>
    <row r="30" customFormat="false" ht="18" hidden="false" customHeight="true" outlineLevel="0" collapsed="false">
      <c r="B30" s="48" t="str">
        <f aca="false">IF($R30=0,"",IF(INDEX(Participants!$J$6:$J$25,$R30)="","",INDEX(Participants!$J$6:$J$25,$R30)))</f>
        <v/>
      </c>
      <c r="C30" s="49" t="str">
        <f aca="false">IF($R30=0,"",IF(INDEX(Participants!$A$6:$A$25,$R30)="","",INDEX(Participants!$A$6:$A$25,$R30)))</f>
        <v/>
      </c>
      <c r="D30" s="49" t="str">
        <f aca="false">IF($R30=0,"",IF(INDEX(Participants!$B$6:$B$25,$R30)="","",INDEX(Participants!$B$6:$B$25,$R30)))</f>
        <v/>
      </c>
      <c r="E30" s="50" t="str">
        <f aca="false">IF($R30=0,"",IF(INDEX(Participants!$G$6:$G$25,$R30)="","",INDEX(Participants!$G$6:$G$25,$R30)))</f>
        <v/>
      </c>
      <c r="F30" s="51" t="str">
        <f aca="false">IF($R30=0,"",IF(INDEX(Participants!$H$6:$H$25,$R30)="","",INDEX(Participants!$H$6:$H$25,$R30)))</f>
        <v/>
      </c>
      <c r="G30" s="50" t="str">
        <f aca="false">IF(1&gt;(INT((Setup!$C$8-Setup!$C$7)/7)+1),"",IF($R30=0,"",INDEX(Participants!$Q$6:$Q$25,$R30)))</f>
        <v/>
      </c>
      <c r="H30" s="50" t="str">
        <f aca="false">IF(2&gt;(INT((Setup!$C$8-Setup!$C$7)/7)+1),"",IF($R30=0,"",INDEX(Participants!$R$6:$R$25,$R30)))</f>
        <v/>
      </c>
      <c r="I30" s="50" t="str">
        <f aca="false">IF(3&gt;(INT((Setup!$C$8-Setup!$C$7)/7)+1),"",IF($R30=0,"",INDEX(Participants!$S$6:$S$25,$R30)))</f>
        <v/>
      </c>
      <c r="J30" s="50" t="str">
        <f aca="false">IF(4&gt;(INT((Setup!$C$8-Setup!$C$7)/7)+1),"",IF($R30=0,"",INDEX(Participants!$T$6:$T$25,$R30)))</f>
        <v/>
      </c>
      <c r="K30" s="50" t="str">
        <f aca="false">IF(5&gt;(INT((Setup!$C$8-Setup!$C$7)/7)+1),"",IF($R30=0,"",INDEX(Participants!$U$6:$U$25,$R30)))</f>
        <v/>
      </c>
      <c r="L30" s="50" t="str">
        <f aca="false">IF(6&gt;(INT((Setup!$C$8-Setup!$C$7)/7)+1),"",IF($R30=0,"",INDEX(Participants!$V$6:$V$25,$R30)))</f>
        <v/>
      </c>
      <c r="M30" s="50" t="str">
        <f aca="false">IF(7&gt;(INT((Setup!$C$8-Setup!$C$7)/7)+1),"",IF($R30=0,"",INDEX(Participants!$W$6:$W$25,$R30)))</f>
        <v/>
      </c>
      <c r="N30" s="50" t="str">
        <f aca="false">IF(8&gt;(INT((Setup!$C$8-Setup!$C$7)/7)+1),"",IF($R30=0,"",INDEX(Participants!$X$6:$X$25,$R30)))</f>
        <v/>
      </c>
      <c r="O30" s="52" t="str">
        <f aca="false">IF($R30=0,"",IF(INDEX(Participants!$P$6:$P$25,$R30)="","",INDEX(Participants!$P$6:$P$25,$R30)))</f>
        <v/>
      </c>
      <c r="P30" s="50" t="str">
        <f aca="false">IF($R30=0,"",IF(INDEX(Participants!$Y$6:$Y$25,$R30)="","",INDEX(Participants!$Y$6:$Y$25,$R30)))</f>
        <v/>
      </c>
      <c r="R30" s="47" t="n">
        <f aca="false">IFERROR(MATCH(20,Participants!$K$6:$K$25,0),0)</f>
        <v>0</v>
      </c>
    </row>
    <row r="32" customFormat="false" ht="15" hidden="false" customHeight="false" outlineLevel="0" collapsed="false">
      <c r="B32" s="18" t="s">
        <v>155</v>
      </c>
    </row>
    <row r="34" customFormat="false" ht="15" hidden="false" customHeight="false" outlineLevel="0" collapsed="false">
      <c r="B34" s="16" t="s">
        <v>41</v>
      </c>
    </row>
  </sheetData>
  <mergeCells count="6">
    <mergeCell ref="B5:C5"/>
    <mergeCell ref="H5:M5"/>
    <mergeCell ref="B6:C6"/>
    <mergeCell ref="H6:M6"/>
    <mergeCell ref="B7:C7"/>
    <mergeCell ref="B8:C8"/>
  </mergeCells>
  <conditionalFormatting sqref="B11:P30">
    <cfRule type="expression" priority="2" aboveAverage="0" equalAverage="0" bottom="0" percent="0" rank="0" text="" dxfId="8">
      <formula>AND($B11&lt;&gt;"",N($B11)&lt;=3)</formula>
    </cfRule>
  </conditionalFormatting>
  <hyperlinks>
    <hyperlink ref="B34" r:id="rId1" display="prowi.io · Free template from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60"/>
  </cols>
  <sheetData>
    <row r="2" customFormat="false" ht="30" hidden="false" customHeight="true" outlineLevel="0" collapsed="false">
      <c r="B2" s="17" t="s">
        <v>156</v>
      </c>
    </row>
    <row r="3" customFormat="false" ht="15" hidden="false" customHeight="false" outlineLevel="0" collapsed="false">
      <c r="B3" s="18" t="s">
        <v>157</v>
      </c>
    </row>
    <row r="4" customFormat="false" ht="15" hidden="false" customHeight="false" outlineLevel="0" collapsed="false">
      <c r="B4" s="7" t="s">
        <v>158</v>
      </c>
    </row>
    <row r="5" customFormat="false" ht="18" hidden="false" customHeight="true" outlineLevel="0" collapsed="false">
      <c r="B5" s="53" t="s">
        <v>62</v>
      </c>
      <c r="C5" s="34" t="n">
        <f aca="false">SUM(Setup!$C$16:$C$20)</f>
        <v>24000</v>
      </c>
      <c r="E5" s="21" t="s">
        <v>159</v>
      </c>
    </row>
    <row r="6" customFormat="false" ht="18" hidden="false" customHeight="true" outlineLevel="0" collapsed="false">
      <c r="B6" s="53" t="s">
        <v>160</v>
      </c>
      <c r="C6" s="34" t="n">
        <f aca="false">IF(N(Setup!$C$22)=0,0,N(Setup!$C$23)*COUNTIFS(Participants!$A$6:$A$25,"&lt;&gt;",Participants!$D$6:$D$25,"&lt;&gt;No"))</f>
        <v>0</v>
      </c>
      <c r="E6" s="21" t="s">
        <v>161</v>
      </c>
    </row>
    <row r="7" customFormat="false" ht="18" hidden="false" customHeight="true" outlineLevel="0" collapsed="false">
      <c r="B7" s="53" t="s">
        <v>162</v>
      </c>
      <c r="C7" s="34" t="n">
        <f aca="false">IF(N(Setup!$C$24)=0,0,N(Setup!$C$25)*COUNTIFS(Participants!$A$6:$A$25,"&lt;&gt;",Participants!$D$6:$D$25,"&lt;&gt;No"))</f>
        <v>16000</v>
      </c>
      <c r="E7" s="21" t="s">
        <v>163</v>
      </c>
    </row>
    <row r="8" customFormat="false" ht="18" hidden="false" customHeight="true" outlineLevel="0" collapsed="false">
      <c r="B8" s="53" t="s">
        <v>164</v>
      </c>
      <c r="C8" s="34" t="n">
        <f aca="false">N(Setup!$C$29)</f>
        <v>8000</v>
      </c>
    </row>
    <row r="9" customFormat="false" ht="18" hidden="false" customHeight="true" outlineLevel="0" collapsed="false">
      <c r="B9" s="54" t="s">
        <v>165</v>
      </c>
      <c r="C9" s="55" t="n">
        <f aca="false">SUM(C5:C8)</f>
        <v>48000</v>
      </c>
    </row>
    <row r="10" customFormat="false" ht="18" hidden="false" customHeight="true" outlineLevel="0" collapsed="false">
      <c r="B10" s="53" t="s">
        <v>151</v>
      </c>
      <c r="C10" s="34" t="n">
        <f aca="false">N(Setup!$C$28)</f>
        <v>48000</v>
      </c>
    </row>
    <row r="11" customFormat="false" ht="18" hidden="false" customHeight="true" outlineLevel="0" collapsed="false">
      <c r="B11" s="53" t="s">
        <v>166</v>
      </c>
      <c r="C11" s="34" t="n">
        <f aca="false">C10-C9</f>
        <v>0</v>
      </c>
    </row>
    <row r="12" customFormat="false" ht="18" hidden="false" customHeight="true" outlineLevel="0" collapsed="false">
      <c r="B12" s="54" t="s">
        <v>167</v>
      </c>
      <c r="C12" s="13" t="str">
        <f aca="false">IF(C11&gt;=0,"Within budget","Over budget")</f>
        <v>Within budget</v>
      </c>
      <c r="E12" s="21" t="s">
        <v>168</v>
      </c>
    </row>
    <row r="14" customFormat="false" ht="15" hidden="false" customHeight="false" outlineLevel="0" collapsed="false">
      <c r="B14" s="7" t="s">
        <v>150</v>
      </c>
    </row>
    <row r="15" customFormat="false" ht="18" hidden="false" customHeight="true" outlineLevel="0" collapsed="false">
      <c r="B15" s="53" t="s">
        <v>169</v>
      </c>
      <c r="C15" s="34" t="n">
        <f aca="false">Participants!$P$26</f>
        <v>40000</v>
      </c>
      <c r="E15" s="21" t="s">
        <v>170</v>
      </c>
    </row>
    <row r="16" customFormat="false" ht="18" hidden="false" customHeight="true" outlineLevel="0" collapsed="false">
      <c r="B16" s="54" t="s">
        <v>171</v>
      </c>
      <c r="C16" s="55" t="n">
        <f aca="false">C15+C8</f>
        <v>48000</v>
      </c>
    </row>
    <row r="17" customFormat="false" ht="18" hidden="false" customHeight="true" outlineLevel="0" collapsed="false">
      <c r="B17" s="53" t="s">
        <v>172</v>
      </c>
      <c r="C17" s="34" t="n">
        <f aca="false">C10-C16</f>
        <v>0</v>
      </c>
    </row>
    <row r="19" customFormat="false" ht="15" hidden="false" customHeight="false" outlineLevel="0" collapsed="false">
      <c r="B19" s="7" t="s">
        <v>173</v>
      </c>
    </row>
    <row r="20" customFormat="false" ht="18" hidden="false" customHeight="true" outlineLevel="0" collapsed="false">
      <c r="B20" s="53" t="s">
        <v>174</v>
      </c>
      <c r="C20" s="30" t="n">
        <f aca="false">Participants!$G$26</f>
        <v>15</v>
      </c>
    </row>
    <row r="21" customFormat="false" ht="18" hidden="false" customHeight="true" outlineLevel="0" collapsed="false">
      <c r="B21" s="53" t="s">
        <v>80</v>
      </c>
      <c r="C21" s="30" t="n">
        <f aca="false">N(Setup!$C$30)</f>
        <v>10</v>
      </c>
    </row>
    <row r="22" customFormat="false" ht="18" hidden="false" customHeight="true" outlineLevel="0" collapsed="false">
      <c r="B22" s="53" t="s">
        <v>175</v>
      </c>
      <c r="C22" s="30" t="n">
        <f aca="false">C20-C21</f>
        <v>5</v>
      </c>
      <c r="E22" s="21" t="s">
        <v>176</v>
      </c>
    </row>
    <row r="23" customFormat="false" ht="18" hidden="false" customHeight="true" outlineLevel="0" collapsed="false">
      <c r="B23" s="53" t="s">
        <v>33</v>
      </c>
      <c r="C23" s="34" t="n">
        <f aca="false">C22*N(Setup!$C$31)</f>
        <v>300000</v>
      </c>
      <c r="E23" s="21" t="s">
        <v>177</v>
      </c>
    </row>
    <row r="24" customFormat="false" ht="18" hidden="false" customHeight="true" outlineLevel="0" collapsed="false">
      <c r="B24" s="54" t="s">
        <v>178</v>
      </c>
      <c r="C24" s="55" t="n">
        <f aca="false">C23-C16</f>
        <v>252000</v>
      </c>
    </row>
    <row r="25" customFormat="false" ht="18" hidden="false" customHeight="true" outlineLevel="0" collapsed="false">
      <c r="B25" s="53" t="s">
        <v>179</v>
      </c>
      <c r="C25" s="56" t="n">
        <f aca="false">IF(N(Setup!$C$31)=0,"",C16/Setup!$C$31)</f>
        <v>0.8</v>
      </c>
      <c r="E25" s="21" t="s">
        <v>180</v>
      </c>
    </row>
    <row r="27" customFormat="false" ht="15" hidden="false" customHeight="false" outlineLevel="0" collapsed="false">
      <c r="B27" s="16" t="s">
        <v>41</v>
      </c>
    </row>
  </sheetData>
  <conditionalFormatting sqref="C12">
    <cfRule type="cellIs" priority="2" operator="equal" aboveAverage="0" equalAverage="0" bottom="0" percent="0" rank="0" text="" dxfId="0">
      <formula>"Over budget"</formula>
    </cfRule>
  </conditionalFormatting>
  <conditionalFormatting sqref="C11">
    <cfRule type="cellIs" priority="3" operator="lessThan" aboveAverage="0" equalAverage="0" bottom="0" percent="0" rank="0" text="" dxfId="0">
      <formula>0</formula>
    </cfRule>
  </conditionalFormatting>
  <conditionalFormatting sqref="C17">
    <cfRule type="cellIs" priority="4" operator="lessThan" aboveAverage="0" equalAverage="0" bottom="0" percent="0" rank="0" text="" dxfId="0">
      <formula>0</formula>
    </cfRule>
  </conditionalFormatting>
  <conditionalFormatting sqref="C24">
    <cfRule type="cellIs" priority="5" operator="lessThan" aboveAverage="0" equalAverage="0" bottom="0" percent="0" rank="0" text="" dxfId="0">
      <formula>0</formula>
    </cfRule>
  </conditionalFormatting>
  <hyperlinks>
    <hyperlink ref="B27" r:id="rId1" display="prowi.io · Free template from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Free template from Prowi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2026-10-28T14:03:45Z</dcterms:created>
  <dc:creator>Prowi</dc:creator>
  <dc:description/>
  <dc:language>en-GB</dc:language>
  <cp:lastModifiedBy/>
  <dcterms:modified xsi:type="dcterms:W3CDTF">2026-10-28T14:03:45Z</dcterms:modified>
  <cp:revision>0</cp:revision>
  <dc:subject/>
  <dc:title>Sales contest (template)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