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gtmen\Desktop\"/>
    </mc:Choice>
  </mc:AlternateContent>
  <xr:revisionPtr revIDLastSave="0" documentId="13_ncr:1_{810DD34A-1532-4174-8F83-5C9E3901BEE6}" xr6:coauthVersionLast="47" xr6:coauthVersionMax="47" xr10:uidLastSave="{00000000-0000-0000-0000-000000000000}"/>
  <workbookProtection workbookAlgorithmName="SHA-512" workbookHashValue="YsHc/fclkQ5NO+38G1TSiEeFPne87mQGCF8wyvVHhJkSHVVFSnMGll4l20DqEftVwLa6hPGdCM5BK7qtxSmZdw==" workbookSaltValue="+hob2aI21EZeYt1fJFUzxQ==" workbookSpinCount="100000" lockStructure="1"/>
  <bookViews>
    <workbookView xWindow="-120" yWindow="-120" windowWidth="29040" windowHeight="15720" xr2:uid="{00000000-000D-0000-FFFF-FFFF00000000}"/>
  </bookViews>
  <sheets>
    <sheet name="Instructions" sheetId="73" r:id="rId1"/>
    <sheet name="SFARI Score" sheetId="72" r:id="rId2"/>
    <sheet name="Sheet1" sheetId="74" state="hidden" r:id="rId3"/>
    <sheet name="REFI Multiple Score" sheetId="3" state="hidden" r:id="rId4"/>
    <sheet name="Global" sheetId="22" state="hidden" r:id="rId5"/>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 i="72" l="1"/>
  <c r="E72" i="72"/>
  <c r="E56" i="72"/>
  <c r="E40" i="72"/>
  <c r="E24" i="72"/>
  <c r="P54" i="72" a="1"/>
  <c r="P54" i="72" s="1"/>
  <c r="Y20" i="72" l="1"/>
  <c r="Y19" i="72"/>
  <c r="Y18" i="72"/>
  <c r="AE20" i="72"/>
  <c r="AF20" i="72"/>
  <c r="AG20" i="72"/>
  <c r="AE21" i="72"/>
  <c r="AF21" i="72"/>
  <c r="AG21" i="72"/>
  <c r="AE22" i="72"/>
  <c r="AF22" i="72"/>
  <c r="AG22" i="72"/>
  <c r="AE23" i="72"/>
  <c r="AF23" i="72"/>
  <c r="AG23" i="72"/>
  <c r="AE8" i="72"/>
  <c r="AE9" i="72"/>
  <c r="AE10" i="72"/>
  <c r="AE11" i="72"/>
  <c r="AE12" i="72"/>
  <c r="AE13" i="72"/>
  <c r="AE14" i="72"/>
  <c r="AE15" i="72"/>
  <c r="AE16" i="72"/>
  <c r="AE17" i="72"/>
  <c r="AE18" i="72"/>
  <c r="AE19" i="72"/>
  <c r="AE24" i="72"/>
  <c r="AE25" i="72"/>
  <c r="AE26" i="72"/>
  <c r="AE27" i="72"/>
  <c r="AE28" i="72" l="1"/>
  <c r="P9" i="72" l="1" a="1"/>
  <c r="P9" i="72" s="1"/>
  <c r="P10" i="72" a="1"/>
  <c r="P10" i="72" s="1"/>
  <c r="P11" i="72" a="1"/>
  <c r="P11" i="72" s="1"/>
  <c r="P12" i="72" a="1"/>
  <c r="P12" i="72" s="1"/>
  <c r="P13" i="72" a="1"/>
  <c r="P13" i="72" s="1"/>
  <c r="P14" i="72" a="1"/>
  <c r="P14" i="72" s="1"/>
  <c r="P15" i="72" a="1"/>
  <c r="P15" i="72" s="1"/>
  <c r="P16" i="72" a="1"/>
  <c r="P16" i="72" s="1"/>
  <c r="P17" i="72" a="1"/>
  <c r="P17" i="72" s="1"/>
  <c r="P18" i="72" a="1"/>
  <c r="P18" i="72" s="1"/>
  <c r="P19" i="72" a="1"/>
  <c r="P19" i="72" s="1"/>
  <c r="P20" i="72" a="1"/>
  <c r="P20" i="72" s="1"/>
  <c r="P21" i="72" a="1"/>
  <c r="P21" i="72" s="1"/>
  <c r="P22" i="72" a="1"/>
  <c r="P22" i="72" s="1"/>
  <c r="P23" i="72" a="1"/>
  <c r="P23" i="72" s="1"/>
  <c r="P24" i="72" a="1"/>
  <c r="P24" i="72" s="1"/>
  <c r="P25" i="72" a="1"/>
  <c r="P25" i="72" s="1"/>
  <c r="P26" i="72" a="1"/>
  <c r="P26" i="72" s="1"/>
  <c r="P27" i="72" a="1"/>
  <c r="P27" i="72" s="1"/>
  <c r="P28" i="72" a="1"/>
  <c r="P28" i="72" s="1"/>
  <c r="P29" i="72" a="1"/>
  <c r="P29" i="72" s="1"/>
  <c r="P30" i="72" a="1"/>
  <c r="P30" i="72" s="1"/>
  <c r="P31" i="72" a="1"/>
  <c r="P31" i="72" s="1"/>
  <c r="P32" i="72" a="1"/>
  <c r="P32" i="72" s="1"/>
  <c r="P33" i="72" a="1"/>
  <c r="P33" i="72" s="1"/>
  <c r="P34" i="72" a="1"/>
  <c r="P34" i="72" s="1"/>
  <c r="P35" i="72" a="1"/>
  <c r="P35" i="72" s="1"/>
  <c r="P36" i="72" a="1"/>
  <c r="P36" i="72" s="1"/>
  <c r="P37" i="72" a="1"/>
  <c r="P37" i="72" s="1"/>
  <c r="P38" i="72" a="1"/>
  <c r="P38" i="72" s="1"/>
  <c r="P39" i="72" a="1"/>
  <c r="P39" i="72" s="1"/>
  <c r="P40" i="72" a="1"/>
  <c r="P40" i="72" s="1"/>
  <c r="P41" i="72" a="1"/>
  <c r="P41" i="72" s="1"/>
  <c r="P42" i="72" a="1"/>
  <c r="P42" i="72" s="1"/>
  <c r="P43" i="72" a="1"/>
  <c r="P43" i="72" s="1"/>
  <c r="P44" i="72" a="1"/>
  <c r="P44" i="72" s="1"/>
  <c r="P45" i="72" a="1"/>
  <c r="P45" i="72" s="1"/>
  <c r="P46" i="72" a="1"/>
  <c r="P46" i="72" s="1"/>
  <c r="P47" i="72" a="1"/>
  <c r="P47" i="72" s="1"/>
  <c r="P48" i="72" a="1"/>
  <c r="P48" i="72" s="1"/>
  <c r="P49" i="72" a="1"/>
  <c r="P49" i="72" s="1"/>
  <c r="P50" i="72" a="1"/>
  <c r="P50" i="72" s="1"/>
  <c r="P51" i="72" a="1"/>
  <c r="P51" i="72" s="1"/>
  <c r="P52" i="72" a="1"/>
  <c r="P52" i="72" s="1"/>
  <c r="P53" i="72" a="1"/>
  <c r="P53" i="72" s="1"/>
  <c r="P55" i="72" a="1"/>
  <c r="P55" i="72" s="1"/>
  <c r="P56" i="72" a="1"/>
  <c r="P56" i="72" s="1"/>
  <c r="P57" i="72" a="1"/>
  <c r="P57" i="72" s="1"/>
  <c r="P58" i="72" a="1"/>
  <c r="P58" i="72" s="1"/>
  <c r="P59" i="72" a="1"/>
  <c r="P59" i="72" s="1"/>
  <c r="P60" i="72" a="1"/>
  <c r="P60" i="72" s="1"/>
  <c r="P61" i="72" a="1"/>
  <c r="P61" i="72" s="1"/>
  <c r="P62" i="72" a="1"/>
  <c r="P62" i="72" s="1"/>
  <c r="P63" i="72" a="1"/>
  <c r="P63" i="72" s="1"/>
  <c r="P64" i="72" a="1"/>
  <c r="P64" i="72" s="1"/>
  <c r="P65" i="72" a="1"/>
  <c r="P65" i="72" s="1"/>
  <c r="P66" i="72" a="1"/>
  <c r="P66" i="72" s="1"/>
  <c r="P67" i="72" a="1"/>
  <c r="P67" i="72" s="1"/>
  <c r="P68" i="72" a="1"/>
  <c r="P68" i="72" s="1"/>
  <c r="P69" i="72" a="1"/>
  <c r="P69" i="72" s="1"/>
  <c r="P70" i="72" a="1"/>
  <c r="P70" i="72" s="1"/>
  <c r="P71" i="72" a="1"/>
  <c r="P71" i="72" s="1"/>
  <c r="P72" i="72" a="1"/>
  <c r="P72" i="72" s="1"/>
  <c r="P73" i="72" a="1"/>
  <c r="P73" i="72" s="1"/>
  <c r="P74" i="72" a="1"/>
  <c r="P74" i="72" s="1"/>
  <c r="P75" i="72" a="1"/>
  <c r="P75" i="72" s="1"/>
  <c r="P76" i="72" a="1"/>
  <c r="P76" i="72" s="1"/>
  <c r="P77" i="72" a="1"/>
  <c r="P77" i="72" s="1"/>
  <c r="P78" i="72" a="1"/>
  <c r="P78" i="72" s="1"/>
  <c r="P79" i="72" a="1"/>
  <c r="P79" i="72" s="1"/>
  <c r="P80" i="72" a="1"/>
  <c r="P80" i="72" s="1"/>
  <c r="P81" i="72" a="1"/>
  <c r="P81" i="72" s="1"/>
  <c r="P82" i="72" a="1"/>
  <c r="P82" i="72" s="1"/>
  <c r="P83" i="72" a="1"/>
  <c r="P83" i="72" s="1"/>
  <c r="P84" i="72" a="1"/>
  <c r="P84" i="72" s="1"/>
  <c r="P85" i="72" a="1"/>
  <c r="P85" i="72" s="1"/>
  <c r="P87" i="72" a="1"/>
  <c r="P87" i="72" s="1"/>
  <c r="M14" i="73"/>
  <c r="O14" i="73" s="1"/>
  <c r="Y16" i="72"/>
  <c r="M11" i="73"/>
  <c r="M10" i="73"/>
  <c r="Y11" i="72"/>
  <c r="M6" i="73"/>
  <c r="AF8" i="72"/>
  <c r="AG8" i="72"/>
  <c r="AF9" i="72"/>
  <c r="AG9" i="72"/>
  <c r="AF10" i="72"/>
  <c r="AG10" i="72"/>
  <c r="AF11" i="72"/>
  <c r="AG11" i="72"/>
  <c r="AF12" i="72"/>
  <c r="AG12" i="72"/>
  <c r="AF13" i="72"/>
  <c r="AG13" i="72"/>
  <c r="AF14" i="72"/>
  <c r="AG14" i="72"/>
  <c r="AF15" i="72"/>
  <c r="AG15" i="72"/>
  <c r="AF16" i="72"/>
  <c r="AG16" i="72"/>
  <c r="AF17" i="72"/>
  <c r="AG17" i="72"/>
  <c r="AF18" i="72"/>
  <c r="AG18" i="72"/>
  <c r="AF19" i="72"/>
  <c r="AG19" i="72"/>
  <c r="AF24" i="72"/>
  <c r="AG24" i="72"/>
  <c r="AF25" i="72"/>
  <c r="AG25" i="72"/>
  <c r="AF26" i="72"/>
  <c r="AG26" i="72"/>
  <c r="AF27" i="72"/>
  <c r="AG27" i="72"/>
  <c r="Y27" i="72"/>
  <c r="Y26" i="72"/>
  <c r="Y25" i="72"/>
  <c r="Y24" i="72"/>
  <c r="Y23" i="72"/>
  <c r="Y22" i="72"/>
  <c r="Y21" i="72"/>
  <c r="Y17" i="72"/>
  <c r="Y13" i="72"/>
  <c r="Y12" i="72"/>
  <c r="Y8" i="72"/>
  <c r="M23" i="73"/>
  <c r="O23" i="73" s="1"/>
  <c r="M22" i="73"/>
  <c r="O22" i="73" s="1"/>
  <c r="M21" i="73"/>
  <c r="O21" i="73" s="1"/>
  <c r="M20" i="73"/>
  <c r="N20" i="73" s="1"/>
  <c r="M19" i="73"/>
  <c r="N19" i="73" s="1"/>
  <c r="M18" i="73"/>
  <c r="N18" i="73" s="1"/>
  <c r="M17" i="73"/>
  <c r="O17" i="73" s="1"/>
  <c r="M15" i="73"/>
  <c r="N15" i="73" s="1"/>
  <c r="M13" i="73"/>
  <c r="M9" i="73"/>
  <c r="M8" i="73"/>
  <c r="M4" i="73"/>
  <c r="L23" i="73"/>
  <c r="L22" i="73"/>
  <c r="L21" i="73"/>
  <c r="L20" i="73"/>
  <c r="L18" i="73"/>
  <c r="L19" i="73"/>
  <c r="L17" i="73"/>
  <c r="L16" i="73"/>
  <c r="L15" i="73"/>
  <c r="L14" i="73"/>
  <c r="L13" i="73"/>
  <c r="L12" i="73"/>
  <c r="L11" i="73"/>
  <c r="L10" i="73"/>
  <c r="L9" i="73"/>
  <c r="L8" i="73"/>
  <c r="L7" i="73"/>
  <c r="L6" i="73"/>
  <c r="G60" i="72" l="1"/>
  <c r="G72" i="72"/>
  <c r="G80" i="72"/>
  <c r="G68" i="72"/>
  <c r="G56" i="72"/>
  <c r="G64" i="72"/>
  <c r="AI20" i="72"/>
  <c r="AH20" i="72"/>
  <c r="AJ20" i="72"/>
  <c r="AK20" i="72"/>
  <c r="AL20" i="72"/>
  <c r="AM20" i="72"/>
  <c r="AH23" i="72"/>
  <c r="AI23" i="72"/>
  <c r="AK23" i="72"/>
  <c r="AL23" i="72"/>
  <c r="AJ23" i="72"/>
  <c r="AM23" i="72"/>
  <c r="AI21" i="72"/>
  <c r="AJ21" i="72"/>
  <c r="AH21" i="72"/>
  <c r="AK21" i="72"/>
  <c r="AL21" i="72"/>
  <c r="AM21" i="72"/>
  <c r="AL22" i="72"/>
  <c r="AK22" i="72"/>
  <c r="AM22" i="72"/>
  <c r="AJ22" i="72"/>
  <c r="AH22" i="72"/>
  <c r="AI22" i="72"/>
  <c r="AF28" i="72"/>
  <c r="AG28" i="72"/>
  <c r="AH17" i="72"/>
  <c r="AJ27" i="72"/>
  <c r="AL24" i="72"/>
  <c r="AJ13" i="72"/>
  <c r="AJ26" i="72"/>
  <c r="AI27" i="72"/>
  <c r="AH26" i="72"/>
  <c r="AK12" i="72"/>
  <c r="AI8" i="72"/>
  <c r="AM26" i="72"/>
  <c r="AL18" i="72"/>
  <c r="AI26" i="72"/>
  <c r="AM17" i="72"/>
  <c r="AH13" i="72"/>
  <c r="AJ24" i="72"/>
  <c r="AH25" i="72"/>
  <c r="AH11" i="72"/>
  <c r="AL27" i="72"/>
  <c r="AH24" i="72"/>
  <c r="M16" i="73"/>
  <c r="N16" i="73" s="1"/>
  <c r="AH19" i="72"/>
  <c r="AK17" i="72"/>
  <c r="AJ17" i="72"/>
  <c r="AH16" i="72"/>
  <c r="AJ16" i="72"/>
  <c r="AK16" i="72"/>
  <c r="M12" i="73"/>
  <c r="Y15" i="72"/>
  <c r="AH15" i="72" s="1"/>
  <c r="Y14" i="72"/>
  <c r="AI14" i="72" s="1"/>
  <c r="AM13" i="72"/>
  <c r="AI13" i="72"/>
  <c r="AL13" i="72"/>
  <c r="M7" i="73"/>
  <c r="Y10" i="72"/>
  <c r="AH10" i="72" s="1"/>
  <c r="M5" i="73"/>
  <c r="Y9" i="72"/>
  <c r="AH9" i="72" s="1"/>
  <c r="AJ8" i="72"/>
  <c r="AK11" i="72"/>
  <c r="AM8" i="72"/>
  <c r="AH8" i="72"/>
  <c r="AL8" i="72"/>
  <c r="AI18" i="72"/>
  <c r="AM16" i="72"/>
  <c r="AJ12" i="72"/>
  <c r="AH27" i="72"/>
  <c r="AH18" i="72"/>
  <c r="AL16" i="72"/>
  <c r="AI12" i="72"/>
  <c r="AJ18" i="72"/>
  <c r="AH12" i="72"/>
  <c r="AK18" i="72"/>
  <c r="AL25" i="72"/>
  <c r="AM11" i="72"/>
  <c r="AK25" i="72"/>
  <c r="AI11" i="72"/>
  <c r="AJ25" i="72"/>
  <c r="AI17" i="72"/>
  <c r="AJ11" i="72"/>
  <c r="AK8" i="72"/>
  <c r="AI25" i="72"/>
  <c r="AL11" i="72"/>
  <c r="AI16" i="72"/>
  <c r="AM27" i="72"/>
  <c r="AI24" i="72"/>
  <c r="AL26" i="72"/>
  <c r="AK26" i="72"/>
  <c r="AM24" i="72"/>
  <c r="AK13" i="72"/>
  <c r="AK24" i="72"/>
  <c r="AL17" i="72"/>
  <c r="AK27" i="72"/>
  <c r="AM25" i="72"/>
  <c r="AM12" i="72"/>
  <c r="AL12" i="72"/>
  <c r="AM18" i="72"/>
  <c r="G16" i="72"/>
  <c r="G36" i="72"/>
  <c r="G32" i="72"/>
  <c r="G44" i="72"/>
  <c r="G52" i="72"/>
  <c r="G20" i="72"/>
  <c r="G48" i="72"/>
  <c r="G28" i="72"/>
  <c r="G76" i="72"/>
  <c r="N21" i="73"/>
  <c r="O19" i="73"/>
  <c r="O15" i="73"/>
  <c r="N14" i="73"/>
  <c r="G24" i="72"/>
  <c r="N23" i="73"/>
  <c r="N17" i="73"/>
  <c r="P19" i="73"/>
  <c r="P15" i="73"/>
  <c r="P18" i="73"/>
  <c r="O18" i="73"/>
  <c r="P14" i="73"/>
  <c r="P17" i="73"/>
  <c r="P23" i="73"/>
  <c r="P22" i="73"/>
  <c r="N22" i="73"/>
  <c r="P21" i="73"/>
  <c r="P20" i="73"/>
  <c r="O20" i="73"/>
  <c r="O16" i="73" l="1"/>
  <c r="P16" i="73"/>
  <c r="AL15" i="72"/>
  <c r="AI19" i="72"/>
  <c r="AK19" i="72"/>
  <c r="AM19" i="72"/>
  <c r="AL19" i="72"/>
  <c r="AJ19" i="72"/>
  <c r="AK15" i="72"/>
  <c r="AI15" i="72"/>
  <c r="AJ15" i="72"/>
  <c r="AM15" i="72"/>
  <c r="AK14" i="72"/>
  <c r="AH14" i="72"/>
  <c r="AJ14" i="72"/>
  <c r="AM14" i="72"/>
  <c r="AL14" i="72"/>
  <c r="AM10" i="72"/>
  <c r="AI10" i="72"/>
  <c r="AJ10" i="72"/>
  <c r="AL10" i="72"/>
  <c r="AK10" i="72"/>
  <c r="AL9" i="72"/>
  <c r="AK9" i="72"/>
  <c r="AM9" i="72"/>
  <c r="AI9" i="72"/>
  <c r="AJ9" i="72"/>
  <c r="AM28" i="72" l="1"/>
  <c r="AJ28" i="72" s="1"/>
  <c r="AB28" i="72" s="1"/>
  <c r="C72" i="72" s="1"/>
  <c r="AK28" i="72"/>
  <c r="AL28" i="72"/>
  <c r="AI28" i="72" s="1"/>
  <c r="AA28" i="72" s="1"/>
  <c r="C56" i="72" s="1"/>
  <c r="AH28" i="72" l="1"/>
  <c r="Z28" i="72" s="1"/>
  <c r="P8" i="72" a="1"/>
  <c r="P8" i="72" s="1"/>
  <c r="G8" i="72" s="1"/>
  <c r="L4" i="73"/>
  <c r="L5" i="73"/>
  <c r="N5" i="73"/>
  <c r="N6" i="73"/>
  <c r="N7" i="73"/>
  <c r="N9" i="73"/>
  <c r="N10" i="73"/>
  <c r="N12" i="73"/>
  <c r="L25" i="73"/>
  <c r="L26" i="73"/>
  <c r="L27" i="73"/>
  <c r="C8" i="72" l="1"/>
  <c r="Z29" i="72"/>
  <c r="P4" i="73"/>
  <c r="N4" i="73"/>
  <c r="O11" i="73"/>
  <c r="N11" i="73"/>
  <c r="O8" i="73"/>
  <c r="N8" i="73"/>
  <c r="P13" i="73"/>
  <c r="N13" i="73"/>
  <c r="P12" i="73"/>
  <c r="O13" i="73"/>
  <c r="P8" i="73"/>
  <c r="O4" i="73"/>
  <c r="P9" i="73"/>
  <c r="P5" i="73"/>
  <c r="P10" i="73"/>
  <c r="P11" i="73"/>
  <c r="O9" i="73"/>
  <c r="O12" i="73"/>
  <c r="P7" i="73"/>
  <c r="O7" i="73"/>
  <c r="O5" i="73"/>
  <c r="O10" i="73"/>
  <c r="P6" i="73"/>
  <c r="O6" i="73"/>
  <c r="M27" i="73"/>
  <c r="N27" i="73" s="1"/>
  <c r="M26" i="73"/>
  <c r="M25" i="73"/>
  <c r="G40" i="72"/>
  <c r="G12" i="72"/>
  <c r="E22" i="3"/>
  <c r="G50" i="3"/>
  <c r="E46" i="3" s="1"/>
  <c r="G48" i="3"/>
  <c r="N26" i="73" l="1"/>
  <c r="P26" i="73"/>
  <c r="O26" i="73"/>
  <c r="P27" i="73"/>
  <c r="O27" i="73"/>
  <c r="N25" i="73"/>
  <c r="P25" i="73"/>
  <c r="O25" i="73"/>
  <c r="G84" i="72"/>
  <c r="E44" i="3" l="1"/>
  <c r="E34" i="3"/>
  <c r="E54" i="3"/>
  <c r="R20" i="3" l="1" a="1"/>
  <c r="R20" i="3" s="1"/>
  <c r="C46" i="3" l="1"/>
  <c r="E41" i="3" l="1"/>
  <c r="C41" i="3" l="1"/>
  <c r="C22" i="3" l="1"/>
  <c r="A22" i="3" l="1"/>
  <c r="U20" i="3" l="1"/>
  <c r="T20" i="3"/>
  <c r="S20" i="3"/>
  <c r="T18" i="3" s="1"/>
  <c r="R25" i="3" l="1" a="1"/>
  <c r="R34" i="3" a="1"/>
  <c r="R33" i="3" a="1"/>
  <c r="R46" i="3" a="1"/>
  <c r="R22" i="3" a="1"/>
  <c r="R29" i="3" a="1"/>
  <c r="R37" i="3" a="1"/>
  <c r="R30" i="3" a="1"/>
  <c r="R43" i="3" a="1"/>
  <c r="R45" i="3" a="1"/>
  <c r="R48" i="3" a="1"/>
  <c r="R23" i="3" a="1"/>
  <c r="R55" i="3" a="1"/>
  <c r="R54" i="3" a="1"/>
  <c r="R31" i="3" a="1"/>
  <c r="R52" i="3" a="1"/>
  <c r="R56" i="3" a="1"/>
  <c r="R38" i="3" a="1"/>
  <c r="R44" i="3" a="1"/>
  <c r="R35" i="3" a="1"/>
  <c r="R53" i="3" a="1"/>
  <c r="R42" i="3" a="1"/>
  <c r="R26" i="3" a="1"/>
  <c r="R49" i="3" a="1"/>
  <c r="R39" i="3" a="1"/>
  <c r="R50" i="3" a="1"/>
  <c r="R41" i="3" a="1"/>
  <c r="R27" i="3" a="1"/>
  <c r="R51" i="3" a="1"/>
  <c r="R40" i="3" a="1"/>
  <c r="R47" i="3" a="1"/>
  <c r="R23" i="3" l="1"/>
  <c r="U23" i="3"/>
  <c r="T23" i="3"/>
  <c r="S23" i="3"/>
  <c r="R48" i="3"/>
  <c r="T48" i="3"/>
  <c r="U48" i="3"/>
  <c r="S48" i="3"/>
  <c r="R49" i="3"/>
  <c r="T49" i="3"/>
  <c r="S49" i="3"/>
  <c r="U49" i="3"/>
  <c r="R26" i="3"/>
  <c r="U26" i="3"/>
  <c r="T26" i="3"/>
  <c r="S26" i="3"/>
  <c r="R42" i="3"/>
  <c r="U42" i="3"/>
  <c r="T42" i="3"/>
  <c r="S42" i="3"/>
  <c r="R30" i="3"/>
  <c r="T30" i="3"/>
  <c r="U30" i="3"/>
  <c r="S30" i="3"/>
  <c r="R51" i="3"/>
  <c r="U51" i="3"/>
  <c r="T51" i="3"/>
  <c r="S51" i="3"/>
  <c r="R53" i="3"/>
  <c r="T53" i="3"/>
  <c r="S53" i="3"/>
  <c r="U53" i="3"/>
  <c r="R55" i="3"/>
  <c r="U55" i="3"/>
  <c r="S55" i="3"/>
  <c r="T55" i="3"/>
  <c r="R43" i="3"/>
  <c r="U43" i="3"/>
  <c r="T43" i="3"/>
  <c r="S43" i="3"/>
  <c r="R35" i="3"/>
  <c r="T35" i="3"/>
  <c r="S35" i="3"/>
  <c r="U35" i="3"/>
  <c r="R37" i="3"/>
  <c r="U37" i="3"/>
  <c r="S37" i="3"/>
  <c r="T37" i="3"/>
  <c r="R44" i="3"/>
  <c r="U44" i="3"/>
  <c r="T44" i="3"/>
  <c r="S44" i="3"/>
  <c r="R29" i="3"/>
  <c r="U29" i="3"/>
  <c r="T29" i="3"/>
  <c r="S29" i="3"/>
  <c r="R41" i="3"/>
  <c r="S41" i="3"/>
  <c r="U41" i="3"/>
  <c r="T41" i="3"/>
  <c r="R38" i="3"/>
  <c r="U38" i="3"/>
  <c r="S38" i="3"/>
  <c r="T38" i="3"/>
  <c r="R22" i="3"/>
  <c r="U22" i="3"/>
  <c r="S22" i="3"/>
  <c r="T22" i="3"/>
  <c r="R27" i="3"/>
  <c r="T27" i="3"/>
  <c r="U27" i="3"/>
  <c r="S27" i="3"/>
  <c r="R56" i="3"/>
  <c r="U56" i="3"/>
  <c r="T56" i="3"/>
  <c r="S56" i="3"/>
  <c r="R46" i="3"/>
  <c r="T46" i="3"/>
  <c r="S46" i="3"/>
  <c r="U46" i="3"/>
  <c r="R39" i="3"/>
  <c r="U39" i="3"/>
  <c r="S39" i="3"/>
  <c r="T39" i="3"/>
  <c r="R52" i="3"/>
  <c r="U52" i="3"/>
  <c r="S52" i="3"/>
  <c r="T52" i="3"/>
  <c r="R33" i="3"/>
  <c r="T33" i="3"/>
  <c r="U33" i="3"/>
  <c r="S33" i="3"/>
  <c r="R45" i="3"/>
  <c r="U45" i="3"/>
  <c r="T45" i="3"/>
  <c r="S45" i="3"/>
  <c r="R47" i="3"/>
  <c r="T47" i="3"/>
  <c r="U47" i="3"/>
  <c r="S47" i="3"/>
  <c r="R31" i="3"/>
  <c r="Q31" i="3" s="1"/>
  <c r="O31" i="3" s="1"/>
  <c r="T31" i="3"/>
  <c r="S31" i="3"/>
  <c r="U31" i="3"/>
  <c r="R34" i="3"/>
  <c r="U34" i="3"/>
  <c r="T34" i="3"/>
  <c r="S34" i="3"/>
  <c r="R50" i="3"/>
  <c r="U50" i="3"/>
  <c r="T50" i="3"/>
  <c r="S50" i="3"/>
  <c r="R40" i="3"/>
  <c r="U40" i="3"/>
  <c r="T40" i="3"/>
  <c r="S40" i="3"/>
  <c r="R54" i="3"/>
  <c r="S54" i="3"/>
  <c r="U54" i="3"/>
  <c r="T54" i="3"/>
  <c r="R25" i="3"/>
  <c r="S25" i="3"/>
  <c r="U25" i="3"/>
  <c r="T25" i="3"/>
  <c r="Q27" i="3" l="1"/>
  <c r="O27" i="3" s="1"/>
  <c r="Q52" i="3"/>
  <c r="O52" i="3" s="1"/>
  <c r="Q51" i="3"/>
  <c r="O51" i="3" s="1"/>
  <c r="Q54" i="3"/>
  <c r="O54" i="3" s="1"/>
  <c r="Q39" i="3"/>
  <c r="O39" i="3" s="1"/>
  <c r="Q33" i="3"/>
  <c r="O33" i="3" s="1"/>
  <c r="Q56" i="3"/>
  <c r="O56" i="3" s="1"/>
  <c r="Q41" i="3"/>
  <c r="O41" i="3" s="1"/>
  <c r="Q25" i="3"/>
  <c r="O25" i="3" s="1"/>
  <c r="Q29" i="3"/>
  <c r="O29" i="3" s="1"/>
  <c r="Q43" i="3"/>
  <c r="O43" i="3" s="1"/>
  <c r="Q34" i="3"/>
  <c r="O34" i="3" s="1"/>
  <c r="Q22" i="3"/>
  <c r="O22" i="3" s="1"/>
  <c r="Q44" i="3"/>
  <c r="O44" i="3" s="1"/>
  <c r="Q38" i="3"/>
  <c r="O38" i="3" s="1"/>
  <c r="Q48" i="3"/>
  <c r="O48" i="3" s="1"/>
  <c r="Q47" i="3"/>
  <c r="O47" i="3" s="1"/>
  <c r="Q45" i="3"/>
  <c r="O45" i="3" s="1"/>
  <c r="Q30" i="3"/>
  <c r="O30" i="3" s="1"/>
  <c r="Q37" i="3"/>
  <c r="O37" i="3" s="1"/>
  <c r="Q40" i="3"/>
  <c r="O40" i="3" s="1"/>
  <c r="Q42" i="3"/>
  <c r="O42" i="3" s="1"/>
  <c r="Q55" i="3"/>
  <c r="O55" i="3" s="1"/>
  <c r="N54" i="3" s="1"/>
  <c r="Q50" i="3"/>
  <c r="O50" i="3" s="1"/>
  <c r="N50" i="3" s="1"/>
  <c r="Q35" i="3"/>
  <c r="O35" i="3" s="1"/>
  <c r="Q49" i="3"/>
  <c r="O49" i="3" s="1"/>
  <c r="Q46" i="3"/>
  <c r="O46" i="3" s="1"/>
  <c r="Q53" i="3"/>
  <c r="O53" i="3" s="1"/>
  <c r="N52" i="3" s="1"/>
  <c r="Q26" i="3"/>
  <c r="O26" i="3" s="1"/>
  <c r="Q23" i="3"/>
  <c r="O23" i="3" s="1"/>
  <c r="N26" i="3" l="1"/>
  <c r="N22" i="3"/>
  <c r="N41" i="3"/>
  <c r="N30" i="3"/>
  <c r="N34" i="3"/>
  <c r="N48" i="3"/>
  <c r="N38" i="3"/>
  <c r="N44" i="3"/>
  <c r="N46" i="3"/>
  <c r="A8"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tc={3516DAF1-2732-4017-AA89-B1F4DEB32157}</author>
  </authors>
  <commentList>
    <comment ref="L2" authorId="0" shapeId="0" xr:uid="{3516DAF1-2732-4017-AA89-B1F4DEB3215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this be here? Should it be hidden?</t>
        </r>
      </text>
    </comment>
  </commentList>
</comments>
</file>

<file path=xl/sharedStrings.xml><?xml version="1.0" encoding="utf-8"?>
<sst xmlns="http://schemas.openxmlformats.org/spreadsheetml/2006/main" count="395" uniqueCount="293">
  <si>
    <t>Model Name</t>
  </si>
  <si>
    <t>Color Coding Key:</t>
  </si>
  <si>
    <t>Developers</t>
  </si>
  <si>
    <t>**DO NOT INPUT VALUES HERE**</t>
  </si>
  <si>
    <t>U.S. Army Engineer Research and Development Center, Environmental Laboratory</t>
  </si>
  <si>
    <t>Calculated</t>
  </si>
  <si>
    <t>Value</t>
  </si>
  <si>
    <t>Red (0-5)</t>
  </si>
  <si>
    <t>Yellow (6-10)</t>
  </si>
  <si>
    <t>Vicksburg, MS</t>
  </si>
  <si>
    <t>Linked to Another Sheet</t>
  </si>
  <si>
    <t>Model Version</t>
  </si>
  <si>
    <t>Date of Last Update</t>
  </si>
  <si>
    <t>Waiver</t>
  </si>
  <si>
    <t>None of the authors nor the US Army Corps of Engineers accepts responsibility or liability for the model's use by third parties.</t>
  </si>
  <si>
    <t>Instructions</t>
  </si>
  <si>
    <t>1)</t>
  </si>
  <si>
    <t xml:space="preserve">2) </t>
  </si>
  <si>
    <t xml:space="preserve">3) </t>
  </si>
  <si>
    <t xml:space="preserve">4) </t>
  </si>
  <si>
    <t>5)</t>
  </si>
  <si>
    <t>Comments/Assumptions</t>
  </si>
  <si>
    <t xml:space="preserve">1) </t>
  </si>
  <si>
    <t>Strongly Agree</t>
  </si>
  <si>
    <t>Agree</t>
  </si>
  <si>
    <t>Lat/Long</t>
  </si>
  <si>
    <t>Reach Length (ft)</t>
  </si>
  <si>
    <t>Neutral</t>
  </si>
  <si>
    <t>Date</t>
  </si>
  <si>
    <t>Disagree</t>
  </si>
  <si>
    <t>Assessor(s)</t>
  </si>
  <si>
    <t>Strongly Disagree</t>
  </si>
  <si>
    <t>Overall</t>
  </si>
  <si>
    <t>Outcomes</t>
  </si>
  <si>
    <t>Categories</t>
  </si>
  <si>
    <t>Variable</t>
  </si>
  <si>
    <t>Indicators</t>
  </si>
  <si>
    <t>NA</t>
  </si>
  <si>
    <t>Index Score</t>
  </si>
  <si>
    <t>Name</t>
  </si>
  <si>
    <t>Manual Score</t>
  </si>
  <si>
    <t>Likert Scale Score</t>
  </si>
  <si>
    <t>Indicator</t>
  </si>
  <si>
    <t>Physical Processes</t>
  </si>
  <si>
    <t>Upland Runoff</t>
  </si>
  <si>
    <t>Bypassing Flows</t>
  </si>
  <si>
    <t>Floodplain Slope</t>
  </si>
  <si>
    <t>Runoff Pollution</t>
  </si>
  <si>
    <t>Hydrologic Connection</t>
  </si>
  <si>
    <t>Floodplain Connectivity</t>
  </si>
  <si>
    <t>Floodplain Roughness</t>
  </si>
  <si>
    <t>Flood Storage</t>
  </si>
  <si>
    <t>Erosion Potential</t>
  </si>
  <si>
    <t>Reach Erosion</t>
  </si>
  <si>
    <t>Channel Evolution</t>
  </si>
  <si>
    <t>Sediment Supply</t>
  </si>
  <si>
    <t>Biogeochemical Processes</t>
  </si>
  <si>
    <t>Carbon Sources</t>
  </si>
  <si>
    <t>Root Zone</t>
  </si>
  <si>
    <t>Soil Suitability</t>
  </si>
  <si>
    <t>Mobilizing Flows</t>
  </si>
  <si>
    <t>Riparian Filtering</t>
  </si>
  <si>
    <t>Buffer Width</t>
  </si>
  <si>
    <t>Buffer Density</t>
  </si>
  <si>
    <t>Ground Cover</t>
  </si>
  <si>
    <t>Ecological Connectivity</t>
  </si>
  <si>
    <t>Lateral</t>
  </si>
  <si>
    <t>Adjacent Land Use</t>
  </si>
  <si>
    <t>Average Buffer Width</t>
  </si>
  <si>
    <t>Distance from Buffer</t>
  </si>
  <si>
    <t>Longitudinal</t>
  </si>
  <si>
    <t>Longitudinal Movement and Habitat</t>
  </si>
  <si>
    <t>Corridor Movement</t>
  </si>
  <si>
    <t>Habitat Interspersion</t>
  </si>
  <si>
    <t>Unique and Important Habitats</t>
  </si>
  <si>
    <t>Terrestrial</t>
  </si>
  <si>
    <t>Plant Community</t>
  </si>
  <si>
    <t>Riparian Extent Vegetation</t>
  </si>
  <si>
    <t>Invasive/Non-Native Species</t>
  </si>
  <si>
    <t>Canopy Habitat</t>
  </si>
  <si>
    <t>Vertical Structural Diversity</t>
  </si>
  <si>
    <t>Horizontal Structural Diversity</t>
  </si>
  <si>
    <t>Understory Habitat</t>
  </si>
  <si>
    <t>Snag Density</t>
  </si>
  <si>
    <t>Forest Floor Habitat</t>
  </si>
  <si>
    <t>Detritus Cover</t>
  </si>
  <si>
    <t>Aquatic</t>
  </si>
  <si>
    <t>Stream Habitat</t>
  </si>
  <si>
    <t>Near-Bank Canopy Cover</t>
  </si>
  <si>
    <t>Near-Bank Organic Material</t>
  </si>
  <si>
    <t>In-Stream Coarse Wood</t>
  </si>
  <si>
    <t>Condition Index</t>
  </si>
  <si>
    <t>Variable Scoring</t>
  </si>
  <si>
    <t>Functioning</t>
  </si>
  <si>
    <t>Functioning At-Risk</t>
  </si>
  <si>
    <t>Non-Functioning</t>
  </si>
  <si>
    <t>Riparian Zone Ecological Function Index (REFI) Worksheet</t>
  </si>
  <si>
    <t>Optional Automated Scoring</t>
  </si>
  <si>
    <t>Both</t>
  </si>
  <si>
    <t>Reach</t>
  </si>
  <si>
    <t>Columns for Multiple Score Reach</t>
  </si>
  <si>
    <t>Somewhat Agree</t>
  </si>
  <si>
    <t>Left</t>
  </si>
  <si>
    <t>Score ID</t>
  </si>
  <si>
    <t>Right</t>
  </si>
  <si>
    <t>River Bank (Both / Left / Right)</t>
  </si>
  <si>
    <t>Somewhat Disagree</t>
  </si>
  <si>
    <t>Assessor</t>
  </si>
  <si>
    <t>Score Length</t>
  </si>
  <si>
    <t>Length</t>
  </si>
  <si>
    <t>Score</t>
  </si>
  <si>
    <t>Variable Score</t>
  </si>
  <si>
    <t>Subtotal</t>
  </si>
  <si>
    <t>Instream functions</t>
  </si>
  <si>
    <t>Direct Runoff</t>
  </si>
  <si>
    <t>Instream Hydrology</t>
  </si>
  <si>
    <t>Streamflow Processes</t>
  </si>
  <si>
    <t>Energy Sources and Biogeochemical Processes</t>
  </si>
  <si>
    <t>Lateral Disturbance</t>
  </si>
  <si>
    <t>Tree Size Class Diversity</t>
  </si>
  <si>
    <t>Terrestrial Vegetation Contribution</t>
  </si>
  <si>
    <t>For Index Value Type</t>
  </si>
  <si>
    <t>Measurement Types</t>
  </si>
  <si>
    <t>Riparian Classification</t>
  </si>
  <si>
    <t>Poor: LL</t>
  </si>
  <si>
    <t>Numeric</t>
  </si>
  <si>
    <t>Good</t>
  </si>
  <si>
    <t>Forested</t>
  </si>
  <si>
    <t>Poor: UL</t>
  </si>
  <si>
    <t>Categorical</t>
  </si>
  <si>
    <t>Fair</t>
  </si>
  <si>
    <t>Scrub-shrub</t>
  </si>
  <si>
    <t>Fair: LL</t>
  </si>
  <si>
    <t>Poor</t>
  </si>
  <si>
    <t>Herbacious</t>
  </si>
  <si>
    <t>Fair: UL</t>
  </si>
  <si>
    <t>Good: LL</t>
  </si>
  <si>
    <t>Good: UL</t>
  </si>
  <si>
    <t>Leanne Stepchinski, Gabrielle David, Samantha Wiest, and Garrett Menichino</t>
  </si>
  <si>
    <t>Leanne.M.Stepchinski@usace.army.mil, Gabrielle.C.David@usace.army.mil, Samantha.R.Wiest@erdc.dren.mil, Garrett.T.Menichino@usace.army.mil</t>
  </si>
  <si>
    <t>This model is provided for free as part of the USACE Technical Report "Stream Functions Assessment and Rapid Index" by Leanne Stepchinski, Gabrielle David, Samantha R. Wiest, and Garrett T. Menichino</t>
  </si>
  <si>
    <t>Stream Functions Assessment and Rapid Index (SFARI)</t>
  </si>
  <si>
    <t>Functions</t>
  </si>
  <si>
    <t>Function Score Check</t>
  </si>
  <si>
    <t>Catchment Hydrology</t>
  </si>
  <si>
    <t>Surface water storage</t>
  </si>
  <si>
    <t>Reach inflow</t>
  </si>
  <si>
    <t>Hydrology</t>
  </si>
  <si>
    <t>Impervious surface area</t>
  </si>
  <si>
    <t>Road density</t>
  </si>
  <si>
    <t>Land Use Change</t>
  </si>
  <si>
    <t>Impoundments</t>
  </si>
  <si>
    <t>Wetland coverage</t>
  </si>
  <si>
    <t>Floodplain water retention</t>
  </si>
  <si>
    <t>In-channel ponding/beaver</t>
  </si>
  <si>
    <t>Off-channel storage</t>
  </si>
  <si>
    <t>Reach Inflow</t>
  </si>
  <si>
    <t>Concentrated flow inputs</t>
  </si>
  <si>
    <t>Tributary Condition and Impact</t>
  </si>
  <si>
    <t>Local runoff diversions</t>
  </si>
  <si>
    <t>Road/highway drainage</t>
  </si>
  <si>
    <t>Physical</t>
  </si>
  <si>
    <t>Chemical</t>
  </si>
  <si>
    <t>Biological</t>
  </si>
  <si>
    <t>Hydraulics</t>
  </si>
  <si>
    <t>Geomorphology</t>
  </si>
  <si>
    <t>Overbank Flow Frequency</t>
  </si>
  <si>
    <t>Bed Mobilization Frequency</t>
  </si>
  <si>
    <t>Floodplain Complexity</t>
  </si>
  <si>
    <t>Channel Condition</t>
  </si>
  <si>
    <t>Lateral Floodplain inundation</t>
  </si>
  <si>
    <t>Channel Complexity for Exchange</t>
  </si>
  <si>
    <t>Floodplain Permeability</t>
  </si>
  <si>
    <t>Bed Surface Grain Size</t>
  </si>
  <si>
    <t>Visible Hyporheic Metrics</t>
  </si>
  <si>
    <t>High Flow Dynamics</t>
  </si>
  <si>
    <t>Hyporheic Connectivity</t>
  </si>
  <si>
    <t>Incision Trend (headcuts)</t>
  </si>
  <si>
    <t>Widening Trend</t>
  </si>
  <si>
    <t>Sinuosity</t>
  </si>
  <si>
    <t>Sediment Deposition Patterns</t>
  </si>
  <si>
    <t>Channel Degradation (Incision)</t>
  </si>
  <si>
    <t>Fine Sediment Balance</t>
  </si>
  <si>
    <t>Transport Capacity</t>
  </si>
  <si>
    <t>Riparian Wood Recruitment</t>
  </si>
  <si>
    <t>Sediment Continuity</t>
  </si>
  <si>
    <t>SFARI</t>
  </si>
  <si>
    <t>Riparian Canopy Cover</t>
  </si>
  <si>
    <t>Stream Temperature</t>
  </si>
  <si>
    <t>Algal Growth (light-limited)</t>
  </si>
  <si>
    <t>Thermal Refugia</t>
  </si>
  <si>
    <t>CPOM Retention</t>
  </si>
  <si>
    <t>Riparian Corridor Width/Quality</t>
  </si>
  <si>
    <t>Algal/Primary Production</t>
  </si>
  <si>
    <t>Visible Algal Indications (N/P)</t>
  </si>
  <si>
    <t>N/P Concentrations (surrogates)</t>
  </si>
  <si>
    <t>Vegetated Riparian Corridor Width</t>
  </si>
  <si>
    <t>Water Clarity/Turbidity</t>
  </si>
  <si>
    <t>Dissolved Oxygen</t>
  </si>
  <si>
    <t>In-Stream Habitat Complexity</t>
  </si>
  <si>
    <t>Aquatic Invertebrate Habitat</t>
  </si>
  <si>
    <t>Lateral/Off-Channel Habitats</t>
  </si>
  <si>
    <t>Aquatic Invertebrate Community</t>
  </si>
  <si>
    <t>Amphibian/ Crayfish Presence</t>
  </si>
  <si>
    <t>Light and Thermal Regime</t>
  </si>
  <si>
    <t>Carbon Processing</t>
  </si>
  <si>
    <t>Nutrient Cycling</t>
  </si>
  <si>
    <t>Water and Soil Quality</t>
  </si>
  <si>
    <t>Biology</t>
  </si>
  <si>
    <t>Habitat Provision</t>
  </si>
  <si>
    <t>Physicochemistry</t>
  </si>
  <si>
    <t>Population Support</t>
  </si>
  <si>
    <t>Community Dynamics</t>
  </si>
  <si>
    <t>Watershed Connectivity</t>
  </si>
  <si>
    <t>SFARI v1.1</t>
  </si>
  <si>
    <t>Metrics</t>
  </si>
  <si>
    <t>Weighted Scores</t>
  </si>
  <si>
    <t>Functional Categories</t>
  </si>
  <si>
    <t>Physical weight</t>
  </si>
  <si>
    <t>Chemical weight</t>
  </si>
  <si>
    <t>Biological weight</t>
  </si>
  <si>
    <t>D</t>
  </si>
  <si>
    <t>i</t>
  </si>
  <si>
    <t>Catchment hydrology</t>
  </si>
  <si>
    <t>High flow dynamics</t>
  </si>
  <si>
    <t>Floodplain connectivity</t>
  </si>
  <si>
    <t>Hyporheic connectivity</t>
  </si>
  <si>
    <t>Channel evolution</t>
  </si>
  <si>
    <t>Sediment continuity</t>
  </si>
  <si>
    <t>Light and thermal regime</t>
  </si>
  <si>
    <t>Carbon processing</t>
  </si>
  <si>
    <t>Nutrient cycling</t>
  </si>
  <si>
    <t>Water and soil quality</t>
  </si>
  <si>
    <t>Habitat provision</t>
  </si>
  <si>
    <t>Population support</t>
  </si>
  <si>
    <t>Community dynamics</t>
  </si>
  <si>
    <t>Watershed connectivity</t>
  </si>
  <si>
    <t>Sub-index Scores</t>
  </si>
  <si>
    <t>SFARI Index</t>
  </si>
  <si>
    <t>Peak Flow Capacity (Morphological)</t>
  </si>
  <si>
    <t>Stream Function Assessment and Rapid Index (SFARI) Worksheet</t>
  </si>
  <si>
    <t>Streamflow Regime</t>
  </si>
  <si>
    <t>Flow Permanence</t>
  </si>
  <si>
    <t>Low flow velocity</t>
  </si>
  <si>
    <t>Low flow depth</t>
  </si>
  <si>
    <t>Longitudinal connectivity</t>
  </si>
  <si>
    <t>Lateral connectivity</t>
  </si>
  <si>
    <t>Channel and Floodplain Dynamics</t>
  </si>
  <si>
    <t>Bank Erosion Potential</t>
  </si>
  <si>
    <t>Bank Migration and Meander</t>
  </si>
  <si>
    <t>Channel Pattern</t>
  </si>
  <si>
    <t>Large wood frequency and diversity</t>
  </si>
  <si>
    <t>Substrate composition</t>
  </si>
  <si>
    <t>Bedform diversity</t>
  </si>
  <si>
    <t>Low flow and baseflow</t>
  </si>
  <si>
    <t>Channel and floodplain dynamics</t>
  </si>
  <si>
    <t>Bed composition and bedform dynamics</t>
  </si>
  <si>
    <t>Flow Statistics</t>
  </si>
  <si>
    <t>Channel natural flow regime</t>
  </si>
  <si>
    <t>Artificial structures and inputs</t>
  </si>
  <si>
    <t>Low Flow and Baseflow Dynamics</t>
  </si>
  <si>
    <t>Fish habitat</t>
  </si>
  <si>
    <t>Fish Presence</t>
  </si>
  <si>
    <t>Native and non-native species</t>
  </si>
  <si>
    <t>Riparian communities</t>
  </si>
  <si>
    <t>Keystone species</t>
  </si>
  <si>
    <t>Lateral connectivity for riparian fauna</t>
  </si>
  <si>
    <t>Peak Flow Capacity (Velocity/Shear)</t>
  </si>
  <si>
    <t>Detritus Decomposition, Shredders</t>
  </si>
  <si>
    <t>Species richness, comp, and abundance</t>
  </si>
  <si>
    <r>
      <t xml:space="preserve">Add the field site information into the </t>
    </r>
    <r>
      <rPr>
        <sz val="11"/>
        <rFont val="Calibri"/>
        <family val="2"/>
        <scheme val="minor"/>
      </rPr>
      <t>orange</t>
    </r>
    <r>
      <rPr>
        <sz val="11"/>
        <color theme="1"/>
        <rFont val="Calibri"/>
        <family val="2"/>
        <scheme val="minor"/>
      </rPr>
      <t xml:space="preserve"> cells at the top of the SFARI Score worksheet.</t>
    </r>
  </si>
  <si>
    <t>Record the metric scores using the Likert scale drop-down menu (column J).</t>
  </si>
  <si>
    <t>Record the function scores by entering a quantitative value between 0-15 (column H).</t>
  </si>
  <si>
    <t>Record other metrics, notes, or regional outliers in the grey box at the bottom of the worksheet.</t>
  </si>
  <si>
    <t>User Input</t>
  </si>
  <si>
    <t>Blue (11-15)</t>
  </si>
  <si>
    <t>Sub-Index Score</t>
  </si>
  <si>
    <t>For the manual scoring approach, the user determines a function score based on a scale of 0-15. For optional automatic scoring, column G provides a "Function Score Check" based on the Likert Scale Scoring in column J.</t>
  </si>
  <si>
    <t>Function</t>
  </si>
  <si>
    <t>Reach ID</t>
  </si>
  <si>
    <t>Surface Water Storage</t>
  </si>
  <si>
    <t>Bed Composition and Bedform Dynamics</t>
  </si>
  <si>
    <t>Other Metrics/Notes:</t>
  </si>
  <si>
    <t>Once the metric and function scores are recorded, the Functional Categories, Outcomes, and overall SFARI Index scores will auto-populate (column A). The scoring summary table and the bar charts to the right of the table will also auto-populate.</t>
  </si>
  <si>
    <t>Relative Denitrification Potential (visual)</t>
  </si>
  <si>
    <t>Entrenchment Ratio (ER)</t>
  </si>
  <si>
    <t>Recovery Indicators</t>
  </si>
  <si>
    <t>Toxic Pollutants</t>
  </si>
  <si>
    <t>pH &amp; Specific Conductivity</t>
  </si>
  <si>
    <t>Overhanging Vegetation</t>
  </si>
  <si>
    <t>Upstream/downstream barriers</t>
  </si>
  <si>
    <t>Culvert/road-crossing passability</t>
  </si>
  <si>
    <t>Dewatered/intermittent segments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</si>
</sst>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m\ d\,\ yyyy;@"/>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sz val="10"/>
      <name val="Arial"/>
      <family val="2"/>
    </font>
    <font>
      <i/>
      <sz val="12"/>
      <color theme="1"/>
      <name val="Calibri"/>
      <family val="2"/>
      <scheme val="minor"/>
    </font>
    <font>
      <i/>
      <sz val="11"/>
      <color theme="1"/>
      <name val="Calibri"/>
      <family val="2"/>
      <scheme val="minor"/>
    </font>
    <font>
      <b/>
      <sz val="11"/>
      <color rgb="FFFA7D00"/>
      <name val="Calibri"/>
      <family val="2"/>
      <scheme val="minor"/>
    </font>
    <font>
      <u/>
      <sz val="11"/>
      <color theme="10"/>
      <name val="Calibri"/>
      <family val="2"/>
      <scheme val="minor"/>
    </font>
    <font>
      <b/>
      <sz val="10"/>
      <name val="Arial"/>
      <family val="2"/>
    </font>
    <font>
      <b/>
      <sz val="12"/>
      <name val="Arial"/>
      <family val="2"/>
    </font>
    <font>
      <u/>
      <sz val="10"/>
      <color indexed="12"/>
      <name val="Arial"/>
      <family val="2"/>
    </font>
    <font>
      <b/>
      <sz val="10"/>
      <color indexed="10"/>
      <name val="Arial"/>
      <family val="2"/>
    </font>
    <font>
      <sz val="11"/>
      <name val="Calibri"/>
      <family val="2"/>
      <scheme val="minor"/>
    </font>
    <font>
      <sz val="11"/>
      <color theme="1"/>
      <name val="Calibri"/>
      <family val="2"/>
    </font>
    <font>
      <b/>
      <sz val="12"/>
      <color rgb="FF000000"/>
      <name val="Calibri"/>
      <family val="2"/>
    </font>
    <font>
      <sz val="12"/>
      <color rgb="FF000000"/>
      <name val="Calibri"/>
      <family val="2"/>
    </font>
    <font>
      <sz val="10"/>
      <color rgb="FF000000"/>
      <name val="Calibri"/>
      <family val="2"/>
    </font>
    <font>
      <b/>
      <sz val="10"/>
      <color rgb="FF0D0D0D"/>
      <name val="Calibri"/>
      <family val="2"/>
    </font>
    <font>
      <sz val="11"/>
      <name val="Calibri"/>
      <family val="2"/>
    </font>
    <font>
      <sz val="12"/>
      <color theme="1"/>
      <name val="Calibri"/>
      <family val="2"/>
    </font>
    <font>
      <b/>
      <sz val="11"/>
      <color theme="1"/>
      <name val="Calibri"/>
      <family val="2"/>
    </font>
    <font>
      <b/>
      <sz val="12"/>
      <color rgb="FF000000"/>
      <name val="Calibri"/>
      <family val="2"/>
      <scheme val="minor"/>
    </font>
    <font>
      <b/>
      <sz val="11"/>
      <name val="Calibri"/>
      <family val="2"/>
      <scheme val="minor"/>
    </font>
  </fonts>
  <fills count="2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F19861"/>
        <bgColor indexed="64"/>
      </patternFill>
    </fill>
    <fill>
      <patternFill patternType="solid">
        <fgColor theme="0" tint="-0.249977111117893"/>
        <bgColor indexed="64"/>
      </patternFill>
    </fill>
    <fill>
      <patternFill patternType="solid">
        <fgColor rgb="FFF2F2F2"/>
      </patternFill>
    </fill>
    <fill>
      <patternFill patternType="solid">
        <fgColor rgb="FFFF6969"/>
        <bgColor indexed="64"/>
      </patternFill>
    </fill>
    <fill>
      <patternFill patternType="solid">
        <fgColor rgb="FFD9E1F2"/>
        <bgColor indexed="64"/>
      </patternFill>
    </fill>
    <fill>
      <patternFill patternType="solid">
        <fgColor rgb="FFB4C6E7"/>
        <bgColor indexed="64"/>
      </patternFill>
    </fill>
    <fill>
      <patternFill patternType="solid">
        <fgColor rgb="FFFCE4D6"/>
        <bgColor indexed="64"/>
      </patternFill>
    </fill>
    <fill>
      <patternFill patternType="solid">
        <fgColor rgb="FFFFF2CC"/>
        <bgColor indexed="64"/>
      </patternFill>
    </fill>
    <fill>
      <patternFill patternType="solid">
        <fgColor rgb="FFE2EFDA"/>
        <bgColor indexed="64"/>
      </patternFill>
    </fill>
  </fills>
  <borders count="7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left style="thin">
        <color indexed="64"/>
      </left>
      <right style="thin">
        <color indexed="64"/>
      </right>
      <top style="thin">
        <color indexed="64"/>
      </top>
      <bottom/>
      <diagonal/>
    </border>
    <border>
      <left style="medium">
        <color indexed="64"/>
      </left>
      <right/>
      <top/>
      <bottom style="thin">
        <color rgb="FF000000"/>
      </bottom>
      <diagonal/>
    </border>
    <border>
      <left style="medium">
        <color indexed="64"/>
      </left>
      <right/>
      <top style="thin">
        <color rgb="FF000000"/>
      </top>
      <bottom/>
      <diagonal/>
    </border>
    <border>
      <left/>
      <right style="medium">
        <color indexed="64"/>
      </right>
      <top/>
      <bottom style="thin">
        <color rgb="FF000000"/>
      </bottom>
      <diagonal/>
    </border>
    <border>
      <left/>
      <right style="medium">
        <color indexed="64"/>
      </right>
      <top style="thin">
        <color rgb="FF000000"/>
      </top>
      <bottom/>
      <diagonal/>
    </border>
    <border>
      <left style="medium">
        <color indexed="64"/>
      </left>
      <right style="medium">
        <color indexed="64"/>
      </right>
      <top/>
      <bottom style="thin">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xf numFmtId="0" fontId="9" fillId="17" borderId="54" applyNumberFormat="0" applyAlignment="0" applyProtection="0"/>
    <xf numFmtId="0" fontId="10" fillId="0" borderId="0" applyNumberFormat="0" applyFill="0" applyBorder="0" applyAlignment="0" applyProtection="0"/>
  </cellStyleXfs>
  <cellXfs count="368">
    <xf numFmtId="0" fontId="0" fillId="0" borderId="0" xfId="0"/>
    <xf numFmtId="0" fontId="2" fillId="0" borderId="0" xfId="0" applyFont="1"/>
    <xf numFmtId="0" fontId="0" fillId="12" borderId="5" xfId="0" applyFill="1" applyBorder="1"/>
    <xf numFmtId="0" fontId="0" fillId="6" borderId="5" xfId="0" applyFill="1" applyBorder="1"/>
    <xf numFmtId="2" fontId="4" fillId="0" borderId="0" xfId="1" applyNumberFormat="1" applyFont="1" applyFill="1" applyBorder="1" applyAlignment="1" applyProtection="1">
      <alignment vertical="center"/>
      <protection locked="0"/>
    </xf>
    <xf numFmtId="0" fontId="0" fillId="0" borderId="5" xfId="0" applyBorder="1"/>
    <xf numFmtId="0" fontId="3" fillId="0" borderId="0" xfId="0" applyFont="1" applyAlignment="1">
      <alignment vertical="center" wrapText="1"/>
    </xf>
    <xf numFmtId="0" fontId="0" fillId="2" borderId="8" xfId="0" applyFill="1" applyBorder="1"/>
    <xf numFmtId="0" fontId="0" fillId="2" borderId="0" xfId="0" applyFill="1"/>
    <xf numFmtId="0" fontId="0" fillId="3" borderId="8" xfId="0" applyFill="1" applyBorder="1"/>
    <xf numFmtId="0" fontId="0" fillId="3" borderId="0" xfId="0" applyFill="1"/>
    <xf numFmtId="0" fontId="0" fillId="7" borderId="0" xfId="0" applyFill="1" applyAlignment="1">
      <alignment horizontal="left"/>
    </xf>
    <xf numFmtId="0" fontId="0" fillId="7" borderId="11" xfId="0" applyFill="1" applyBorder="1" applyAlignment="1">
      <alignment horizontal="left"/>
    </xf>
    <xf numFmtId="0" fontId="0" fillId="4" borderId="0" xfId="0" applyFill="1"/>
    <xf numFmtId="0" fontId="0" fillId="4" borderId="11" xfId="0" applyFill="1" applyBorder="1" applyAlignment="1">
      <alignment horizontal="left"/>
    </xf>
    <xf numFmtId="0" fontId="0" fillId="10" borderId="0" xfId="0" applyFill="1"/>
    <xf numFmtId="0" fontId="0" fillId="10" borderId="11" xfId="0" applyFill="1" applyBorder="1" applyAlignment="1">
      <alignment horizontal="left"/>
    </xf>
    <xf numFmtId="0" fontId="0" fillId="11" borderId="0" xfId="0" applyFill="1"/>
    <xf numFmtId="0" fontId="0" fillId="11" borderId="11" xfId="0" applyFill="1" applyBorder="1" applyAlignment="1">
      <alignment horizontal="left"/>
    </xf>
    <xf numFmtId="1" fontId="0" fillId="13" borderId="5" xfId="0" applyNumberFormat="1" applyFill="1" applyBorder="1" applyAlignment="1">
      <alignment horizontal="center" vertical="center"/>
    </xf>
    <xf numFmtId="0" fontId="5" fillId="14" borderId="29" xfId="0"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xf>
    <xf numFmtId="0" fontId="4" fillId="14" borderId="9" xfId="0" applyFont="1" applyFill="1" applyBorder="1" applyAlignment="1" applyProtection="1">
      <alignment vertical="center"/>
      <protection locked="0"/>
    </xf>
    <xf numFmtId="0" fontId="4" fillId="14" borderId="0" xfId="0" applyFont="1" applyFill="1" applyAlignment="1" applyProtection="1">
      <alignment vertical="center"/>
      <protection locked="0"/>
    </xf>
    <xf numFmtId="0" fontId="4" fillId="14" borderId="0" xfId="0" applyFont="1" applyFill="1" applyAlignment="1" applyProtection="1">
      <alignment horizontal="right" vertical="center"/>
      <protection locked="0"/>
    </xf>
    <xf numFmtId="0" fontId="0" fillId="7" borderId="8" xfId="0" applyFill="1" applyBorder="1"/>
    <xf numFmtId="0" fontId="0" fillId="7" borderId="16" xfId="0" applyFill="1" applyBorder="1"/>
    <xf numFmtId="0" fontId="0" fillId="7" borderId="17" xfId="0" applyFill="1" applyBorder="1"/>
    <xf numFmtId="0" fontId="4" fillId="14" borderId="20" xfId="0" applyFont="1" applyFill="1" applyBorder="1" applyAlignment="1" applyProtection="1">
      <alignment horizontal="right" vertical="center"/>
      <protection locked="0"/>
    </xf>
    <xf numFmtId="0" fontId="0" fillId="4" borderId="19" xfId="0" applyFill="1" applyBorder="1"/>
    <xf numFmtId="0" fontId="0" fillId="15" borderId="0" xfId="0" applyFill="1" applyAlignment="1">
      <alignment horizontal="left"/>
    </xf>
    <xf numFmtId="0" fontId="0" fillId="15" borderId="44" xfId="0" applyFill="1" applyBorder="1" applyAlignment="1">
      <alignment horizontal="left"/>
    </xf>
    <xf numFmtId="1" fontId="0" fillId="13" borderId="26" xfId="0" applyNumberFormat="1" applyFill="1" applyBorder="1" applyAlignment="1">
      <alignment horizontal="center" vertical="center"/>
    </xf>
    <xf numFmtId="0" fontId="0" fillId="0" borderId="10" xfId="0" applyBorder="1"/>
    <xf numFmtId="1" fontId="0" fillId="2" borderId="2" xfId="1" applyNumberFormat="1" applyFont="1" applyFill="1" applyBorder="1" applyAlignment="1" applyProtection="1">
      <alignment horizontal="center"/>
      <protection locked="0"/>
    </xf>
    <xf numFmtId="1" fontId="0" fillId="2" borderId="10" xfId="1" applyNumberFormat="1" applyFont="1" applyFill="1" applyBorder="1" applyAlignment="1" applyProtection="1">
      <alignment horizontal="center"/>
      <protection locked="0"/>
    </xf>
    <xf numFmtId="1" fontId="0" fillId="3" borderId="2" xfId="1" applyNumberFormat="1" applyFont="1" applyFill="1" applyBorder="1" applyAlignment="1" applyProtection="1">
      <alignment horizontal="center"/>
      <protection locked="0"/>
    </xf>
    <xf numFmtId="1" fontId="0" fillId="3" borderId="10" xfId="1" applyNumberFormat="1" applyFont="1" applyFill="1" applyBorder="1" applyAlignment="1" applyProtection="1">
      <alignment horizontal="center"/>
      <protection locked="0"/>
    </xf>
    <xf numFmtId="1" fontId="0" fillId="7" borderId="2" xfId="1" applyNumberFormat="1" applyFont="1" applyFill="1" applyBorder="1" applyAlignment="1" applyProtection="1">
      <alignment horizontal="center"/>
      <protection locked="0"/>
    </xf>
    <xf numFmtId="1" fontId="0" fillId="7" borderId="4" xfId="1" applyNumberFormat="1" applyFont="1" applyFill="1" applyBorder="1" applyAlignment="1" applyProtection="1">
      <alignment horizontal="center"/>
      <protection locked="0"/>
    </xf>
    <xf numFmtId="1" fontId="0" fillId="7" borderId="10" xfId="1" applyNumberFormat="1" applyFont="1" applyFill="1" applyBorder="1" applyAlignment="1" applyProtection="1">
      <alignment horizontal="center"/>
      <protection locked="0"/>
    </xf>
    <xf numFmtId="1" fontId="0" fillId="4" borderId="10" xfId="1" applyNumberFormat="1" applyFont="1" applyFill="1" applyBorder="1" applyAlignment="1" applyProtection="1">
      <alignment horizontal="center"/>
      <protection locked="0"/>
    </xf>
    <xf numFmtId="1" fontId="0" fillId="4" borderId="4" xfId="1" applyNumberFormat="1" applyFont="1" applyFill="1" applyBorder="1" applyAlignment="1" applyProtection="1">
      <alignment horizontal="center"/>
      <protection locked="0"/>
    </xf>
    <xf numFmtId="1" fontId="0" fillId="10" borderId="10" xfId="1" applyNumberFormat="1" applyFont="1" applyFill="1" applyBorder="1" applyAlignment="1" applyProtection="1">
      <alignment horizontal="center"/>
      <protection locked="0"/>
    </xf>
    <xf numFmtId="1" fontId="0" fillId="10" borderId="4" xfId="1" applyNumberFormat="1" applyFont="1" applyFill="1" applyBorder="1" applyAlignment="1" applyProtection="1">
      <alignment horizontal="center"/>
      <protection locked="0"/>
    </xf>
    <xf numFmtId="1" fontId="0" fillId="11" borderId="10" xfId="1" applyNumberFormat="1" applyFont="1" applyFill="1" applyBorder="1" applyAlignment="1" applyProtection="1">
      <alignment horizontal="center"/>
      <protection locked="0"/>
    </xf>
    <xf numFmtId="1" fontId="0" fillId="11" borderId="4" xfId="1" applyNumberFormat="1" applyFont="1" applyFill="1" applyBorder="1" applyAlignment="1" applyProtection="1">
      <alignment horizontal="center"/>
      <protection locked="0"/>
    </xf>
    <xf numFmtId="1" fontId="0" fillId="15" borderId="10" xfId="1" applyNumberFormat="1" applyFont="1" applyFill="1" applyBorder="1" applyAlignment="1" applyProtection="1">
      <alignment horizontal="center"/>
      <protection locked="0"/>
    </xf>
    <xf numFmtId="1" fontId="0" fillId="15" borderId="4" xfId="1" applyNumberFormat="1" applyFont="1" applyFill="1" applyBorder="1" applyAlignment="1" applyProtection="1">
      <alignment horizontal="center"/>
      <protection locked="0"/>
    </xf>
    <xf numFmtId="1" fontId="0" fillId="13" borderId="15" xfId="0" applyNumberFormat="1" applyFill="1" applyBorder="1" applyAlignment="1">
      <alignment horizontal="center" vertical="center"/>
    </xf>
    <xf numFmtId="1" fontId="0" fillId="13" borderId="45" xfId="0" applyNumberFormat="1" applyFill="1" applyBorder="1" applyAlignment="1">
      <alignment horizontal="center" vertical="center"/>
    </xf>
    <xf numFmtId="1" fontId="0" fillId="2" borderId="4" xfId="1" applyNumberFormat="1" applyFont="1" applyFill="1" applyBorder="1" applyAlignment="1" applyProtection="1">
      <alignment horizontal="center"/>
      <protection locked="0"/>
    </xf>
    <xf numFmtId="0" fontId="8" fillId="0" borderId="5" xfId="0" applyFont="1" applyBorder="1"/>
    <xf numFmtId="0" fontId="8" fillId="0" borderId="5" xfId="0" applyFont="1" applyBorder="1" applyAlignment="1">
      <alignment horizontal="left"/>
    </xf>
    <xf numFmtId="0" fontId="4" fillId="13" borderId="5" xfId="0" applyFont="1" applyFill="1" applyBorder="1" applyAlignment="1" applyProtection="1">
      <alignment horizontal="center" vertical="center"/>
      <protection locked="0"/>
    </xf>
    <xf numFmtId="0" fontId="4" fillId="13" borderId="15" xfId="0" applyFont="1" applyFill="1" applyBorder="1" applyAlignment="1" applyProtection="1">
      <alignment horizontal="center" vertical="center"/>
      <protection locked="0"/>
    </xf>
    <xf numFmtId="0" fontId="4" fillId="13" borderId="26" xfId="0" applyFont="1" applyFill="1" applyBorder="1" applyAlignment="1" applyProtection="1">
      <alignment horizontal="center" vertical="center"/>
      <protection locked="0"/>
    </xf>
    <xf numFmtId="0" fontId="4" fillId="13" borderId="45" xfId="0" applyFont="1" applyFill="1" applyBorder="1" applyAlignment="1" applyProtection="1">
      <alignment horizontal="center" vertical="center"/>
      <protection locked="0"/>
    </xf>
    <xf numFmtId="0" fontId="0" fillId="0" borderId="5" xfId="0" applyBorder="1" applyAlignment="1">
      <alignment horizontal="left"/>
    </xf>
    <xf numFmtId="0" fontId="8" fillId="0" borderId="0" xfId="0" applyFont="1" applyAlignment="1">
      <alignment horizontal="center"/>
    </xf>
    <xf numFmtId="164" fontId="0" fillId="0" borderId="0" xfId="0" applyNumberFormat="1" applyAlignment="1">
      <alignment horizontal="center"/>
    </xf>
    <xf numFmtId="0" fontId="0" fillId="8" borderId="0" xfId="0" applyFill="1"/>
    <xf numFmtId="0" fontId="2" fillId="8" borderId="0" xfId="0" applyFont="1" applyFill="1"/>
    <xf numFmtId="2" fontId="4" fillId="8" borderId="0" xfId="1" applyNumberFormat="1" applyFont="1" applyFill="1" applyBorder="1" applyAlignment="1" applyProtection="1">
      <alignment vertical="center"/>
      <protection locked="0"/>
    </xf>
    <xf numFmtId="0" fontId="0" fillId="8" borderId="0" xfId="0" applyFill="1" applyAlignment="1">
      <alignment horizontal="center"/>
    </xf>
    <xf numFmtId="0" fontId="11" fillId="8" borderId="55" xfId="0" applyFont="1" applyFill="1" applyBorder="1"/>
    <xf numFmtId="0" fontId="0" fillId="8" borderId="55" xfId="0" applyFill="1" applyBorder="1"/>
    <xf numFmtId="0" fontId="0" fillId="8" borderId="56" xfId="0" applyFill="1" applyBorder="1"/>
    <xf numFmtId="0" fontId="11" fillId="8" borderId="57" xfId="0" applyFont="1" applyFill="1" applyBorder="1"/>
    <xf numFmtId="0" fontId="0" fillId="8" borderId="5" xfId="0" applyFill="1" applyBorder="1" applyAlignment="1">
      <alignment horizontal="center"/>
    </xf>
    <xf numFmtId="0" fontId="13" fillId="8" borderId="55" xfId="4" applyFont="1" applyFill="1" applyBorder="1" applyAlignment="1" applyProtection="1"/>
    <xf numFmtId="0" fontId="14" fillId="8" borderId="58" xfId="0" applyFont="1" applyFill="1" applyBorder="1" applyAlignment="1">
      <alignment horizontal="center"/>
    </xf>
    <xf numFmtId="0" fontId="6" fillId="8" borderId="55" xfId="0" applyFont="1" applyFill="1" applyBorder="1"/>
    <xf numFmtId="165" fontId="0" fillId="8" borderId="55" xfId="0" applyNumberFormat="1" applyFill="1" applyBorder="1" applyAlignment="1">
      <alignment horizontal="left"/>
    </xf>
    <xf numFmtId="0" fontId="6" fillId="8" borderId="55" xfId="0" applyFont="1" applyFill="1" applyBorder="1" applyAlignment="1">
      <alignment wrapText="1"/>
    </xf>
    <xf numFmtId="0" fontId="11" fillId="8" borderId="56" xfId="0" applyFont="1" applyFill="1" applyBorder="1"/>
    <xf numFmtId="0" fontId="11" fillId="8" borderId="0" xfId="0" applyFont="1" applyFill="1"/>
    <xf numFmtId="0" fontId="12" fillId="8" borderId="0" xfId="0" applyFont="1" applyFill="1" applyAlignment="1">
      <alignment horizontal="center"/>
    </xf>
    <xf numFmtId="0" fontId="0" fillId="8" borderId="9" xfId="0" applyFill="1" applyBorder="1" applyAlignment="1">
      <alignment horizontal="center"/>
    </xf>
    <xf numFmtId="0" fontId="15" fillId="17" borderId="54" xfId="3" applyFont="1"/>
    <xf numFmtId="2" fontId="15" fillId="17" borderId="54" xfId="3" applyNumberFormat="1" applyFont="1"/>
    <xf numFmtId="0" fontId="15" fillId="17" borderId="54" xfId="3" applyFont="1" applyAlignment="1">
      <alignment horizontal="center"/>
    </xf>
    <xf numFmtId="0" fontId="0" fillId="10" borderId="5" xfId="0" applyFill="1" applyBorder="1" applyAlignment="1">
      <alignment horizontal="center"/>
    </xf>
    <xf numFmtId="0" fontId="0" fillId="8" borderId="47" xfId="0" applyFill="1" applyBorder="1" applyAlignment="1">
      <alignment horizontal="center"/>
    </xf>
    <xf numFmtId="0" fontId="0" fillId="8" borderId="18" xfId="0" applyFill="1" applyBorder="1" applyAlignment="1">
      <alignment horizontal="center"/>
    </xf>
    <xf numFmtId="0" fontId="0" fillId="8" borderId="62" xfId="0" applyFill="1" applyBorder="1" applyAlignment="1">
      <alignment horizontal="center"/>
    </xf>
    <xf numFmtId="0" fontId="0" fillId="8" borderId="21" xfId="0" applyFill="1" applyBorder="1" applyAlignment="1">
      <alignment horizontal="center"/>
    </xf>
    <xf numFmtId="164" fontId="0" fillId="8" borderId="29" xfId="0" applyNumberFormat="1" applyFill="1" applyBorder="1" applyAlignment="1">
      <alignment horizontal="center"/>
    </xf>
    <xf numFmtId="0" fontId="0" fillId="8" borderId="30" xfId="0" applyFill="1" applyBorder="1" applyAlignment="1">
      <alignment horizontal="center"/>
    </xf>
    <xf numFmtId="0" fontId="0" fillId="8" borderId="64" xfId="0" applyFill="1" applyBorder="1" applyAlignment="1">
      <alignment horizontal="center"/>
    </xf>
    <xf numFmtId="164" fontId="0" fillId="8" borderId="33" xfId="0" applyNumberFormat="1" applyFill="1" applyBorder="1" applyAlignment="1">
      <alignment horizontal="center"/>
    </xf>
    <xf numFmtId="0" fontId="2" fillId="8" borderId="0" xfId="0" applyFont="1" applyFill="1" applyAlignment="1">
      <alignment horizontal="center" wrapText="1"/>
    </xf>
    <xf numFmtId="0" fontId="0" fillId="14" borderId="44" xfId="0" applyFill="1" applyBorder="1"/>
    <xf numFmtId="0" fontId="0" fillId="16" borderId="16" xfId="0" applyFill="1" applyBorder="1"/>
    <xf numFmtId="0" fontId="0" fillId="6" borderId="68" xfId="0" applyFill="1" applyBorder="1"/>
    <xf numFmtId="0" fontId="0" fillId="6" borderId="16" xfId="0" applyFill="1" applyBorder="1"/>
    <xf numFmtId="0" fontId="0" fillId="6" borderId="44" xfId="0" applyFill="1" applyBorder="1"/>
    <xf numFmtId="1" fontId="15" fillId="17" borderId="54" xfId="3" applyNumberFormat="1" applyFont="1"/>
    <xf numFmtId="0" fontId="0" fillId="16" borderId="44" xfId="0" applyFill="1" applyBorder="1"/>
    <xf numFmtId="0" fontId="0" fillId="8" borderId="14" xfId="0" applyFill="1" applyBorder="1"/>
    <xf numFmtId="0" fontId="0" fillId="16" borderId="14" xfId="0" applyFill="1" applyBorder="1"/>
    <xf numFmtId="0" fontId="0" fillId="14" borderId="17" xfId="0" applyFill="1" applyBorder="1"/>
    <xf numFmtId="0" fontId="0" fillId="8" borderId="5" xfId="0" applyFill="1" applyBorder="1" applyAlignment="1">
      <alignment horizontal="center" vertical="center"/>
    </xf>
    <xf numFmtId="0" fontId="0" fillId="8" borderId="5" xfId="0" applyFill="1" applyBorder="1" applyAlignment="1">
      <alignment horizontal="left" vertical="center" wrapText="1"/>
    </xf>
    <xf numFmtId="0" fontId="0" fillId="8" borderId="5" xfId="0" applyFill="1" applyBorder="1" applyAlignment="1">
      <alignment wrapText="1"/>
    </xf>
    <xf numFmtId="0" fontId="25" fillId="17" borderId="54" xfId="3" applyFont="1"/>
    <xf numFmtId="0" fontId="0" fillId="14" borderId="27" xfId="0" applyFill="1" applyBorder="1"/>
    <xf numFmtId="0" fontId="0" fillId="14" borderId="14" xfId="0" applyFill="1" applyBorder="1"/>
    <xf numFmtId="0" fontId="0" fillId="16" borderId="68" xfId="0" applyFill="1" applyBorder="1"/>
    <xf numFmtId="0" fontId="0" fillId="16" borderId="44" xfId="0" applyFill="1" applyBorder="1" applyAlignment="1">
      <alignment horizontal="left"/>
    </xf>
    <xf numFmtId="0" fontId="0" fillId="16" borderId="16" xfId="0" applyFill="1" applyBorder="1" applyAlignment="1">
      <alignment horizontal="left"/>
    </xf>
    <xf numFmtId="0" fontId="0" fillId="16" borderId="27" xfId="0" applyFill="1" applyBorder="1"/>
    <xf numFmtId="1" fontId="0" fillId="10" borderId="5" xfId="0" applyNumberFormat="1" applyFill="1" applyBorder="1" applyAlignment="1" applyProtection="1">
      <alignment horizontal="center" vertical="center"/>
      <protection locked="0"/>
    </xf>
    <xf numFmtId="1" fontId="0" fillId="10" borderId="12" xfId="0" applyNumberFormat="1" applyFill="1" applyBorder="1" applyAlignment="1" applyProtection="1">
      <alignment horizontal="center" vertical="center"/>
      <protection locked="0"/>
    </xf>
    <xf numFmtId="0" fontId="3" fillId="0" borderId="48"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49" xfId="0" applyFont="1" applyBorder="1" applyAlignment="1">
      <alignment horizontal="center" vertical="center"/>
    </xf>
    <xf numFmtId="0" fontId="3" fillId="0" borderId="10" xfId="0" applyFont="1" applyBorder="1" applyAlignment="1">
      <alignment horizontal="center" vertical="center"/>
    </xf>
    <xf numFmtId="0" fontId="3" fillId="0" borderId="70" xfId="0" applyFont="1" applyBorder="1" applyAlignment="1">
      <alignment horizontal="center" vertical="center"/>
    </xf>
    <xf numFmtId="0" fontId="8" fillId="8" borderId="5" xfId="0" applyFont="1" applyFill="1" applyBorder="1" applyAlignment="1">
      <alignment horizontal="left"/>
    </xf>
    <xf numFmtId="0" fontId="8" fillId="8" borderId="0" xfId="0" applyFont="1" applyFill="1"/>
    <xf numFmtId="0" fontId="0" fillId="8" borderId="48" xfId="0" applyFill="1" applyBorder="1"/>
    <xf numFmtId="0" fontId="0" fillId="8" borderId="22" xfId="0" applyFill="1" applyBorder="1"/>
    <xf numFmtId="0" fontId="0" fillId="8" borderId="47" xfId="0" applyFill="1" applyBorder="1"/>
    <xf numFmtId="0" fontId="0" fillId="8" borderId="18" xfId="0" applyFill="1" applyBorder="1"/>
    <xf numFmtId="0" fontId="16" fillId="0" borderId="0" xfId="0" applyFont="1"/>
    <xf numFmtId="0" fontId="16" fillId="0" borderId="0" xfId="0" applyFont="1" applyAlignment="1">
      <alignment horizontal="center"/>
    </xf>
    <xf numFmtId="0" fontId="0" fillId="0" borderId="14" xfId="0" applyBorder="1"/>
    <xf numFmtId="0" fontId="0" fillId="0" borderId="18" xfId="0" applyBorder="1"/>
    <xf numFmtId="0" fontId="18" fillId="14" borderId="5" xfId="0" applyFont="1" applyFill="1" applyBorder="1" applyAlignment="1">
      <alignment horizontal="center" vertical="center" wrapText="1"/>
    </xf>
    <xf numFmtId="1" fontId="0" fillId="8" borderId="49" xfId="1" applyNumberFormat="1" applyFont="1" applyFill="1" applyBorder="1" applyAlignment="1" applyProtection="1">
      <alignment horizontal="center"/>
    </xf>
    <xf numFmtId="0" fontId="19" fillId="19" borderId="5" xfId="0" applyFont="1" applyFill="1" applyBorder="1" applyAlignment="1">
      <alignment vertical="center"/>
    </xf>
    <xf numFmtId="1" fontId="20" fillId="0" borderId="5" xfId="0" applyNumberFormat="1" applyFont="1" applyBorder="1" applyAlignment="1">
      <alignment horizontal="center" vertical="center"/>
    </xf>
    <xf numFmtId="0" fontId="19" fillId="19" borderId="5" xfId="0" applyFont="1" applyFill="1" applyBorder="1" applyAlignment="1">
      <alignment horizontal="center" vertical="center"/>
    </xf>
    <xf numFmtId="0" fontId="16" fillId="14" borderId="5" xfId="0" applyFont="1" applyFill="1" applyBorder="1"/>
    <xf numFmtId="0" fontId="21" fillId="14" borderId="5" xfId="0" applyFont="1" applyFill="1" applyBorder="1" applyAlignment="1">
      <alignment horizontal="center"/>
    </xf>
    <xf numFmtId="0" fontId="16" fillId="14" borderId="5" xfId="0" applyFont="1" applyFill="1" applyBorder="1" applyAlignment="1">
      <alignment horizontal="center"/>
    </xf>
    <xf numFmtId="0" fontId="19" fillId="20" borderId="5" xfId="0" applyFont="1" applyFill="1" applyBorder="1" applyAlignment="1">
      <alignment horizontal="center" vertical="center"/>
    </xf>
    <xf numFmtId="0" fontId="19" fillId="20" borderId="5" xfId="0" applyFont="1" applyFill="1" applyBorder="1" applyAlignment="1">
      <alignment vertical="center"/>
    </xf>
    <xf numFmtId="0" fontId="19" fillId="21" borderId="5" xfId="0" applyFont="1" applyFill="1" applyBorder="1" applyAlignment="1">
      <alignment horizontal="center" vertical="center"/>
    </xf>
    <xf numFmtId="0" fontId="19" fillId="21" borderId="5" xfId="0" applyFont="1" applyFill="1" applyBorder="1" applyAlignment="1">
      <alignment vertical="center"/>
    </xf>
    <xf numFmtId="0" fontId="19" fillId="22" borderId="5" xfId="0" applyFont="1" applyFill="1" applyBorder="1" applyAlignment="1">
      <alignment horizontal="center" vertical="center"/>
    </xf>
    <xf numFmtId="0" fontId="19" fillId="22" borderId="5" xfId="0" applyFont="1" applyFill="1" applyBorder="1" applyAlignment="1">
      <alignment vertical="center"/>
    </xf>
    <xf numFmtId="0" fontId="22" fillId="22" borderId="5" xfId="0" applyFont="1" applyFill="1" applyBorder="1" applyAlignment="1">
      <alignment vertical="top"/>
    </xf>
    <xf numFmtId="0" fontId="19" fillId="23" borderId="5" xfId="0" applyFont="1" applyFill="1" applyBorder="1" applyAlignment="1">
      <alignment horizontal="center" vertical="center"/>
    </xf>
    <xf numFmtId="0" fontId="19" fillId="23" borderId="5" xfId="0" applyFont="1" applyFill="1" applyBorder="1" applyAlignment="1">
      <alignment vertical="center"/>
    </xf>
    <xf numFmtId="0" fontId="22" fillId="23" borderId="5" xfId="0" applyFont="1" applyFill="1" applyBorder="1" applyAlignment="1">
      <alignment vertical="top"/>
    </xf>
    <xf numFmtId="2" fontId="23" fillId="8" borderId="12" xfId="0" applyNumberFormat="1" applyFont="1" applyFill="1" applyBorder="1" applyAlignment="1">
      <alignment horizontal="center"/>
    </xf>
    <xf numFmtId="0" fontId="16" fillId="14" borderId="4" xfId="0" applyFont="1" applyFill="1" applyBorder="1"/>
    <xf numFmtId="0" fontId="16" fillId="14" borderId="12" xfId="0" applyFont="1" applyFill="1" applyBorder="1"/>
    <xf numFmtId="164" fontId="16" fillId="14" borderId="12" xfId="0" applyNumberFormat="1" applyFont="1" applyFill="1" applyBorder="1" applyAlignment="1">
      <alignment horizontal="center"/>
    </xf>
    <xf numFmtId="164" fontId="16" fillId="14" borderId="0" xfId="0" applyNumberFormat="1" applyFont="1" applyFill="1" applyAlignment="1">
      <alignment horizontal="center"/>
    </xf>
    <xf numFmtId="1" fontId="0" fillId="0" borderId="49" xfId="1" applyNumberFormat="1" applyFont="1" applyFill="1" applyBorder="1" applyAlignment="1" applyProtection="1">
      <alignment horizontal="center"/>
    </xf>
    <xf numFmtId="0" fontId="0" fillId="8" borderId="19" xfId="0" applyFill="1" applyBorder="1"/>
    <xf numFmtId="0" fontId="0" fillId="8" borderId="20" xfId="0" applyFill="1" applyBorder="1"/>
    <xf numFmtId="0" fontId="0" fillId="8" borderId="21" xfId="0" applyFill="1" applyBorder="1"/>
    <xf numFmtId="1" fontId="0" fillId="0" borderId="12" xfId="1" applyNumberFormat="1" applyFont="1" applyFill="1" applyBorder="1" applyAlignment="1" applyProtection="1">
      <alignment horizontal="center"/>
    </xf>
    <xf numFmtId="0" fontId="2" fillId="8" borderId="0" xfId="0" applyFont="1" applyFill="1" applyAlignment="1">
      <alignment horizontal="center"/>
    </xf>
    <xf numFmtId="0" fontId="11" fillId="8" borderId="6" xfId="0" applyFont="1" applyFill="1" applyBorder="1" applyAlignment="1">
      <alignment horizontal="center"/>
    </xf>
    <xf numFmtId="0" fontId="11" fillId="8" borderId="53" xfId="0" applyFont="1" applyFill="1" applyBorder="1" applyAlignment="1">
      <alignment horizontal="center"/>
    </xf>
    <xf numFmtId="0" fontId="2" fillId="8" borderId="6" xfId="0" applyFont="1" applyFill="1" applyBorder="1" applyAlignment="1">
      <alignment horizontal="center"/>
    </xf>
    <xf numFmtId="0" fontId="2" fillId="8" borderId="53" xfId="0" applyFont="1" applyFill="1" applyBorder="1" applyAlignment="1">
      <alignment horizontal="center"/>
    </xf>
    <xf numFmtId="0" fontId="18" fillId="14" borderId="5" xfId="0" applyFont="1" applyFill="1" applyBorder="1" applyAlignment="1">
      <alignment horizontal="center" vertical="center"/>
    </xf>
    <xf numFmtId="0" fontId="4" fillId="6" borderId="28" xfId="0" applyFont="1" applyFill="1" applyBorder="1" applyAlignment="1">
      <alignment horizontal="center" vertical="center" wrapText="1"/>
    </xf>
    <xf numFmtId="164" fontId="4" fillId="8" borderId="34" xfId="1" applyNumberFormat="1" applyFont="1" applyFill="1" applyBorder="1" applyAlignment="1" applyProtection="1">
      <alignment horizontal="center" vertical="center"/>
    </xf>
    <xf numFmtId="164" fontId="4" fillId="8" borderId="18" xfId="1" applyNumberFormat="1" applyFont="1" applyFill="1" applyBorder="1" applyAlignment="1" applyProtection="1">
      <alignment horizontal="center" vertical="center"/>
    </xf>
    <xf numFmtId="1" fontId="4" fillId="14" borderId="5" xfId="0" applyNumberFormat="1" applyFont="1" applyFill="1" applyBorder="1" applyAlignment="1">
      <alignment horizontal="center" vertical="center" wrapText="1"/>
    </xf>
    <xf numFmtId="0" fontId="0" fillId="14" borderId="48" xfId="0" applyFill="1" applyBorder="1" applyAlignment="1" applyProtection="1">
      <alignment horizontal="left" vertical="top"/>
      <protection locked="0"/>
    </xf>
    <xf numFmtId="0" fontId="0" fillId="14" borderId="22" xfId="0" applyFill="1" applyBorder="1" applyAlignment="1" applyProtection="1">
      <alignment horizontal="left" vertical="top"/>
      <protection locked="0"/>
    </xf>
    <xf numFmtId="0" fontId="0" fillId="14" borderId="47" xfId="0" applyFill="1" applyBorder="1" applyAlignment="1" applyProtection="1">
      <alignment horizontal="left" vertical="top"/>
      <protection locked="0"/>
    </xf>
    <xf numFmtId="0" fontId="0" fillId="14" borderId="14" xfId="0" applyFill="1" applyBorder="1" applyAlignment="1" applyProtection="1">
      <alignment horizontal="left" vertical="top"/>
      <protection locked="0"/>
    </xf>
    <xf numFmtId="0" fontId="0" fillId="14" borderId="0" xfId="0" applyFill="1" applyAlignment="1" applyProtection="1">
      <alignment horizontal="left" vertical="top"/>
      <protection locked="0"/>
    </xf>
    <xf numFmtId="0" fontId="0" fillId="14" borderId="18" xfId="0" applyFill="1" applyBorder="1" applyAlignment="1" applyProtection="1">
      <alignment horizontal="left" vertical="top"/>
      <protection locked="0"/>
    </xf>
    <xf numFmtId="0" fontId="0" fillId="14" borderId="19" xfId="0" applyFill="1" applyBorder="1" applyAlignment="1" applyProtection="1">
      <alignment horizontal="left" vertical="top"/>
      <protection locked="0"/>
    </xf>
    <xf numFmtId="0" fontId="0" fillId="14" borderId="20" xfId="0" applyFill="1" applyBorder="1" applyAlignment="1" applyProtection="1">
      <alignment horizontal="left" vertical="top"/>
      <protection locked="0"/>
    </xf>
    <xf numFmtId="0" fontId="0" fillId="14" borderId="21" xfId="0" applyFill="1" applyBorder="1" applyAlignment="1" applyProtection="1">
      <alignment horizontal="left" vertical="top"/>
      <protection locked="0"/>
    </xf>
    <xf numFmtId="2" fontId="4" fillId="16" borderId="2" xfId="0" applyNumberFormat="1" applyFont="1" applyFill="1" applyBorder="1" applyAlignment="1">
      <alignment horizontal="center" vertical="center"/>
    </xf>
    <xf numFmtId="2" fontId="4" fillId="16" borderId="10" xfId="0" applyNumberFormat="1" applyFont="1" applyFill="1" applyBorder="1" applyAlignment="1">
      <alignment horizontal="center" vertical="center"/>
    </xf>
    <xf numFmtId="2" fontId="4" fillId="16" borderId="4" xfId="0" applyNumberFormat="1" applyFont="1" applyFill="1" applyBorder="1" applyAlignment="1">
      <alignment horizontal="center" vertical="center"/>
    </xf>
    <xf numFmtId="1" fontId="4" fillId="10" borderId="65" xfId="1" applyNumberFormat="1" applyFont="1" applyFill="1" applyBorder="1" applyAlignment="1" applyProtection="1">
      <alignment horizontal="center" vertical="center"/>
      <protection locked="0"/>
    </xf>
    <xf numFmtId="1" fontId="4" fillId="10" borderId="43" xfId="1" applyNumberFormat="1" applyFont="1" applyFill="1" applyBorder="1" applyAlignment="1" applyProtection="1">
      <alignment horizontal="center" vertical="center"/>
      <protection locked="0"/>
    </xf>
    <xf numFmtId="1" fontId="4" fillId="10" borderId="66" xfId="1" applyNumberFormat="1" applyFont="1" applyFill="1" applyBorder="1" applyAlignment="1" applyProtection="1">
      <alignment horizontal="center" vertical="center"/>
      <protection locked="0"/>
    </xf>
    <xf numFmtId="1" fontId="4" fillId="16" borderId="5" xfId="0" applyNumberFormat="1" applyFont="1" applyFill="1" applyBorder="1" applyAlignment="1">
      <alignment horizontal="center" vertical="center" wrapText="1"/>
    </xf>
    <xf numFmtId="2" fontId="4" fillId="8" borderId="32" xfId="1" applyNumberFormat="1" applyFont="1" applyFill="1" applyBorder="1" applyAlignment="1" applyProtection="1">
      <alignment horizontal="center" vertical="center"/>
    </xf>
    <xf numFmtId="2" fontId="4" fillId="8" borderId="30" xfId="1" applyNumberFormat="1" applyFont="1" applyFill="1" applyBorder="1" applyAlignment="1" applyProtection="1">
      <alignment horizontal="center" vertical="center"/>
    </xf>
    <xf numFmtId="0" fontId="4" fillId="16" borderId="28" xfId="0" applyFont="1" applyFill="1" applyBorder="1" applyAlignment="1">
      <alignment horizontal="center" vertical="center" wrapText="1"/>
    </xf>
    <xf numFmtId="164" fontId="4" fillId="8" borderId="7" xfId="1" applyNumberFormat="1" applyFont="1" applyFill="1" applyBorder="1" applyAlignment="1" applyProtection="1">
      <alignment horizontal="center" vertical="center"/>
    </xf>
    <xf numFmtId="0" fontId="5" fillId="0" borderId="1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3" fillId="14" borderId="51" xfId="0" applyFont="1" applyFill="1" applyBorder="1" applyAlignment="1">
      <alignment horizontal="center" vertical="center"/>
    </xf>
    <xf numFmtId="0" fontId="3" fillId="14" borderId="42" xfId="0" applyFont="1" applyFill="1" applyBorder="1" applyAlignment="1">
      <alignment horizontal="center" vertical="center"/>
    </xf>
    <xf numFmtId="0" fontId="3" fillId="14" borderId="22" xfId="0" applyFont="1" applyFill="1" applyBorder="1" applyAlignment="1">
      <alignment horizontal="center" vertical="center"/>
    </xf>
    <xf numFmtId="0" fontId="3" fillId="14" borderId="52" xfId="0" applyFont="1" applyFill="1" applyBorder="1" applyAlignment="1">
      <alignment horizontal="center" vertical="center"/>
    </xf>
    <xf numFmtId="0" fontId="5" fillId="8" borderId="0" xfId="0" applyFont="1" applyFill="1" applyAlignment="1">
      <alignment horizontal="center"/>
    </xf>
    <xf numFmtId="0" fontId="4" fillId="10" borderId="50" xfId="0" applyFont="1" applyFill="1" applyBorder="1" applyAlignment="1" applyProtection="1">
      <alignment horizontal="left" vertical="center"/>
      <protection locked="0"/>
    </xf>
    <xf numFmtId="0" fontId="4" fillId="10" borderId="1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7" xfId="0" applyFont="1" applyFill="1" applyBorder="1" applyAlignment="1" applyProtection="1">
      <alignment horizontal="left" vertical="center"/>
      <protection locked="0"/>
    </xf>
    <xf numFmtId="0" fontId="4" fillId="10" borderId="53" xfId="0" applyFont="1" applyFill="1" applyBorder="1" applyAlignment="1" applyProtection="1">
      <alignment horizontal="left" vertical="center"/>
      <protection locked="0"/>
    </xf>
    <xf numFmtId="0" fontId="5" fillId="8" borderId="5" xfId="0" applyFont="1" applyFill="1" applyBorder="1" applyAlignment="1">
      <alignment horizontal="center" vertical="center" wrapText="1"/>
    </xf>
    <xf numFmtId="0" fontId="5" fillId="8" borderId="59" xfId="0" applyFont="1" applyFill="1" applyBorder="1" applyAlignment="1">
      <alignment horizontal="center" vertical="center" wrapText="1"/>
    </xf>
    <xf numFmtId="0" fontId="4" fillId="14" borderId="27" xfId="0" applyFont="1" applyFill="1" applyBorder="1" applyAlignment="1">
      <alignment horizontal="center" vertical="center" wrapText="1"/>
    </xf>
    <xf numFmtId="0" fontId="4" fillId="14" borderId="14" xfId="0" applyFont="1" applyFill="1" applyBorder="1" applyAlignment="1">
      <alignment horizontal="center" vertical="center" wrapText="1"/>
    </xf>
    <xf numFmtId="0" fontId="4" fillId="14"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3" xfId="0" applyFont="1" applyBorder="1" applyAlignment="1">
      <alignment horizontal="center" vertical="center" wrapText="1"/>
    </xf>
    <xf numFmtId="0" fontId="4" fillId="14" borderId="28" xfId="0" applyFont="1" applyFill="1" applyBorder="1" applyAlignment="1">
      <alignment horizontal="center" vertical="center" wrapText="1"/>
    </xf>
    <xf numFmtId="164" fontId="4" fillId="8" borderId="8" xfId="1" applyNumberFormat="1" applyFont="1" applyFill="1" applyBorder="1" applyAlignment="1" applyProtection="1">
      <alignment horizontal="center" vertical="center" wrapText="1"/>
    </xf>
    <xf numFmtId="164" fontId="4" fillId="8" borderId="0" xfId="1" applyNumberFormat="1" applyFont="1" applyFill="1" applyBorder="1" applyAlignment="1" applyProtection="1">
      <alignment horizontal="center" vertical="center" wrapText="1"/>
    </xf>
    <xf numFmtId="0" fontId="4" fillId="14" borderId="68" xfId="0" applyFont="1" applyFill="1" applyBorder="1" applyAlignment="1">
      <alignment horizontal="center" vertical="center" wrapText="1"/>
    </xf>
    <xf numFmtId="0" fontId="4" fillId="14" borderId="16" xfId="0" applyFont="1" applyFill="1" applyBorder="1" applyAlignment="1">
      <alignment horizontal="center" vertical="center" wrapText="1"/>
    </xf>
    <xf numFmtId="0" fontId="4" fillId="14" borderId="44" xfId="0" applyFont="1" applyFill="1" applyBorder="1" applyAlignment="1">
      <alignment horizontal="center" vertical="center" wrapText="1"/>
    </xf>
    <xf numFmtId="0" fontId="4" fillId="10" borderId="41" xfId="0" applyFont="1" applyFill="1" applyBorder="1" applyAlignment="1" applyProtection="1">
      <alignment horizontal="left" vertical="center"/>
      <protection locked="0"/>
    </xf>
    <xf numFmtId="0" fontId="4" fillId="10" borderId="38" xfId="0" applyFont="1" applyFill="1" applyBorder="1" applyAlignment="1" applyProtection="1">
      <alignment horizontal="left" vertical="center"/>
      <protection locked="0"/>
    </xf>
    <xf numFmtId="0" fontId="4" fillId="10" borderId="71" xfId="0" applyFont="1" applyFill="1" applyBorder="1" applyAlignment="1" applyProtection="1">
      <alignment horizontal="left" vertical="center"/>
      <protection locked="0"/>
    </xf>
    <xf numFmtId="0" fontId="5" fillId="14" borderId="39" xfId="0" applyFont="1" applyFill="1" applyBorder="1" applyAlignment="1">
      <alignment horizontal="center"/>
    </xf>
    <xf numFmtId="0" fontId="5" fillId="14" borderId="22" xfId="0" applyFont="1" applyFill="1" applyBorder="1" applyAlignment="1">
      <alignment horizontal="center"/>
    </xf>
    <xf numFmtId="0" fontId="5" fillId="14" borderId="40" xfId="0" applyFont="1" applyFill="1" applyBorder="1" applyAlignment="1">
      <alignment horizontal="center"/>
    </xf>
    <xf numFmtId="0" fontId="5" fillId="14" borderId="69" xfId="0" applyFont="1" applyFill="1" applyBorder="1" applyAlignment="1">
      <alignment horizontal="center"/>
    </xf>
    <xf numFmtId="14" fontId="4" fillId="10" borderId="41" xfId="0" applyNumberFormat="1" applyFont="1" applyFill="1" applyBorder="1" applyAlignment="1" applyProtection="1">
      <alignment horizontal="left" vertical="center"/>
      <protection locked="0"/>
    </xf>
    <xf numFmtId="0" fontId="4" fillId="14" borderId="67" xfId="0" applyFont="1" applyFill="1" applyBorder="1" applyAlignment="1">
      <alignment horizontal="center" vertical="center" wrapText="1"/>
    </xf>
    <xf numFmtId="1" fontId="4" fillId="14" borderId="59" xfId="0" applyNumberFormat="1" applyFont="1" applyFill="1" applyBorder="1" applyAlignment="1">
      <alignment horizontal="center" vertical="center" wrapText="1"/>
    </xf>
    <xf numFmtId="1" fontId="4" fillId="14" borderId="49" xfId="0" applyNumberFormat="1" applyFont="1" applyFill="1" applyBorder="1" applyAlignment="1">
      <alignment horizontal="center" vertical="center" wrapText="1"/>
    </xf>
    <xf numFmtId="1" fontId="4" fillId="14" borderId="12" xfId="0" applyNumberFormat="1" applyFont="1" applyFill="1" applyBorder="1" applyAlignment="1">
      <alignment horizontal="center" vertical="center" wrapText="1"/>
    </xf>
    <xf numFmtId="2" fontId="4" fillId="6" borderId="68" xfId="0" applyNumberFormat="1" applyFont="1" applyFill="1" applyBorder="1" applyAlignment="1">
      <alignment horizontal="center" vertical="center" wrapText="1"/>
    </xf>
    <xf numFmtId="2" fontId="4" fillId="6" borderId="16" xfId="0" applyNumberFormat="1" applyFont="1" applyFill="1" applyBorder="1" applyAlignment="1">
      <alignment horizontal="center" vertical="center" wrapText="1"/>
    </xf>
    <xf numFmtId="1" fontId="4" fillId="6" borderId="59" xfId="0" applyNumberFormat="1" applyFont="1" applyFill="1" applyBorder="1" applyAlignment="1">
      <alignment horizontal="center" vertical="center" wrapText="1"/>
    </xf>
    <xf numFmtId="1" fontId="4" fillId="6" borderId="49" xfId="0" applyNumberFormat="1" applyFont="1" applyFill="1" applyBorder="1" applyAlignment="1">
      <alignment horizontal="center" vertical="center" wrapText="1"/>
    </xf>
    <xf numFmtId="0" fontId="4" fillId="6" borderId="27" xfId="0" applyFont="1" applyFill="1" applyBorder="1" applyAlignment="1">
      <alignment horizontal="center" vertical="center" wrapText="1"/>
    </xf>
    <xf numFmtId="0" fontId="4" fillId="6" borderId="14" xfId="0" applyFont="1" applyFill="1" applyBorder="1" applyAlignment="1">
      <alignment horizontal="center" vertical="center" wrapText="1"/>
    </xf>
    <xf numFmtId="2" fontId="4" fillId="6" borderId="68" xfId="0" applyNumberFormat="1" applyFont="1" applyFill="1" applyBorder="1" applyAlignment="1">
      <alignment horizontal="center" vertical="center"/>
    </xf>
    <xf numFmtId="2" fontId="4" fillId="6" borderId="16" xfId="0" applyNumberFormat="1" applyFont="1" applyFill="1" applyBorder="1" applyAlignment="1">
      <alignment horizontal="center" vertical="center"/>
    </xf>
    <xf numFmtId="1" fontId="4" fillId="6" borderId="12" xfId="0" applyNumberFormat="1" applyFont="1" applyFill="1" applyBorder="1" applyAlignment="1">
      <alignment horizontal="center" vertical="center" wrapText="1"/>
    </xf>
    <xf numFmtId="2" fontId="4" fillId="6" borderId="44" xfId="0" applyNumberFormat="1" applyFont="1" applyFill="1" applyBorder="1" applyAlignment="1">
      <alignment horizontal="center" vertical="center"/>
    </xf>
    <xf numFmtId="2" fontId="4" fillId="6" borderId="44" xfId="0" applyNumberFormat="1"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16" borderId="0" xfId="0" applyFont="1" applyFill="1" applyAlignment="1">
      <alignment horizontal="center" vertical="center" wrapText="1"/>
    </xf>
    <xf numFmtId="0" fontId="4" fillId="16" borderId="11" xfId="0" applyFont="1" applyFill="1" applyBorder="1" applyAlignment="1">
      <alignment horizontal="center" vertical="center" wrapText="1"/>
    </xf>
    <xf numFmtId="1" fontId="4" fillId="16" borderId="59" xfId="0" applyNumberFormat="1" applyFont="1" applyFill="1" applyBorder="1" applyAlignment="1">
      <alignment horizontal="center" vertical="center" wrapText="1"/>
    </xf>
    <xf numFmtId="1" fontId="4" fillId="16" borderId="49" xfId="0" applyNumberFormat="1" applyFont="1" applyFill="1" applyBorder="1" applyAlignment="1">
      <alignment horizontal="center" vertical="center" wrapText="1"/>
    </xf>
    <xf numFmtId="1" fontId="4" fillId="16" borderId="12" xfId="0" applyNumberFormat="1" applyFont="1" applyFill="1" applyBorder="1" applyAlignment="1">
      <alignment horizontal="center" vertical="center" wrapText="1"/>
    </xf>
    <xf numFmtId="164" fontId="4" fillId="8" borderId="11" xfId="1" applyNumberFormat="1" applyFont="1" applyFill="1" applyBorder="1" applyAlignment="1" applyProtection="1">
      <alignment horizontal="center" vertical="center" wrapText="1"/>
    </xf>
    <xf numFmtId="0" fontId="16" fillId="0" borderId="11" xfId="0" applyFont="1" applyBorder="1" applyAlignment="1">
      <alignment horizontal="center"/>
    </xf>
    <xf numFmtId="0" fontId="23" fillId="8" borderId="0" xfId="0" applyFont="1" applyFill="1" applyAlignment="1">
      <alignment horizontal="right"/>
    </xf>
    <xf numFmtId="0" fontId="23" fillId="8" borderId="10" xfId="0" applyFont="1" applyFill="1" applyBorder="1" applyAlignment="1">
      <alignment horizontal="right"/>
    </xf>
    <xf numFmtId="2" fontId="23" fillId="8" borderId="5" xfId="0" applyNumberFormat="1" applyFont="1" applyFill="1" applyBorder="1" applyAlignment="1">
      <alignment horizontal="center"/>
    </xf>
    <xf numFmtId="0" fontId="19" fillId="19" borderId="59" xfId="0" applyFont="1" applyFill="1" applyBorder="1" applyAlignment="1">
      <alignment horizontal="center" vertical="center"/>
    </xf>
    <xf numFmtId="0" fontId="19" fillId="19" borderId="49" xfId="0" applyFont="1" applyFill="1" applyBorder="1" applyAlignment="1">
      <alignment horizontal="center" vertical="center"/>
    </xf>
    <xf numFmtId="0" fontId="19" fillId="20" borderId="5" xfId="0" applyFont="1" applyFill="1" applyBorder="1" applyAlignment="1">
      <alignment horizontal="center" vertical="center"/>
    </xf>
    <xf numFmtId="0" fontId="19" fillId="21" borderId="5" xfId="0" applyFont="1" applyFill="1" applyBorder="1" applyAlignment="1">
      <alignment horizontal="center" vertical="center"/>
    </xf>
    <xf numFmtId="0" fontId="19" fillId="22" borderId="5" xfId="0" applyFont="1" applyFill="1" applyBorder="1" applyAlignment="1">
      <alignment horizontal="center" vertical="center"/>
    </xf>
    <xf numFmtId="164" fontId="23" fillId="8" borderId="8" xfId="0" applyNumberFormat="1" applyFont="1" applyFill="1" applyBorder="1" applyAlignment="1">
      <alignment horizontal="right"/>
    </xf>
    <xf numFmtId="164" fontId="23" fillId="8" borderId="2" xfId="0" applyNumberFormat="1" applyFont="1" applyFill="1" applyBorder="1" applyAlignment="1">
      <alignment horizontal="right"/>
    </xf>
    <xf numFmtId="0" fontId="19" fillId="23" borderId="5" xfId="0" applyFont="1" applyFill="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53" xfId="0" applyFont="1" applyBorder="1" applyAlignment="1">
      <alignment horizont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4" fillId="0" borderId="5" xfId="0" applyFont="1" applyBorder="1" applyAlignment="1">
      <alignment horizontal="center" vertical="center"/>
    </xf>
    <xf numFmtId="0" fontId="18" fillId="14" borderId="59" xfId="0" applyFont="1" applyFill="1" applyBorder="1" applyAlignment="1">
      <alignment horizontal="center" vertical="center"/>
    </xf>
    <xf numFmtId="0" fontId="18" fillId="14" borderId="12" xfId="0" applyFont="1" applyFill="1" applyBorder="1" applyAlignment="1">
      <alignment horizontal="center" vertical="center"/>
    </xf>
    <xf numFmtId="0" fontId="0" fillId="9" borderId="22" xfId="0" applyFill="1" applyBorder="1" applyAlignment="1">
      <alignment horizontal="center"/>
    </xf>
    <xf numFmtId="0" fontId="0" fillId="9" borderId="0" xfId="0" applyFill="1" applyAlignment="1">
      <alignment horizontal="center"/>
    </xf>
    <xf numFmtId="0" fontId="0" fillId="13" borderId="0" xfId="0" applyFill="1" applyAlignment="1">
      <alignment horizontal="center"/>
    </xf>
    <xf numFmtId="0" fontId="0" fillId="18" borderId="0" xfId="0" applyFill="1" applyAlignment="1">
      <alignment horizontal="center"/>
    </xf>
    <xf numFmtId="0" fontId="0" fillId="18" borderId="20" xfId="0" applyFill="1" applyBorder="1" applyAlignment="1">
      <alignment horizontal="center"/>
    </xf>
    <xf numFmtId="0" fontId="5" fillId="0" borderId="4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4" fillId="13" borderId="41" xfId="0" applyFont="1" applyFill="1" applyBorder="1" applyAlignment="1" applyProtection="1">
      <alignment horizontal="left" vertical="center"/>
      <protection locked="0"/>
    </xf>
    <xf numFmtId="0" fontId="4" fillId="13" borderId="38" xfId="0" applyFont="1" applyFill="1" applyBorder="1" applyAlignment="1" applyProtection="1">
      <alignment horizontal="left" vertical="center"/>
      <protection locked="0"/>
    </xf>
    <xf numFmtId="1" fontId="4" fillId="4" borderId="8" xfId="0" applyNumberFormat="1" applyFont="1" applyFill="1" applyBorder="1" applyAlignment="1">
      <alignment horizontal="center" vertical="center"/>
    </xf>
    <xf numFmtId="1" fontId="4" fillId="4" borderId="0" xfId="0" applyNumberFormat="1" applyFont="1" applyFill="1" applyAlignment="1">
      <alignment horizontal="center" vertical="center"/>
    </xf>
    <xf numFmtId="1" fontId="4" fillId="4" borderId="11" xfId="0" applyNumberFormat="1" applyFont="1" applyFill="1" applyBorder="1" applyAlignment="1">
      <alignment horizontal="center" vertical="center"/>
    </xf>
    <xf numFmtId="0" fontId="7" fillId="14" borderId="13" xfId="0" applyFont="1" applyFill="1" applyBorder="1" applyAlignment="1" applyProtection="1">
      <alignment horizontal="center" vertical="center"/>
      <protection locked="0"/>
    </xf>
    <xf numFmtId="0" fontId="7" fillId="14" borderId="23" xfId="0" applyFont="1" applyFill="1" applyBorder="1" applyAlignment="1" applyProtection="1">
      <alignment horizontal="center" vertical="center"/>
      <protection locked="0"/>
    </xf>
    <xf numFmtId="1" fontId="4" fillId="7" borderId="7" xfId="0" applyNumberFormat="1" applyFont="1" applyFill="1" applyBorder="1" applyAlignment="1">
      <alignment horizontal="center" vertical="center" wrapText="1"/>
    </xf>
    <xf numFmtId="1" fontId="4" fillId="4" borderId="7" xfId="0" applyNumberFormat="1" applyFont="1" applyFill="1" applyBorder="1" applyAlignment="1">
      <alignment horizontal="center" vertical="center"/>
    </xf>
    <xf numFmtId="1" fontId="4" fillId="10" borderId="7" xfId="0" applyNumberFormat="1" applyFont="1" applyFill="1" applyBorder="1" applyAlignment="1">
      <alignment horizontal="center" vertical="center"/>
    </xf>
    <xf numFmtId="1" fontId="4" fillId="11" borderId="7" xfId="0" applyNumberFormat="1" applyFont="1" applyFill="1" applyBorder="1" applyAlignment="1">
      <alignment horizontal="center" vertical="center"/>
    </xf>
    <xf numFmtId="1" fontId="4" fillId="15" borderId="1" xfId="0" applyNumberFormat="1" applyFont="1" applyFill="1" applyBorder="1" applyAlignment="1">
      <alignment horizontal="center" vertical="center"/>
    </xf>
    <xf numFmtId="1" fontId="4" fillId="15" borderId="3" xfId="0" applyNumberFormat="1" applyFont="1" applyFill="1" applyBorder="1" applyAlignment="1">
      <alignment horizontal="center" vertical="center"/>
    </xf>
    <xf numFmtId="1" fontId="4" fillId="2" borderId="8" xfId="0" applyNumberFormat="1" applyFont="1" applyFill="1" applyBorder="1" applyAlignment="1">
      <alignment horizontal="center" vertical="center" wrapText="1"/>
    </xf>
    <xf numFmtId="1" fontId="4" fillId="2" borderId="0" xfId="0" applyNumberFormat="1" applyFont="1" applyFill="1" applyAlignment="1">
      <alignment horizontal="center" vertical="center" wrapText="1"/>
    </xf>
    <xf numFmtId="1" fontId="4" fillId="2" borderId="11" xfId="0" applyNumberFormat="1" applyFont="1" applyFill="1" applyBorder="1" applyAlignment="1">
      <alignment horizontal="center" vertical="center" wrapText="1"/>
    </xf>
    <xf numFmtId="1" fontId="4" fillId="3" borderId="8" xfId="0" applyNumberFormat="1" applyFont="1" applyFill="1" applyBorder="1" applyAlignment="1">
      <alignment horizontal="center" vertical="center" wrapText="1"/>
    </xf>
    <xf numFmtId="1" fontId="4" fillId="3" borderId="0" xfId="0" applyNumberFormat="1" applyFont="1" applyFill="1" applyAlignment="1">
      <alignment horizontal="center" vertical="center" wrapText="1"/>
    </xf>
    <xf numFmtId="1" fontId="4" fillId="3" borderId="11" xfId="0" applyNumberFormat="1" applyFont="1" applyFill="1" applyBorder="1" applyAlignment="1">
      <alignment horizontal="center" vertical="center" wrapText="1"/>
    </xf>
    <xf numFmtId="1" fontId="4" fillId="7" borderId="1" xfId="0" applyNumberFormat="1" applyFont="1" applyFill="1" applyBorder="1" applyAlignment="1">
      <alignment horizontal="center" vertical="center"/>
    </xf>
    <xf numFmtId="1" fontId="4" fillId="7" borderId="9" xfId="0" applyNumberFormat="1" applyFont="1" applyFill="1" applyBorder="1" applyAlignment="1">
      <alignment horizontal="center" vertical="center"/>
    </xf>
    <xf numFmtId="1" fontId="4" fillId="7" borderId="3" xfId="0" applyNumberFormat="1" applyFont="1" applyFill="1" applyBorder="1" applyAlignment="1">
      <alignment horizontal="center" vertical="center"/>
    </xf>
    <xf numFmtId="0" fontId="5" fillId="0" borderId="5" xfId="0" applyFont="1" applyBorder="1" applyAlignment="1">
      <alignment horizontal="center" vertical="center" wrapText="1"/>
    </xf>
    <xf numFmtId="1" fontId="4" fillId="8" borderId="35" xfId="1" applyNumberFormat="1" applyFont="1" applyFill="1" applyBorder="1" applyAlignment="1" applyProtection="1">
      <alignment horizontal="center" vertical="center"/>
      <protection locked="0"/>
    </xf>
    <xf numFmtId="0" fontId="5" fillId="0" borderId="5" xfId="0" applyFont="1" applyBorder="1" applyAlignment="1">
      <alignment horizontal="center"/>
    </xf>
    <xf numFmtId="1" fontId="4" fillId="2" borderId="1" xfId="0" applyNumberFormat="1" applyFont="1" applyFill="1" applyBorder="1" applyAlignment="1">
      <alignment horizontal="center" vertical="center" wrapText="1"/>
    </xf>
    <xf numFmtId="1" fontId="4" fillId="2" borderId="9" xfId="0" applyNumberFormat="1" applyFont="1" applyFill="1" applyBorder="1" applyAlignment="1">
      <alignment horizontal="center" vertical="center" wrapText="1"/>
    </xf>
    <xf numFmtId="1" fontId="4" fillId="2" borderId="3" xfId="0" applyNumberFormat="1" applyFont="1" applyFill="1" applyBorder="1" applyAlignment="1">
      <alignment horizontal="center" vertical="center" wrapText="1"/>
    </xf>
    <xf numFmtId="0" fontId="5" fillId="0" borderId="15" xfId="0" applyFont="1" applyBorder="1" applyAlignment="1">
      <alignment horizontal="center" vertical="center" wrapText="1"/>
    </xf>
    <xf numFmtId="0" fontId="3" fillId="14" borderId="46" xfId="0" applyFont="1" applyFill="1" applyBorder="1" applyAlignment="1">
      <alignment horizontal="center" vertical="center"/>
    </xf>
    <xf numFmtId="0" fontId="3" fillId="14" borderId="25" xfId="0" applyFont="1" applyFill="1" applyBorder="1" applyAlignment="1">
      <alignment horizontal="center" vertical="center"/>
    </xf>
    <xf numFmtId="0" fontId="5" fillId="14" borderId="16" xfId="0" applyFont="1" applyFill="1" applyBorder="1" applyAlignment="1">
      <alignment horizontal="center"/>
    </xf>
    <xf numFmtId="0" fontId="5" fillId="14" borderId="12" xfId="0" applyFont="1" applyFill="1" applyBorder="1" applyAlignment="1">
      <alignment horizontal="center"/>
    </xf>
    <xf numFmtId="0" fontId="5" fillId="14" borderId="9" xfId="0" applyFont="1" applyFill="1" applyBorder="1" applyAlignment="1">
      <alignment horizontal="center"/>
    </xf>
    <xf numFmtId="0" fontId="5" fillId="14" borderId="43" xfId="0" applyFont="1" applyFill="1" applyBorder="1" applyAlignment="1">
      <alignment horizontal="center"/>
    </xf>
    <xf numFmtId="1" fontId="4" fillId="13" borderId="34" xfId="1" applyNumberFormat="1" applyFont="1" applyFill="1" applyBorder="1" applyAlignment="1" applyProtection="1">
      <alignment horizontal="center" vertical="center"/>
      <protection locked="0"/>
    </xf>
    <xf numFmtId="1" fontId="4" fillId="13" borderId="18" xfId="1" applyNumberFormat="1" applyFont="1" applyFill="1" applyBorder="1" applyAlignment="1" applyProtection="1">
      <alignment horizontal="center" vertical="center"/>
      <protection locked="0"/>
    </xf>
    <xf numFmtId="1" fontId="4" fillId="13" borderId="24" xfId="1" applyNumberFormat="1" applyFont="1" applyFill="1" applyBorder="1" applyAlignment="1" applyProtection="1">
      <alignment horizontal="center" vertical="center"/>
      <protection locked="0"/>
    </xf>
    <xf numFmtId="0" fontId="4" fillId="13" borderId="3" xfId="0" applyFont="1" applyFill="1" applyBorder="1" applyAlignment="1" applyProtection="1">
      <alignment horizontal="left" vertical="center"/>
      <protection locked="0"/>
    </xf>
    <xf numFmtId="0" fontId="4" fillId="13" borderId="11" xfId="0" applyFont="1" applyFill="1" applyBorder="1" applyAlignment="1" applyProtection="1">
      <alignment horizontal="left" vertical="center"/>
      <protection locked="0"/>
    </xf>
    <xf numFmtId="0" fontId="4" fillId="13" borderId="6" xfId="0" applyFont="1" applyFill="1" applyBorder="1" applyAlignment="1" applyProtection="1">
      <alignment horizontal="left" vertical="center"/>
      <protection locked="0"/>
    </xf>
    <xf numFmtId="0" fontId="4" fillId="13" borderId="7" xfId="0" applyFont="1" applyFill="1" applyBorder="1" applyAlignment="1" applyProtection="1">
      <alignment horizontal="left" vertical="center"/>
      <protection locked="0"/>
    </xf>
    <xf numFmtId="1" fontId="4" fillId="8" borderId="36" xfId="1" applyNumberFormat="1" applyFont="1" applyFill="1" applyBorder="1" applyAlignment="1" applyProtection="1">
      <alignment horizontal="center" vertical="center"/>
      <protection locked="0"/>
    </xf>
    <xf numFmtId="0" fontId="4" fillId="7" borderId="28" xfId="0" applyFont="1" applyFill="1" applyBorder="1" applyAlignment="1">
      <alignment horizontal="center" vertical="center"/>
    </xf>
    <xf numFmtId="0" fontId="4" fillId="5" borderId="28" xfId="0" applyFont="1" applyFill="1" applyBorder="1" applyAlignment="1">
      <alignment horizontal="center" vertical="center"/>
    </xf>
    <xf numFmtId="1" fontId="4" fillId="13" borderId="21" xfId="1" applyNumberFormat="1" applyFont="1" applyFill="1" applyBorder="1" applyAlignment="1" applyProtection="1">
      <alignment horizontal="center" vertical="center"/>
      <protection locked="0"/>
    </xf>
    <xf numFmtId="2" fontId="4" fillId="4" borderId="27" xfId="0" applyNumberFormat="1" applyFont="1" applyFill="1" applyBorder="1" applyAlignment="1">
      <alignment horizontal="center" vertical="center"/>
    </xf>
    <xf numFmtId="2" fontId="4" fillId="4" borderId="14" xfId="0" applyNumberFormat="1" applyFont="1" applyFill="1" applyBorder="1" applyAlignment="1">
      <alignment horizontal="center" vertical="center"/>
    </xf>
    <xf numFmtId="2" fontId="4" fillId="4" borderId="19" xfId="0" applyNumberFormat="1" applyFont="1" applyFill="1" applyBorder="1" applyAlignment="1">
      <alignment horizontal="center" vertical="center"/>
    </xf>
    <xf numFmtId="2" fontId="4" fillId="15" borderId="27" xfId="0" applyNumberFormat="1" applyFont="1" applyFill="1" applyBorder="1" applyAlignment="1">
      <alignment horizontal="center" vertical="center"/>
    </xf>
    <xf numFmtId="2" fontId="4" fillId="15" borderId="17" xfId="0" applyNumberFormat="1" applyFont="1" applyFill="1" applyBorder="1" applyAlignment="1">
      <alignment horizontal="center" vertical="center"/>
    </xf>
    <xf numFmtId="2" fontId="4" fillId="7" borderId="28" xfId="0" applyNumberFormat="1" applyFont="1" applyFill="1" applyBorder="1" applyAlignment="1">
      <alignment horizontal="center" vertical="center" wrapText="1"/>
    </xf>
    <xf numFmtId="2" fontId="4" fillId="10" borderId="28" xfId="0" applyNumberFormat="1" applyFont="1" applyFill="1" applyBorder="1" applyAlignment="1">
      <alignment horizontal="center" vertical="center"/>
    </xf>
    <xf numFmtId="2" fontId="4" fillId="11" borderId="28" xfId="0" applyNumberFormat="1" applyFont="1" applyFill="1" applyBorder="1" applyAlignment="1">
      <alignment horizontal="center" vertical="center"/>
    </xf>
    <xf numFmtId="2" fontId="4" fillId="4" borderId="28" xfId="0" applyNumberFormat="1" applyFont="1" applyFill="1" applyBorder="1" applyAlignment="1">
      <alignment horizontal="center" vertical="center"/>
    </xf>
    <xf numFmtId="1" fontId="4" fillId="8" borderId="34" xfId="1" applyNumberFormat="1" applyFont="1" applyFill="1" applyBorder="1" applyAlignment="1" applyProtection="1">
      <alignment horizontal="center" vertical="center"/>
      <protection locked="0"/>
    </xf>
    <xf numFmtId="1" fontId="4" fillId="8" borderId="18" xfId="1" applyNumberFormat="1" applyFont="1" applyFill="1" applyBorder="1" applyAlignment="1" applyProtection="1">
      <alignment horizontal="center" vertical="center"/>
      <protection locked="0"/>
    </xf>
    <xf numFmtId="1" fontId="4" fillId="8" borderId="24" xfId="1" applyNumberFormat="1" applyFont="1" applyFill="1" applyBorder="1" applyAlignment="1" applyProtection="1">
      <alignment horizontal="center" vertical="center"/>
      <protection locked="0"/>
    </xf>
    <xf numFmtId="0" fontId="4" fillId="9" borderId="27"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3" borderId="17" xfId="0" applyFont="1" applyFill="1" applyBorder="1" applyAlignment="1">
      <alignment horizontal="center" vertical="center" wrapText="1"/>
    </xf>
    <xf numFmtId="2" fontId="4" fillId="7" borderId="27" xfId="0" applyNumberFormat="1" applyFont="1" applyFill="1" applyBorder="1" applyAlignment="1">
      <alignment horizontal="center" vertical="center"/>
    </xf>
    <xf numFmtId="2" fontId="4" fillId="7" borderId="14" xfId="0" applyNumberFormat="1" applyFont="1" applyFill="1" applyBorder="1" applyAlignment="1">
      <alignment horizontal="center" vertical="center"/>
    </xf>
    <xf numFmtId="2" fontId="4" fillId="7" borderId="17" xfId="0" applyNumberFormat="1" applyFont="1" applyFill="1" applyBorder="1" applyAlignment="1">
      <alignment horizontal="center" vertical="center"/>
    </xf>
    <xf numFmtId="1" fontId="4" fillId="8" borderId="32" xfId="1" applyNumberFormat="1" applyFont="1" applyFill="1" applyBorder="1" applyAlignment="1" applyProtection="1">
      <alignment horizontal="center" vertical="center"/>
      <protection locked="0"/>
    </xf>
    <xf numFmtId="1" fontId="4" fillId="8" borderId="30" xfId="1" applyNumberFormat="1" applyFont="1" applyFill="1" applyBorder="1" applyAlignment="1" applyProtection="1">
      <alignment horizontal="center" vertical="center"/>
      <protection locked="0"/>
    </xf>
    <xf numFmtId="1" fontId="4" fillId="8" borderId="33" xfId="1" applyNumberFormat="1" applyFont="1" applyFill="1" applyBorder="1" applyAlignment="1" applyProtection="1">
      <alignment horizontal="center" vertical="center"/>
      <protection locked="0"/>
    </xf>
    <xf numFmtId="0" fontId="4" fillId="4" borderId="28" xfId="0" applyFont="1" applyFill="1" applyBorder="1" applyAlignment="1">
      <alignment horizontal="center" vertical="center" wrapText="1"/>
    </xf>
    <xf numFmtId="0" fontId="4" fillId="4" borderId="3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7" borderId="28"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10" borderId="28" xfId="0" applyFont="1" applyFill="1" applyBorder="1" applyAlignment="1">
      <alignment horizontal="center" vertical="center"/>
    </xf>
    <xf numFmtId="0" fontId="4" fillId="10" borderId="37" xfId="0" applyFont="1" applyFill="1" applyBorder="1" applyAlignment="1">
      <alignment horizontal="center" vertical="center"/>
    </xf>
  </cellXfs>
  <cellStyles count="5">
    <cellStyle name="Calculation" xfId="3" builtinId="22"/>
    <cellStyle name="Hyperlink" xfId="4" builtinId="8"/>
    <cellStyle name="Normal" xfId="0" builtinId="0"/>
    <cellStyle name="Normal 2" xfId="2" xr:uid="{00000000-0005-0000-0000-000001000000}"/>
    <cellStyle name="Percent" xfId="1" builtinId="5"/>
  </cellStyles>
  <dxfs count="0"/>
  <tableStyles count="0" defaultTableStyle="TableStyleMedium2" defaultPivotStyle="PivotStyleLight16"/>
  <colors>
    <mruColors>
      <color rgb="FFFF7C80"/>
      <color rgb="FFFF5050"/>
      <color rgb="FFA50021"/>
      <color rgb="FFFFFF99"/>
      <color rgb="FF336699"/>
      <color rgb="FF3366CC"/>
      <color rgb="FFFF6969"/>
      <color rgb="FFE2E5FE"/>
      <color rgb="FFCCCC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Non-Functioning (0-5)</c:v>
          </c:tx>
          <c:spPr>
            <a:solidFill>
              <a:srgbClr val="FF6969">
                <a:alpha val="75000"/>
              </a:srgbClr>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Instructions!$L$4:$L$23</c:f>
              <c:strCache>
                <c:ptCount val="20"/>
                <c:pt idx="0">
                  <c:v>Catchment Hydrology</c:v>
                </c:pt>
                <c:pt idx="1">
                  <c:v>Surface Water Storage</c:v>
                </c:pt>
                <c:pt idx="2">
                  <c:v>Reach Inflow</c:v>
                </c:pt>
                <c:pt idx="3">
                  <c:v>Streamflow Regime</c:v>
                </c:pt>
                <c:pt idx="4">
                  <c:v>Low Flow and Baseflow Dynamics</c:v>
                </c:pt>
                <c:pt idx="5">
                  <c:v>High Flow Dynamics</c:v>
                </c:pt>
                <c:pt idx="6">
                  <c:v>Floodplain Connectivity</c:v>
                </c:pt>
                <c:pt idx="7">
                  <c:v>Hyporheic Connectivity</c:v>
                </c:pt>
                <c:pt idx="8">
                  <c:v>Channel Evolution</c:v>
                </c:pt>
                <c:pt idx="9">
                  <c:v>Channel and Floodplain Dynamics</c:v>
                </c:pt>
                <c:pt idx="10">
                  <c:v>Sediment Continuity</c:v>
                </c:pt>
                <c:pt idx="11">
                  <c:v>Bed Composition and Bedform Dynamics</c:v>
                </c:pt>
                <c:pt idx="12">
                  <c:v>Light and Thermal Regime</c:v>
                </c:pt>
                <c:pt idx="13">
                  <c:v>Carbon Processing</c:v>
                </c:pt>
                <c:pt idx="14">
                  <c:v>Nutrient Cycling</c:v>
                </c:pt>
                <c:pt idx="15">
                  <c:v>Water and Soil Quality</c:v>
                </c:pt>
                <c:pt idx="16">
                  <c:v>Habitat Provision</c:v>
                </c:pt>
                <c:pt idx="17">
                  <c:v>Population Support</c:v>
                </c:pt>
                <c:pt idx="18">
                  <c:v>Community Dynamics</c:v>
                </c:pt>
                <c:pt idx="19">
                  <c:v>Watershed Connectivity</c:v>
                </c:pt>
              </c:strCache>
            </c:strRef>
          </c:cat>
          <c:val>
            <c:numRef>
              <c:f>Instructions!$N$4:$N$23</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D314-49E1-A2EF-78A8005819B5}"/>
            </c:ext>
          </c:extLst>
        </c:ser>
        <c:ser>
          <c:idx val="1"/>
          <c:order val="1"/>
          <c:tx>
            <c:v>Functioning At-Risk (6-10)</c:v>
          </c:tx>
          <c:spPr>
            <a:solidFill>
              <a:srgbClr val="FFFF99">
                <a:alpha val="75000"/>
              </a:srgbClr>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Instructions!$L$4:$L$23</c:f>
              <c:strCache>
                <c:ptCount val="20"/>
                <c:pt idx="0">
                  <c:v>Catchment Hydrology</c:v>
                </c:pt>
                <c:pt idx="1">
                  <c:v>Surface Water Storage</c:v>
                </c:pt>
                <c:pt idx="2">
                  <c:v>Reach Inflow</c:v>
                </c:pt>
                <c:pt idx="3">
                  <c:v>Streamflow Regime</c:v>
                </c:pt>
                <c:pt idx="4">
                  <c:v>Low Flow and Baseflow Dynamics</c:v>
                </c:pt>
                <c:pt idx="5">
                  <c:v>High Flow Dynamics</c:v>
                </c:pt>
                <c:pt idx="6">
                  <c:v>Floodplain Connectivity</c:v>
                </c:pt>
                <c:pt idx="7">
                  <c:v>Hyporheic Connectivity</c:v>
                </c:pt>
                <c:pt idx="8">
                  <c:v>Channel Evolution</c:v>
                </c:pt>
                <c:pt idx="9">
                  <c:v>Channel and Floodplain Dynamics</c:v>
                </c:pt>
                <c:pt idx="10">
                  <c:v>Sediment Continuity</c:v>
                </c:pt>
                <c:pt idx="11">
                  <c:v>Bed Composition and Bedform Dynamics</c:v>
                </c:pt>
                <c:pt idx="12">
                  <c:v>Light and Thermal Regime</c:v>
                </c:pt>
                <c:pt idx="13">
                  <c:v>Carbon Processing</c:v>
                </c:pt>
                <c:pt idx="14">
                  <c:v>Nutrient Cycling</c:v>
                </c:pt>
                <c:pt idx="15">
                  <c:v>Water and Soil Quality</c:v>
                </c:pt>
                <c:pt idx="16">
                  <c:v>Habitat Provision</c:v>
                </c:pt>
                <c:pt idx="17">
                  <c:v>Population Support</c:v>
                </c:pt>
                <c:pt idx="18">
                  <c:v>Community Dynamics</c:v>
                </c:pt>
                <c:pt idx="19">
                  <c:v>Watershed Connectivity</c:v>
                </c:pt>
              </c:strCache>
            </c:strRef>
          </c:cat>
          <c:val>
            <c:numRef>
              <c:f>Instructions!$O$4:$O$23</c:f>
              <c:numCache>
                <c:formatCode>General</c:formatCode>
                <c:ptCount val="2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numCache>
            </c:numRef>
          </c:val>
          <c:extLst>
            <c:ext xmlns:c16="http://schemas.microsoft.com/office/drawing/2014/chart" uri="{C3380CC4-5D6E-409C-BE32-E72D297353CC}">
              <c16:uniqueId val="{00000001-D314-49E1-A2EF-78A8005819B5}"/>
            </c:ext>
          </c:extLst>
        </c:ser>
        <c:ser>
          <c:idx val="2"/>
          <c:order val="2"/>
          <c:tx>
            <c:v>Functioning (11-15)</c:v>
          </c:tx>
          <c:spPr>
            <a:solidFill>
              <a:schemeClr val="accent1">
                <a:lumMod val="60000"/>
                <a:lumOff val="40000"/>
                <a:alpha val="75000"/>
              </a:schemeClr>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Instructions!$L$4:$L$23</c:f>
              <c:strCache>
                <c:ptCount val="20"/>
                <c:pt idx="0">
                  <c:v>Catchment Hydrology</c:v>
                </c:pt>
                <c:pt idx="1">
                  <c:v>Surface Water Storage</c:v>
                </c:pt>
                <c:pt idx="2">
                  <c:v>Reach Inflow</c:v>
                </c:pt>
                <c:pt idx="3">
                  <c:v>Streamflow Regime</c:v>
                </c:pt>
                <c:pt idx="4">
                  <c:v>Low Flow and Baseflow Dynamics</c:v>
                </c:pt>
                <c:pt idx="5">
                  <c:v>High Flow Dynamics</c:v>
                </c:pt>
                <c:pt idx="6">
                  <c:v>Floodplain Connectivity</c:v>
                </c:pt>
                <c:pt idx="7">
                  <c:v>Hyporheic Connectivity</c:v>
                </c:pt>
                <c:pt idx="8">
                  <c:v>Channel Evolution</c:v>
                </c:pt>
                <c:pt idx="9">
                  <c:v>Channel and Floodplain Dynamics</c:v>
                </c:pt>
                <c:pt idx="10">
                  <c:v>Sediment Continuity</c:v>
                </c:pt>
                <c:pt idx="11">
                  <c:v>Bed Composition and Bedform Dynamics</c:v>
                </c:pt>
                <c:pt idx="12">
                  <c:v>Light and Thermal Regime</c:v>
                </c:pt>
                <c:pt idx="13">
                  <c:v>Carbon Processing</c:v>
                </c:pt>
                <c:pt idx="14">
                  <c:v>Nutrient Cycling</c:v>
                </c:pt>
                <c:pt idx="15">
                  <c:v>Water and Soil Quality</c:v>
                </c:pt>
                <c:pt idx="16">
                  <c:v>Habitat Provision</c:v>
                </c:pt>
                <c:pt idx="17">
                  <c:v>Population Support</c:v>
                </c:pt>
                <c:pt idx="18">
                  <c:v>Community Dynamics</c:v>
                </c:pt>
                <c:pt idx="19">
                  <c:v>Watershed Connectivity</c:v>
                </c:pt>
              </c:strCache>
            </c:strRef>
          </c:cat>
          <c:val>
            <c:numRef>
              <c:f>Instructions!$P$4:$P$23</c:f>
              <c:numCache>
                <c:formatCode>General</c:formatCode>
                <c:ptCount val="2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numCache>
            </c:numRef>
          </c:val>
          <c:extLst>
            <c:ext xmlns:c16="http://schemas.microsoft.com/office/drawing/2014/chart" uri="{C3380CC4-5D6E-409C-BE32-E72D297353CC}">
              <c16:uniqueId val="{00000002-D314-49E1-A2EF-78A8005819B5}"/>
            </c:ext>
          </c:extLst>
        </c:ser>
        <c:dLbls>
          <c:showLegendKey val="0"/>
          <c:showVal val="1"/>
          <c:showCatName val="0"/>
          <c:showSerName val="0"/>
          <c:showPercent val="0"/>
          <c:showBubbleSize val="0"/>
        </c:dLbls>
        <c:gapWidth val="0"/>
        <c:overlap val="100"/>
        <c:axId val="1068367440"/>
        <c:axId val="1068353040"/>
      </c:barChart>
      <c:catAx>
        <c:axId val="106836744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068353040"/>
        <c:crosses val="autoZero"/>
        <c:auto val="1"/>
        <c:lblAlgn val="ctr"/>
        <c:lblOffset val="100"/>
        <c:noMultiLvlLbl val="0"/>
      </c:catAx>
      <c:valAx>
        <c:axId val="1068353040"/>
        <c:scaling>
          <c:orientation val="minMax"/>
          <c:max val="15"/>
          <c:min val="0"/>
        </c:scaling>
        <c:delete val="0"/>
        <c:axPos val="t"/>
        <c:majorGridlines>
          <c:spPr>
            <a:ln w="9525" cap="flat" cmpd="sng" algn="ctr">
              <a:solidFill>
                <a:schemeClr val="bg1">
                  <a:lumMod val="85000"/>
                </a:schemeClr>
              </a:solidFill>
              <a:round/>
            </a:ln>
            <a:effectLst/>
          </c:spPr>
        </c:majorGridlines>
        <c:minorGridlines>
          <c:spPr>
            <a:ln w="9525" cap="flat" cmpd="sng" algn="ctr">
              <a:solidFill>
                <a:schemeClr val="bg1">
                  <a:lumMod val="85000"/>
                </a:schemeClr>
              </a:solidFill>
              <a:round/>
            </a:ln>
            <a:effectLst/>
          </c:spPr>
        </c:minorGridlines>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Function Score</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in"/>
        <c:minorTickMark val="in"/>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068367440"/>
        <c:crosses val="autoZero"/>
        <c:crossBetween val="between"/>
        <c:majorUnit val="1"/>
        <c:min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8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Non-Functioning (0-0.39)</c:v>
          </c:tx>
          <c:spPr>
            <a:solidFill>
              <a:srgbClr val="FF6969">
                <a:alpha val="75000"/>
              </a:srgbClr>
            </a:solidFill>
            <a:ln>
              <a:solidFill>
                <a:schemeClr val="tx1"/>
              </a:solidFill>
            </a:ln>
            <a:effectLst/>
          </c:spPr>
          <c:invertIfNegative val="0"/>
          <c:dLbls>
            <c:numFmt formatCode="#,##0.00" sourceLinked="0"/>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Instructions!$L$25:$L$27</c:f>
              <c:strCache>
                <c:ptCount val="3"/>
                <c:pt idx="0">
                  <c:v>Physical</c:v>
                </c:pt>
                <c:pt idx="1">
                  <c:v>Chemical</c:v>
                </c:pt>
                <c:pt idx="2">
                  <c:v>Biological</c:v>
                </c:pt>
              </c:strCache>
            </c:strRef>
          </c:cat>
          <c:val>
            <c:numRef>
              <c:f>Instructions!$N$25:$N$27</c:f>
              <c:numCache>
                <c:formatCode>General</c:formatCode>
                <c:ptCount val="3"/>
                <c:pt idx="0">
                  <c:v>0</c:v>
                </c:pt>
                <c:pt idx="1">
                  <c:v>0</c:v>
                </c:pt>
                <c:pt idx="2" formatCode="0.00">
                  <c:v>0</c:v>
                </c:pt>
              </c:numCache>
            </c:numRef>
          </c:val>
          <c:extLst>
            <c:ext xmlns:c16="http://schemas.microsoft.com/office/drawing/2014/chart" uri="{C3380CC4-5D6E-409C-BE32-E72D297353CC}">
              <c16:uniqueId val="{00000000-ACF0-4150-97C0-464687994C71}"/>
            </c:ext>
          </c:extLst>
        </c:ser>
        <c:ser>
          <c:idx val="1"/>
          <c:order val="1"/>
          <c:tx>
            <c:v>Functioning At-Risk (0.4-0.69)</c:v>
          </c:tx>
          <c:spPr>
            <a:solidFill>
              <a:srgbClr val="FFFF99">
                <a:alpha val="75000"/>
              </a:srgbClr>
            </a:solidFill>
            <a:ln>
              <a:solidFill>
                <a:schemeClr val="tx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Instructions!$L$25:$L$27</c:f>
              <c:strCache>
                <c:ptCount val="3"/>
                <c:pt idx="0">
                  <c:v>Physical</c:v>
                </c:pt>
                <c:pt idx="1">
                  <c:v>Chemical</c:v>
                </c:pt>
                <c:pt idx="2">
                  <c:v>Biological</c:v>
                </c:pt>
              </c:strCache>
            </c:strRef>
          </c:cat>
          <c:val>
            <c:numRef>
              <c:f>Instructions!$O$25:$O$27</c:f>
              <c:numCache>
                <c:formatCode>0.00</c:formatCode>
                <c:ptCount val="3"/>
                <c:pt idx="0">
                  <c:v>#N/A</c:v>
                </c:pt>
                <c:pt idx="1">
                  <c:v>#N/A</c:v>
                </c:pt>
                <c:pt idx="2">
                  <c:v>#N/A</c:v>
                </c:pt>
              </c:numCache>
            </c:numRef>
          </c:val>
          <c:extLst>
            <c:ext xmlns:c16="http://schemas.microsoft.com/office/drawing/2014/chart" uri="{C3380CC4-5D6E-409C-BE32-E72D297353CC}">
              <c16:uniqueId val="{00000001-ACF0-4150-97C0-464687994C71}"/>
            </c:ext>
          </c:extLst>
        </c:ser>
        <c:ser>
          <c:idx val="2"/>
          <c:order val="2"/>
          <c:tx>
            <c:v>Functioning (0.7-1)</c:v>
          </c:tx>
          <c:spPr>
            <a:solidFill>
              <a:schemeClr val="accent1">
                <a:lumMod val="60000"/>
                <a:lumOff val="40000"/>
                <a:alpha val="75000"/>
              </a:schemeClr>
            </a:solidFill>
            <a:ln>
              <a:solidFill>
                <a:schemeClr val="tx1"/>
              </a:solidFill>
            </a:ln>
            <a:effectLst/>
          </c:spPr>
          <c:invertIfNegative val="0"/>
          <c:dLbls>
            <c:dLbl>
              <c:idx val="1"/>
              <c:numFmt formatCode="#,##0.00" sourceLinked="0"/>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1-5D92-4AF1-888F-242A598FFEF6}"/>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Instructions!$L$25:$L$27</c:f>
              <c:strCache>
                <c:ptCount val="3"/>
                <c:pt idx="0">
                  <c:v>Physical</c:v>
                </c:pt>
                <c:pt idx="1">
                  <c:v>Chemical</c:v>
                </c:pt>
                <c:pt idx="2">
                  <c:v>Biological</c:v>
                </c:pt>
              </c:strCache>
            </c:strRef>
          </c:cat>
          <c:val>
            <c:numRef>
              <c:f>Instructions!$P$25:$P$27</c:f>
              <c:numCache>
                <c:formatCode>0.00</c:formatCode>
                <c:ptCount val="3"/>
                <c:pt idx="0">
                  <c:v>#N/A</c:v>
                </c:pt>
                <c:pt idx="1">
                  <c:v>#N/A</c:v>
                </c:pt>
                <c:pt idx="2">
                  <c:v>#N/A</c:v>
                </c:pt>
              </c:numCache>
            </c:numRef>
          </c:val>
          <c:extLst>
            <c:ext xmlns:c16="http://schemas.microsoft.com/office/drawing/2014/chart" uri="{C3380CC4-5D6E-409C-BE32-E72D297353CC}">
              <c16:uniqueId val="{00000002-ACF0-4150-97C0-464687994C71}"/>
            </c:ext>
          </c:extLst>
        </c:ser>
        <c:dLbls>
          <c:showLegendKey val="0"/>
          <c:showVal val="1"/>
          <c:showCatName val="0"/>
          <c:showSerName val="0"/>
          <c:showPercent val="0"/>
          <c:showBubbleSize val="0"/>
        </c:dLbls>
        <c:gapWidth val="0"/>
        <c:overlap val="100"/>
        <c:axId val="1068367440"/>
        <c:axId val="1068353040"/>
      </c:barChart>
      <c:catAx>
        <c:axId val="106836744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068353040"/>
        <c:crosses val="autoZero"/>
        <c:auto val="1"/>
        <c:lblAlgn val="ctr"/>
        <c:lblOffset val="100"/>
        <c:noMultiLvlLbl val="0"/>
      </c:catAx>
      <c:valAx>
        <c:axId val="1068353040"/>
        <c:scaling>
          <c:orientation val="minMax"/>
          <c:max val="1"/>
          <c:min val="0"/>
        </c:scaling>
        <c:delete val="0"/>
        <c:axPos val="t"/>
        <c:majorGridlines>
          <c:spPr>
            <a:ln w="9525" cap="flat" cmpd="sng" algn="ctr">
              <a:solidFill>
                <a:schemeClr val="bg1">
                  <a:lumMod val="85000"/>
                </a:schemeClr>
              </a:solidFill>
              <a:round/>
            </a:ln>
            <a:effectLst/>
          </c:spPr>
        </c:majorGridlines>
        <c:minorGridlines>
          <c:spPr>
            <a:ln w="9525" cap="flat" cmpd="sng" algn="ctr">
              <a:solidFill>
                <a:schemeClr val="bg1">
                  <a:lumMod val="85000"/>
                </a:schemeClr>
              </a:solidFill>
              <a:round/>
            </a:ln>
            <a:effectLst/>
          </c:spPr>
        </c:minorGridlines>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a:t>Outcome Score</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in"/>
        <c:minorTickMark val="in"/>
        <c:tickLblPos val="nextTo"/>
        <c:spPr>
          <a:noFill/>
          <a:ln>
            <a:solidFill>
              <a:schemeClr val="tx1"/>
            </a:solid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068367440"/>
        <c:crosses val="autoZero"/>
        <c:crossBetween val="between"/>
        <c:majorUnit val="0.1"/>
        <c:min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8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7</xdr:col>
      <xdr:colOff>1173480</xdr:colOff>
      <xdr:row>13</xdr:row>
      <xdr:rowOff>68580</xdr:rowOff>
    </xdr:from>
    <xdr:to>
      <xdr:col>9</xdr:col>
      <xdr:colOff>198120</xdr:colOff>
      <xdr:row>18</xdr:row>
      <xdr:rowOff>441330</xdr:rowOff>
    </xdr:to>
    <xdr:pic>
      <xdr:nvPicPr>
        <xdr:cNvPr id="4" name="Picture 3">
          <a:extLst>
            <a:ext uri="{FF2B5EF4-FFF2-40B4-BE49-F238E27FC236}">
              <a16:creationId xmlns:a16="http://schemas.microsoft.com/office/drawing/2014/main" id="{53616E61-8A0A-4205-8709-916F2529A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26980" y="2781300"/>
          <a:ext cx="2148840" cy="1759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190500</xdr:colOff>
      <xdr:row>19</xdr:row>
      <xdr:rowOff>45678</xdr:rowOff>
    </xdr:from>
    <xdr:to>
      <xdr:col>8</xdr:col>
      <xdr:colOff>1767840</xdr:colOff>
      <xdr:row>24</xdr:row>
      <xdr:rowOff>46568</xdr:rowOff>
    </xdr:to>
    <xdr:pic>
      <xdr:nvPicPr>
        <xdr:cNvPr id="8" name="Picture 7">
          <a:extLst>
            <a:ext uri="{FF2B5EF4-FFF2-40B4-BE49-F238E27FC236}">
              <a16:creationId xmlns:a16="http://schemas.microsoft.com/office/drawing/2014/main" id="{04357858-B51D-4D87-BCB2-F1379DF216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39400" y="4739598"/>
          <a:ext cx="1577340" cy="1463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198121</xdr:colOff>
      <xdr:row>13</xdr:row>
      <xdr:rowOff>152399</xdr:rowOff>
    </xdr:from>
    <xdr:to>
      <xdr:col>5</xdr:col>
      <xdr:colOff>31235</xdr:colOff>
      <xdr:row>22</xdr:row>
      <xdr:rowOff>437850</xdr:rowOff>
    </xdr:to>
    <xdr:pic>
      <xdr:nvPicPr>
        <xdr:cNvPr id="11" name="Picture 10">
          <a:extLst>
            <a:ext uri="{FF2B5EF4-FFF2-40B4-BE49-F238E27FC236}">
              <a16:creationId xmlns:a16="http://schemas.microsoft.com/office/drawing/2014/main" id="{A2198A3C-2C73-4336-9B3E-F6A1F410CE8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03621" y="2865119"/>
          <a:ext cx="1661914" cy="3135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390978</xdr:colOff>
      <xdr:row>13</xdr:row>
      <xdr:rowOff>128694</xdr:rowOff>
    </xdr:from>
    <xdr:to>
      <xdr:col>7</xdr:col>
      <xdr:colOff>753137</xdr:colOff>
      <xdr:row>23</xdr:row>
      <xdr:rowOff>60960</xdr:rowOff>
    </xdr:to>
    <xdr:pic>
      <xdr:nvPicPr>
        <xdr:cNvPr id="12" name="Picture 11">
          <a:extLst>
            <a:ext uri="{FF2B5EF4-FFF2-40B4-BE49-F238E27FC236}">
              <a16:creationId xmlns:a16="http://schemas.microsoft.com/office/drawing/2014/main" id="{995E87FB-F9EE-4F54-927C-C5D1899732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25278" y="2841414"/>
          <a:ext cx="1581359" cy="3330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199633</xdr:colOff>
      <xdr:row>31</xdr:row>
      <xdr:rowOff>73478</xdr:rowOff>
    </xdr:from>
    <xdr:to>
      <xdr:col>48</xdr:col>
      <xdr:colOff>618524</xdr:colOff>
      <xdr:row>77</xdr:row>
      <xdr:rowOff>193221</xdr:rowOff>
    </xdr:to>
    <xdr:graphicFrame macro="">
      <xdr:nvGraphicFramePr>
        <xdr:cNvPr id="7" name="Chart 6">
          <a:extLst>
            <a:ext uri="{FF2B5EF4-FFF2-40B4-BE49-F238E27FC236}">
              <a16:creationId xmlns:a16="http://schemas.microsoft.com/office/drawing/2014/main" id="{477D4701-A628-5ED4-B2F5-B9397FEB03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138794</xdr:colOff>
      <xdr:row>80</xdr:row>
      <xdr:rowOff>75062</xdr:rowOff>
    </xdr:from>
    <xdr:to>
      <xdr:col>48</xdr:col>
      <xdr:colOff>591912</xdr:colOff>
      <xdr:row>93</xdr:row>
      <xdr:rowOff>155800</xdr:rowOff>
    </xdr:to>
    <xdr:graphicFrame macro="">
      <xdr:nvGraphicFramePr>
        <xdr:cNvPr id="8" name="Chart 7">
          <a:extLst>
            <a:ext uri="{FF2B5EF4-FFF2-40B4-BE49-F238E27FC236}">
              <a16:creationId xmlns:a16="http://schemas.microsoft.com/office/drawing/2014/main" id="{51EE681E-4B28-461A-A681-881256BE0F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293913</xdr:colOff>
      <xdr:row>0</xdr:row>
      <xdr:rowOff>163285</xdr:rowOff>
    </xdr:from>
    <xdr:to>
      <xdr:col>20</xdr:col>
      <xdr:colOff>642256</xdr:colOff>
      <xdr:row>23</xdr:row>
      <xdr:rowOff>37177</xdr:rowOff>
    </xdr:to>
    <xdr:pic>
      <xdr:nvPicPr>
        <xdr:cNvPr id="9" name="Picture 8">
          <a:extLst>
            <a:ext uri="{FF2B5EF4-FFF2-40B4-BE49-F238E27FC236}">
              <a16:creationId xmlns:a16="http://schemas.microsoft.com/office/drawing/2014/main" id="{0F221DDC-8E36-4CD6-90DA-990AAB188B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325599" y="163285"/>
          <a:ext cx="4354286" cy="4718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2</xdr:row>
      <xdr:rowOff>0</xdr:rowOff>
    </xdr:from>
    <xdr:to>
      <xdr:col>13</xdr:col>
      <xdr:colOff>288137</xdr:colOff>
      <xdr:row>19</xdr:row>
      <xdr:rowOff>95755</xdr:rowOff>
    </xdr:to>
    <xdr:pic>
      <xdr:nvPicPr>
        <xdr:cNvPr id="2" name="Picture 1">
          <a:extLst>
            <a:ext uri="{FF2B5EF4-FFF2-40B4-BE49-F238E27FC236}">
              <a16:creationId xmlns:a16="http://schemas.microsoft.com/office/drawing/2014/main" id="{C9BE8080-3ECE-4413-A741-431364548989}"/>
            </a:ext>
            <a:ext uri="{147F2762-F138-4A5C-976F-8EAC2B608ADB}">
              <a16:predDERef xmlns:a16="http://schemas.microsoft.com/office/drawing/2014/main" pred="{51EE681E-4B28-461A-A681-881256BE0F2D}"/>
            </a:ext>
          </a:extLst>
        </xdr:cNvPr>
        <xdr:cNvPicPr>
          <a:picLocks noChangeAspect="1"/>
        </xdr:cNvPicPr>
      </xdr:nvPicPr>
      <xdr:blipFill>
        <a:blip xmlns:r="http://schemas.openxmlformats.org/officeDocument/2006/relationships" r:embed="rId1"/>
        <a:stretch>
          <a:fillRect/>
        </a:stretch>
      </xdr:blipFill>
      <xdr:spPr>
        <a:xfrm>
          <a:off x="7505700" y="381000"/>
          <a:ext cx="1503527" cy="3515230"/>
        </a:xfrm>
        <a:prstGeom prst="rect">
          <a:avLst/>
        </a:prstGeom>
      </xdr:spPr>
    </xdr:pic>
    <xdr:clientData/>
  </xdr:twoCellAnchor>
  <xdr:twoCellAnchor editAs="oneCell">
    <xdr:from>
      <xdr:col>15</xdr:col>
      <xdr:colOff>0</xdr:colOff>
      <xdr:row>9</xdr:row>
      <xdr:rowOff>0</xdr:rowOff>
    </xdr:from>
    <xdr:to>
      <xdr:col>18</xdr:col>
      <xdr:colOff>382634</xdr:colOff>
      <xdr:row>35</xdr:row>
      <xdr:rowOff>51169</xdr:rowOff>
    </xdr:to>
    <xdr:pic>
      <xdr:nvPicPr>
        <xdr:cNvPr id="3" name="Picture 2">
          <a:extLst>
            <a:ext uri="{FF2B5EF4-FFF2-40B4-BE49-F238E27FC236}">
              <a16:creationId xmlns:a16="http://schemas.microsoft.com/office/drawing/2014/main" id="{EC3005CA-0AEC-47A1-9657-887E1E3A7EC5}"/>
            </a:ext>
            <a:ext uri="{147F2762-F138-4A5C-976F-8EAC2B608ADB}">
              <a16:predDERef xmlns:a16="http://schemas.microsoft.com/office/drawing/2014/main" pred="{C9BE8080-3ECE-4413-A741-431364548989}"/>
            </a:ext>
          </a:extLst>
        </xdr:cNvPr>
        <xdr:cNvPicPr>
          <a:picLocks noChangeAspect="1"/>
        </xdr:cNvPicPr>
      </xdr:nvPicPr>
      <xdr:blipFill>
        <a:blip xmlns:r="http://schemas.openxmlformats.org/officeDocument/2006/relationships" r:embed="rId2"/>
        <a:stretch>
          <a:fillRect/>
        </a:stretch>
      </xdr:blipFill>
      <xdr:spPr>
        <a:xfrm>
          <a:off x="9944100" y="1714500"/>
          <a:ext cx="2211434" cy="5208004"/>
        </a:xfrm>
        <a:prstGeom prst="rect">
          <a:avLst/>
        </a:prstGeom>
      </xdr:spPr>
    </xdr:pic>
    <xdr:clientData/>
  </xdr:twoCellAnchor>
  <xdr:twoCellAnchor editAs="oneCell">
    <xdr:from>
      <xdr:col>20</xdr:col>
      <xdr:colOff>0</xdr:colOff>
      <xdr:row>13</xdr:row>
      <xdr:rowOff>0</xdr:rowOff>
    </xdr:from>
    <xdr:to>
      <xdr:col>24</xdr:col>
      <xdr:colOff>213030</xdr:colOff>
      <xdr:row>21</xdr:row>
      <xdr:rowOff>130629</xdr:rowOff>
    </xdr:to>
    <xdr:pic>
      <xdr:nvPicPr>
        <xdr:cNvPr id="4" name="Picture 3">
          <a:extLst>
            <a:ext uri="{FF2B5EF4-FFF2-40B4-BE49-F238E27FC236}">
              <a16:creationId xmlns:a16="http://schemas.microsoft.com/office/drawing/2014/main" id="{06F602D6-B2B1-40BF-ABD0-8FB260E97AD3}"/>
            </a:ext>
            <a:ext uri="{147F2762-F138-4A5C-976F-8EAC2B608ADB}">
              <a16:predDERef xmlns:a16="http://schemas.microsoft.com/office/drawing/2014/main" pred="{EC3005CA-0AEC-47A1-9657-887E1E3A7EC5}"/>
            </a:ext>
          </a:extLst>
        </xdr:cNvPr>
        <xdr:cNvPicPr>
          <a:picLocks noChangeAspect="1"/>
        </xdr:cNvPicPr>
      </xdr:nvPicPr>
      <xdr:blipFill>
        <a:blip xmlns:r="http://schemas.openxmlformats.org/officeDocument/2006/relationships" r:embed="rId3"/>
        <a:stretch>
          <a:fillRect/>
        </a:stretch>
      </xdr:blipFill>
      <xdr:spPr>
        <a:xfrm>
          <a:off x="12992100" y="2476500"/>
          <a:ext cx="2655240" cy="1847034"/>
        </a:xfrm>
        <a:prstGeom prst="rect">
          <a:avLst/>
        </a:prstGeom>
      </xdr:spPr>
    </xdr:pic>
    <xdr:clientData/>
  </xdr:twoCellAnchor>
  <xdr:twoCellAnchor editAs="oneCell">
    <xdr:from>
      <xdr:col>12</xdr:col>
      <xdr:colOff>0</xdr:colOff>
      <xdr:row>33</xdr:row>
      <xdr:rowOff>0</xdr:rowOff>
    </xdr:from>
    <xdr:to>
      <xdr:col>15</xdr:col>
      <xdr:colOff>21264</xdr:colOff>
      <xdr:row>43</xdr:row>
      <xdr:rowOff>11991</xdr:rowOff>
    </xdr:to>
    <xdr:pic>
      <xdr:nvPicPr>
        <xdr:cNvPr id="5" name="Picture 4">
          <a:extLst>
            <a:ext uri="{FF2B5EF4-FFF2-40B4-BE49-F238E27FC236}">
              <a16:creationId xmlns:a16="http://schemas.microsoft.com/office/drawing/2014/main" id="{8D5686C8-9952-411A-A79F-7F835BA04B0C}"/>
            </a:ext>
            <a:ext uri="{147F2762-F138-4A5C-976F-8EAC2B608ADB}">
              <a16:predDERef xmlns:a16="http://schemas.microsoft.com/office/drawing/2014/main" pred="{06F602D6-B2B1-40BF-ABD0-8FB260E97AD3}"/>
            </a:ext>
          </a:extLst>
        </xdr:cNvPr>
        <xdr:cNvPicPr>
          <a:picLocks noChangeAspect="1"/>
        </xdr:cNvPicPr>
      </xdr:nvPicPr>
      <xdr:blipFill>
        <a:blip xmlns:r="http://schemas.openxmlformats.org/officeDocument/2006/relationships" r:embed="rId4"/>
        <a:stretch>
          <a:fillRect/>
        </a:stretch>
      </xdr:blipFill>
      <xdr:spPr>
        <a:xfrm>
          <a:off x="8115300" y="6286500"/>
          <a:ext cx="1861494" cy="19169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280148</xdr:colOff>
      <xdr:row>11</xdr:row>
      <xdr:rowOff>156468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8382001" cy="225196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tepchinski, Leanne M CTR USARMY CEERD (USA)" id="{1CD13B9D-848D-4F52-8882-55D30412FA84}" userId="S::Leanne.M.Stepchinski@usace.army.mil::eabc8ece-f2eb-4b87-b601-8443da57b4d7"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00000"/>
      </a:hlink>
      <a:folHlink>
        <a:srgbClr val="000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2" dT="2026-01-15T21:41:13.37" personId="{1CD13B9D-848D-4F52-8882-55D30412FA84}" id="{3516DAF1-2732-4017-AA89-B1F4DEB32157}">
    <text>Should this be here? Should it be hidden?</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7DDB-CF12-4643-A96F-EEE2D2A3223F}">
  <dimension ref="A1:P27"/>
  <sheetViews>
    <sheetView tabSelected="1" zoomScaleNormal="100" workbookViewId="0">
      <selection activeCell="O16" sqref="O16"/>
    </sheetView>
  </sheetViews>
  <sheetFormatPr defaultColWidth="8.85546875" defaultRowHeight="15" x14ac:dyDescent="0.25"/>
  <cols>
    <col min="1" max="1" width="18.5703125" style="62" bestFit="1" customWidth="1"/>
    <col min="2" max="2" width="67.5703125" style="62" customWidth="1"/>
    <col min="3" max="7" width="8.85546875" style="62"/>
    <col min="8" max="8" width="18.85546875" style="62" customWidth="1"/>
    <col min="9" max="9" width="26.7109375" style="62" bestFit="1" customWidth="1"/>
    <col min="10" max="11" width="8.85546875" style="62"/>
    <col min="12" max="12" width="34.140625" style="62" customWidth="1"/>
    <col min="13" max="15" width="8.85546875" style="62" customWidth="1"/>
    <col min="16" max="16" width="12.5703125" style="62" customWidth="1"/>
    <col min="17" max="24" width="8.85546875" style="62"/>
    <col min="25" max="25" width="12.5703125" style="62" bestFit="1" customWidth="1"/>
    <col min="26" max="16384" width="8.85546875" style="62"/>
  </cols>
  <sheetData>
    <row r="1" spans="1:16" x14ac:dyDescent="0.25">
      <c r="A1" s="66" t="s">
        <v>0</v>
      </c>
      <c r="B1" s="66" t="s">
        <v>141</v>
      </c>
      <c r="C1" s="67"/>
      <c r="D1" s="67"/>
      <c r="E1" s="67"/>
      <c r="F1" s="67"/>
      <c r="G1" s="67"/>
      <c r="H1" s="66"/>
      <c r="I1" s="68" t="s">
        <v>1</v>
      </c>
    </row>
    <row r="2" spans="1:16" x14ac:dyDescent="0.25">
      <c r="A2" s="66" t="s">
        <v>2</v>
      </c>
      <c r="B2" s="67" t="s">
        <v>138</v>
      </c>
      <c r="C2" s="67"/>
      <c r="D2" s="67"/>
      <c r="E2" s="67"/>
      <c r="F2" s="67"/>
      <c r="G2" s="67"/>
      <c r="H2" s="69"/>
      <c r="I2" s="83" t="s">
        <v>274</v>
      </c>
      <c r="L2" s="159" t="s">
        <v>3</v>
      </c>
      <c r="M2" s="159"/>
      <c r="N2" s="159"/>
      <c r="O2" s="159"/>
      <c r="P2" s="159"/>
    </row>
    <row r="3" spans="1:16" x14ac:dyDescent="0.25">
      <c r="A3" s="66"/>
      <c r="B3" s="67" t="s">
        <v>4</v>
      </c>
      <c r="C3" s="67"/>
      <c r="D3" s="67"/>
      <c r="E3" s="67"/>
      <c r="F3" s="67"/>
      <c r="G3" s="67"/>
      <c r="H3" s="69"/>
      <c r="I3" s="70" t="s">
        <v>5</v>
      </c>
      <c r="L3" s="106" t="s">
        <v>278</v>
      </c>
      <c r="M3" s="106" t="s">
        <v>6</v>
      </c>
      <c r="N3" s="106" t="s">
        <v>7</v>
      </c>
      <c r="O3" s="106" t="s">
        <v>8</v>
      </c>
      <c r="P3" s="106" t="s">
        <v>275</v>
      </c>
    </row>
    <row r="4" spans="1:16" x14ac:dyDescent="0.25">
      <c r="A4" s="66"/>
      <c r="B4" s="67" t="s">
        <v>9</v>
      </c>
      <c r="C4" s="67"/>
      <c r="D4" s="67"/>
      <c r="E4" s="67"/>
      <c r="F4" s="67"/>
      <c r="G4" s="67"/>
      <c r="H4" s="69"/>
      <c r="I4" s="82" t="s">
        <v>10</v>
      </c>
      <c r="L4" s="80" t="str">
        <f>'SFARI Score'!F8</f>
        <v>Catchment Hydrology</v>
      </c>
      <c r="M4" s="98">
        <f>'SFARI Score'!H8</f>
        <v>0</v>
      </c>
      <c r="N4" s="80">
        <f t="shared" ref="N4:N13" si="0">IF(M4/15&lt;=0.39, M4, IF(M4/15&lt;=0.69, NA(), NA()))</f>
        <v>0</v>
      </c>
      <c r="O4" s="80" t="e">
        <f t="shared" ref="O4:O13" si="1">IF(M4/15&lt;=0.39, NA(), IF(M4/15&lt;=0.69, M4,NA()))</f>
        <v>#N/A</v>
      </c>
      <c r="P4" s="80" t="e">
        <f t="shared" ref="P4:P13" si="2">IF(M4/15&lt;=0.39, NA(), IF(M4/15&lt;=0.69, NA(), M4))</f>
        <v>#N/A</v>
      </c>
    </row>
    <row r="5" spans="1:16" ht="15.75" x14ac:dyDescent="0.25">
      <c r="A5" s="66"/>
      <c r="B5" s="67" t="s">
        <v>139</v>
      </c>
      <c r="C5" s="67"/>
      <c r="D5" s="67"/>
      <c r="E5" s="67"/>
      <c r="F5" s="67"/>
      <c r="G5" s="67"/>
      <c r="H5" s="69"/>
      <c r="I5" s="78"/>
      <c r="L5" s="80" t="str">
        <f>'SFARI Score'!F12</f>
        <v>Surface Water Storage</v>
      </c>
      <c r="M5" s="98">
        <f>'SFARI Score'!H12</f>
        <v>0</v>
      </c>
      <c r="N5" s="80">
        <f t="shared" si="0"/>
        <v>0</v>
      </c>
      <c r="O5" s="80" t="e">
        <f t="shared" si="1"/>
        <v>#N/A</v>
      </c>
      <c r="P5" s="80" t="e">
        <f t="shared" si="2"/>
        <v>#N/A</v>
      </c>
    </row>
    <row r="6" spans="1:16" x14ac:dyDescent="0.25">
      <c r="A6" s="66"/>
      <c r="B6" s="71"/>
      <c r="C6" s="67"/>
      <c r="D6" s="67"/>
      <c r="E6" s="67"/>
      <c r="F6" s="67"/>
      <c r="G6" s="67"/>
      <c r="H6" s="66"/>
      <c r="I6" s="72"/>
      <c r="L6" s="80" t="str">
        <f>'SFARI Score'!F16</f>
        <v>Reach Inflow</v>
      </c>
      <c r="M6" s="98">
        <f>'SFARI Score'!H16</f>
        <v>0</v>
      </c>
      <c r="N6" s="80">
        <f t="shared" si="0"/>
        <v>0</v>
      </c>
      <c r="O6" s="80" t="e">
        <f t="shared" si="1"/>
        <v>#N/A</v>
      </c>
      <c r="P6" s="80" t="e">
        <f t="shared" si="2"/>
        <v>#N/A</v>
      </c>
    </row>
    <row r="7" spans="1:16" x14ac:dyDescent="0.25">
      <c r="A7" s="66" t="s">
        <v>11</v>
      </c>
      <c r="B7" s="73" t="s">
        <v>214</v>
      </c>
      <c r="C7" s="67"/>
      <c r="D7" s="67"/>
      <c r="E7" s="67"/>
      <c r="F7" s="67"/>
      <c r="G7" s="67"/>
      <c r="H7" s="66"/>
      <c r="I7" s="67"/>
      <c r="L7" s="80" t="str">
        <f>'SFARI Score'!F20</f>
        <v>Streamflow Regime</v>
      </c>
      <c r="M7" s="98">
        <f>'SFARI Score'!H20</f>
        <v>0</v>
      </c>
      <c r="N7" s="80">
        <f t="shared" si="0"/>
        <v>0</v>
      </c>
      <c r="O7" s="80" t="e">
        <f t="shared" si="1"/>
        <v>#N/A</v>
      </c>
      <c r="P7" s="80" t="e">
        <f t="shared" si="2"/>
        <v>#N/A</v>
      </c>
    </row>
    <row r="8" spans="1:16" x14ac:dyDescent="0.25">
      <c r="A8" s="66" t="s">
        <v>12</v>
      </c>
      <c r="B8" s="74">
        <v>46202</v>
      </c>
      <c r="C8" s="67"/>
      <c r="D8" s="67"/>
      <c r="E8" s="67"/>
      <c r="F8" s="67"/>
      <c r="G8" s="67"/>
      <c r="H8" s="66"/>
      <c r="I8" s="67"/>
      <c r="L8" s="80" t="str">
        <f>'SFARI Score'!F24</f>
        <v>Low Flow and Baseflow Dynamics</v>
      </c>
      <c r="M8" s="98">
        <f>'SFARI Score'!H24</f>
        <v>0</v>
      </c>
      <c r="N8" s="80">
        <f t="shared" si="0"/>
        <v>0</v>
      </c>
      <c r="O8" s="80" t="e">
        <f t="shared" si="1"/>
        <v>#N/A</v>
      </c>
      <c r="P8" s="80" t="e">
        <f t="shared" si="2"/>
        <v>#N/A</v>
      </c>
    </row>
    <row r="9" spans="1:16" x14ac:dyDescent="0.25">
      <c r="A9" s="66"/>
      <c r="B9" s="73"/>
      <c r="C9" s="67"/>
      <c r="D9" s="67"/>
      <c r="E9" s="67"/>
      <c r="F9" s="67"/>
      <c r="G9" s="67"/>
      <c r="H9" s="66"/>
      <c r="I9" s="67"/>
      <c r="L9" s="80" t="str">
        <f>'SFARI Score'!F28</f>
        <v>High Flow Dynamics</v>
      </c>
      <c r="M9" s="98">
        <f>'SFARI Score'!H28</f>
        <v>0</v>
      </c>
      <c r="N9" s="80">
        <f t="shared" si="0"/>
        <v>0</v>
      </c>
      <c r="O9" s="80" t="e">
        <f t="shared" si="1"/>
        <v>#N/A</v>
      </c>
      <c r="P9" s="80" t="e">
        <f t="shared" si="2"/>
        <v>#N/A</v>
      </c>
    </row>
    <row r="10" spans="1:16" ht="39.6" customHeight="1" x14ac:dyDescent="0.25">
      <c r="A10" s="66" t="s">
        <v>13</v>
      </c>
      <c r="B10" s="75" t="s">
        <v>140</v>
      </c>
      <c r="C10" s="67"/>
      <c r="D10" s="67"/>
      <c r="E10" s="67"/>
      <c r="F10" s="67"/>
      <c r="G10" s="67"/>
      <c r="H10" s="66"/>
      <c r="I10" s="67"/>
      <c r="L10" s="80" t="str">
        <f>'SFARI Score'!F32</f>
        <v>Floodplain Connectivity</v>
      </c>
      <c r="M10" s="98">
        <f>'SFARI Score'!H32</f>
        <v>0</v>
      </c>
      <c r="N10" s="80">
        <f t="shared" si="0"/>
        <v>0</v>
      </c>
      <c r="O10" s="80" t="e">
        <f t="shared" si="1"/>
        <v>#N/A</v>
      </c>
      <c r="P10" s="80" t="e">
        <f t="shared" si="2"/>
        <v>#N/A</v>
      </c>
    </row>
    <row r="11" spans="1:16" x14ac:dyDescent="0.25">
      <c r="A11" s="66"/>
      <c r="B11" s="73" t="s">
        <v>14</v>
      </c>
      <c r="C11" s="67"/>
      <c r="D11" s="67"/>
      <c r="E11" s="67"/>
      <c r="F11" s="67"/>
      <c r="G11" s="67"/>
      <c r="H11" s="67"/>
      <c r="I11" s="67"/>
      <c r="L11" s="80" t="str">
        <f>'SFARI Score'!F36</f>
        <v>Hyporheic Connectivity</v>
      </c>
      <c r="M11" s="98">
        <f>'SFARI Score'!H36</f>
        <v>0</v>
      </c>
      <c r="N11" s="80">
        <f t="shared" si="0"/>
        <v>0</v>
      </c>
      <c r="O11" s="80" t="e">
        <f t="shared" si="1"/>
        <v>#N/A</v>
      </c>
      <c r="P11" s="80" t="e">
        <f t="shared" si="2"/>
        <v>#N/A</v>
      </c>
    </row>
    <row r="12" spans="1:16" x14ac:dyDescent="0.25">
      <c r="A12" s="66"/>
      <c r="B12" s="67"/>
      <c r="C12" s="67"/>
      <c r="D12" s="67"/>
      <c r="E12" s="67"/>
      <c r="F12" s="67"/>
      <c r="G12" s="67"/>
      <c r="H12" s="67"/>
      <c r="I12" s="67"/>
      <c r="L12" s="80" t="str">
        <f>'SFARI Score'!F40</f>
        <v>Channel Evolution</v>
      </c>
      <c r="M12" s="98">
        <f>'SFARI Score'!H40</f>
        <v>0</v>
      </c>
      <c r="N12" s="80">
        <f t="shared" si="0"/>
        <v>0</v>
      </c>
      <c r="O12" s="80" t="e">
        <f t="shared" si="1"/>
        <v>#N/A</v>
      </c>
      <c r="P12" s="80" t="e">
        <f t="shared" si="2"/>
        <v>#N/A</v>
      </c>
    </row>
    <row r="13" spans="1:16" x14ac:dyDescent="0.25">
      <c r="A13" s="76"/>
      <c r="B13" s="68"/>
      <c r="C13" s="68"/>
      <c r="D13" s="68"/>
      <c r="E13" s="68"/>
      <c r="F13" s="68"/>
      <c r="G13" s="68"/>
      <c r="H13" s="68"/>
      <c r="I13" s="68"/>
      <c r="L13" s="80" t="str">
        <f>'SFARI Score'!F44</f>
        <v>Channel and Floodplain Dynamics</v>
      </c>
      <c r="M13" s="98">
        <f>'SFARI Score'!H44</f>
        <v>0</v>
      </c>
      <c r="N13" s="80">
        <f t="shared" si="0"/>
        <v>0</v>
      </c>
      <c r="O13" s="80" t="e">
        <f t="shared" si="1"/>
        <v>#N/A</v>
      </c>
      <c r="P13" s="80" t="e">
        <f t="shared" si="2"/>
        <v>#N/A</v>
      </c>
    </row>
    <row r="14" spans="1:16" x14ac:dyDescent="0.25">
      <c r="A14" s="77"/>
      <c r="L14" s="80" t="str">
        <f>'SFARI Score'!F48</f>
        <v>Sediment Continuity</v>
      </c>
      <c r="M14" s="98">
        <f>'SFARI Score'!H48</f>
        <v>0</v>
      </c>
      <c r="N14" s="80">
        <f t="shared" ref="N14:N23" si="3">IF(M14/15&lt;=0.39, M14, IF(M14/15&lt;=0.69, NA(), NA()))</f>
        <v>0</v>
      </c>
      <c r="O14" s="80" t="e">
        <f t="shared" ref="O14:O23" si="4">IF(M14/15&lt;=0.39, NA(), IF(M14/15&lt;=0.69, M14,NA()))</f>
        <v>#N/A</v>
      </c>
      <c r="P14" s="80" t="e">
        <f t="shared" ref="P14:P23" si="5">IF(M14/15&lt;=0.39, NA(), IF(M14/15&lt;=0.69, NA(), M14))</f>
        <v>#N/A</v>
      </c>
    </row>
    <row r="15" spans="1:16" x14ac:dyDescent="0.25">
      <c r="A15" s="160" t="s">
        <v>15</v>
      </c>
      <c r="B15" s="161"/>
      <c r="L15" s="80" t="str">
        <f>'SFARI Score'!F52</f>
        <v>Bed Composition and Bedform Dynamics</v>
      </c>
      <c r="M15" s="98">
        <f>'SFARI Score'!H52</f>
        <v>0</v>
      </c>
      <c r="N15" s="80">
        <f t="shared" si="3"/>
        <v>0</v>
      </c>
      <c r="O15" s="80" t="e">
        <f t="shared" si="4"/>
        <v>#N/A</v>
      </c>
      <c r="P15" s="80" t="e">
        <f t="shared" si="5"/>
        <v>#N/A</v>
      </c>
    </row>
    <row r="16" spans="1:16" ht="28.9" customHeight="1" x14ac:dyDescent="0.25">
      <c r="A16" s="103" t="s">
        <v>16</v>
      </c>
      <c r="B16" s="104" t="s">
        <v>270</v>
      </c>
      <c r="L16" s="81" t="str">
        <f>'SFARI Score'!F56</f>
        <v>Light and Thermal Regime</v>
      </c>
      <c r="M16" s="98">
        <f>'SFARI Score'!H56</f>
        <v>0</v>
      </c>
      <c r="N16" s="80">
        <f t="shared" si="3"/>
        <v>0</v>
      </c>
      <c r="O16" s="80" t="e">
        <f t="shared" si="4"/>
        <v>#N/A</v>
      </c>
      <c r="P16" s="80" t="e">
        <f t="shared" si="5"/>
        <v>#N/A</v>
      </c>
    </row>
    <row r="17" spans="1:16" ht="22.9" customHeight="1" x14ac:dyDescent="0.25">
      <c r="A17" s="103" t="s">
        <v>17</v>
      </c>
      <c r="B17" s="104" t="s">
        <v>271</v>
      </c>
      <c r="L17" s="81" t="str">
        <f>'SFARI Score'!F60</f>
        <v>Carbon Processing</v>
      </c>
      <c r="M17" s="98">
        <f>'SFARI Score'!H60</f>
        <v>0</v>
      </c>
      <c r="N17" s="80">
        <f t="shared" si="3"/>
        <v>0</v>
      </c>
      <c r="O17" s="80" t="e">
        <f t="shared" si="4"/>
        <v>#N/A</v>
      </c>
      <c r="P17" s="80" t="e">
        <f t="shared" si="5"/>
        <v>#N/A</v>
      </c>
    </row>
    <row r="18" spans="1:16" ht="30" x14ac:dyDescent="0.25">
      <c r="A18" s="103" t="s">
        <v>18</v>
      </c>
      <c r="B18" s="104" t="s">
        <v>272</v>
      </c>
      <c r="L18" s="81" t="str">
        <f>'SFARI Score'!F64</f>
        <v>Nutrient Cycling</v>
      </c>
      <c r="M18" s="98">
        <f>'SFARI Score'!H64</f>
        <v>0</v>
      </c>
      <c r="N18" s="80">
        <f t="shared" si="3"/>
        <v>0</v>
      </c>
      <c r="O18" s="80" t="e">
        <f t="shared" si="4"/>
        <v>#N/A</v>
      </c>
      <c r="P18" s="80" t="e">
        <f t="shared" si="5"/>
        <v>#N/A</v>
      </c>
    </row>
    <row r="19" spans="1:16" ht="60" x14ac:dyDescent="0.25">
      <c r="A19" s="103" t="s">
        <v>19</v>
      </c>
      <c r="B19" s="104" t="s">
        <v>283</v>
      </c>
      <c r="L19" s="81" t="str">
        <f>'SFARI Score'!F68</f>
        <v>Water and Soil Quality</v>
      </c>
      <c r="M19" s="98">
        <f>'SFARI Score'!H68</f>
        <v>0</v>
      </c>
      <c r="N19" s="80">
        <f t="shared" si="3"/>
        <v>0</v>
      </c>
      <c r="O19" s="80" t="e">
        <f t="shared" si="4"/>
        <v>#N/A</v>
      </c>
      <c r="P19" s="80" t="e">
        <f t="shared" si="5"/>
        <v>#N/A</v>
      </c>
    </row>
    <row r="20" spans="1:16" ht="30" x14ac:dyDescent="0.25">
      <c r="A20" s="103" t="s">
        <v>20</v>
      </c>
      <c r="B20" s="104" t="s">
        <v>273</v>
      </c>
      <c r="L20" s="81" t="str">
        <f>'SFARI Score'!F72</f>
        <v>Habitat Provision</v>
      </c>
      <c r="M20" s="98">
        <f>'SFARI Score'!H72</f>
        <v>0</v>
      </c>
      <c r="N20" s="80">
        <f t="shared" si="3"/>
        <v>0</v>
      </c>
      <c r="O20" s="80" t="e">
        <f t="shared" si="4"/>
        <v>#N/A</v>
      </c>
      <c r="P20" s="80" t="e">
        <f t="shared" si="5"/>
        <v>#N/A</v>
      </c>
    </row>
    <row r="21" spans="1:16" x14ac:dyDescent="0.25">
      <c r="L21" s="81" t="str">
        <f>'SFARI Score'!F76</f>
        <v>Population Support</v>
      </c>
      <c r="M21" s="98">
        <f>'SFARI Score'!H76</f>
        <v>0</v>
      </c>
      <c r="N21" s="80">
        <f t="shared" si="3"/>
        <v>0</v>
      </c>
      <c r="O21" s="80" t="e">
        <f t="shared" si="4"/>
        <v>#N/A</v>
      </c>
      <c r="P21" s="80" t="e">
        <f t="shared" si="5"/>
        <v>#N/A</v>
      </c>
    </row>
    <row r="22" spans="1:16" x14ac:dyDescent="0.25">
      <c r="A22" s="162" t="s">
        <v>21</v>
      </c>
      <c r="B22" s="163"/>
      <c r="L22" s="81" t="str">
        <f>'SFARI Score'!F80</f>
        <v>Community Dynamics</v>
      </c>
      <c r="M22" s="98">
        <f>'SFARI Score'!H80</f>
        <v>0</v>
      </c>
      <c r="N22" s="80">
        <f t="shared" si="3"/>
        <v>0</v>
      </c>
      <c r="O22" s="80" t="e">
        <f t="shared" si="4"/>
        <v>#N/A</v>
      </c>
      <c r="P22" s="80" t="e">
        <f t="shared" si="5"/>
        <v>#N/A</v>
      </c>
    </row>
    <row r="23" spans="1:16" ht="60" x14ac:dyDescent="0.25">
      <c r="A23" s="103" t="s">
        <v>22</v>
      </c>
      <c r="B23" s="105" t="s">
        <v>277</v>
      </c>
      <c r="L23" s="81" t="str">
        <f>'SFARI Score'!F84</f>
        <v>Watershed Connectivity</v>
      </c>
      <c r="M23" s="98">
        <f>'SFARI Score'!H84</f>
        <v>0</v>
      </c>
      <c r="N23" s="80">
        <f t="shared" si="3"/>
        <v>0</v>
      </c>
      <c r="O23" s="80" t="e">
        <f t="shared" si="4"/>
        <v>#N/A</v>
      </c>
      <c r="P23" s="80" t="e">
        <f t="shared" si="5"/>
        <v>#N/A</v>
      </c>
    </row>
    <row r="24" spans="1:16" x14ac:dyDescent="0.25">
      <c r="A24" s="103"/>
      <c r="B24" s="105"/>
      <c r="L24" s="80"/>
      <c r="M24" s="80"/>
      <c r="N24" s="80"/>
      <c r="O24" s="80"/>
      <c r="P24" s="80"/>
    </row>
    <row r="25" spans="1:16" x14ac:dyDescent="0.25">
      <c r="A25" s="79"/>
      <c r="L25" s="80" t="str">
        <f>'SFARI Score'!B8</f>
        <v>Physical</v>
      </c>
      <c r="M25" s="81">
        <f>'SFARI Score'!C8</f>
        <v>0</v>
      </c>
      <c r="N25" s="80">
        <f>IF(M25&lt;=0.39, M25, IF(M25&lt;=0.69, NA(), NA()))</f>
        <v>0</v>
      </c>
      <c r="O25" s="81" t="e">
        <f>IF(M25&lt;=0.39, NA(), IF(M25&lt;=0.69, M25,NA()))</f>
        <v>#N/A</v>
      </c>
      <c r="P25" s="81" t="e">
        <f>IF(M25&lt;=0.39, NA(), IF(M25&lt;=0.69, NA(), M25))</f>
        <v>#N/A</v>
      </c>
    </row>
    <row r="26" spans="1:16" x14ac:dyDescent="0.25">
      <c r="A26" s="65"/>
      <c r="L26" s="80" t="str">
        <f>'SFARI Score'!B56</f>
        <v>Chemical</v>
      </c>
      <c r="M26" s="81">
        <f>'SFARI Score'!C56</f>
        <v>0</v>
      </c>
      <c r="N26" s="80">
        <f>IF(M26&lt;=0.39, M26, IF(M26&lt;=0.69, NA(), NA()))</f>
        <v>0</v>
      </c>
      <c r="O26" s="81" t="e">
        <f>IF(M26&lt;=0.39, NA(), IF(M26&lt;=0.69, M26,NA()))</f>
        <v>#N/A</v>
      </c>
      <c r="P26" s="81" t="e">
        <f>IF(M26&lt;=0.39, NA(), IF(M26&lt;=0.69, NA(), M26))</f>
        <v>#N/A</v>
      </c>
    </row>
    <row r="27" spans="1:16" x14ac:dyDescent="0.25">
      <c r="L27" s="80" t="str">
        <f>'SFARI Score'!B72</f>
        <v>Biological</v>
      </c>
      <c r="M27" s="81">
        <f>'SFARI Score'!C72</f>
        <v>0</v>
      </c>
      <c r="N27" s="81">
        <f>IF(M27&lt;=0.39, M27, IF(M27&lt;=0.69, NA(), NA()))</f>
        <v>0</v>
      </c>
      <c r="O27" s="81" t="e">
        <f>IF(M27&lt;=0.39, NA(), IF(M27&lt;=0.69, M27,NA()))</f>
        <v>#N/A</v>
      </c>
      <c r="P27" s="81" t="e">
        <f>IF(M27&lt;=0.39, NA(), IF(M27&lt;=0.69, NA(), M27))</f>
        <v>#N/A</v>
      </c>
    </row>
  </sheetData>
  <sheetProtection algorithmName="SHA-512" hashValue="5Cw/r1tn/ejSchz3chneo9pavA095C476Qi9rk6L5DWzkxdtke2sGZIHADAQHeOGk1cwXYPJkcMgWb1W9nUJ5A==" saltValue="8xGsaLCSRMIstzGrHLsOmg==" spinCount="100000" sheet="1" objects="1" scenarios="1"/>
  <mergeCells count="3">
    <mergeCell ref="L2:P2"/>
    <mergeCell ref="A15:B15"/>
    <mergeCell ref="A22:B22"/>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65489-C34D-4081-B204-0E1254FA5100}">
  <dimension ref="A1:AP101"/>
  <sheetViews>
    <sheetView zoomScale="70" zoomScaleNormal="70" workbookViewId="0">
      <selection activeCell="M34" sqref="M34"/>
    </sheetView>
  </sheetViews>
  <sheetFormatPr defaultRowHeight="15" customHeight="1" x14ac:dyDescent="0.25"/>
  <cols>
    <col min="1" max="1" width="15.5703125" customWidth="1"/>
    <col min="2" max="2" width="15.42578125" customWidth="1"/>
    <col min="3" max="3" width="16.5703125" customWidth="1"/>
    <col min="4" max="4" width="21" customWidth="1"/>
    <col min="5" max="5" width="16.5703125" customWidth="1"/>
    <col min="6" max="6" width="27.42578125" customWidth="1"/>
    <col min="7" max="7" width="18.7109375" customWidth="1"/>
    <col min="8" max="8" width="13.7109375" customWidth="1"/>
    <col min="9" max="9" width="38.85546875" bestFit="1" customWidth="1"/>
    <col min="10" max="10" width="21" customWidth="1"/>
    <col min="11" max="13" width="9.7109375" customWidth="1"/>
    <col min="14" max="14" width="5.85546875" customWidth="1"/>
    <col min="15" max="15" width="14.42578125" customWidth="1"/>
    <col min="16" max="16" width="13.140625" hidden="1" customWidth="1"/>
    <col min="17" max="17" width="3.5703125" hidden="1" customWidth="1"/>
    <col min="18" max="19" width="9.140625" hidden="1" customWidth="1"/>
    <col min="20" max="20" width="9.140625" customWidth="1"/>
    <col min="21" max="21" width="10.5703125" customWidth="1"/>
    <col min="22" max="22" width="5" customWidth="1"/>
    <col min="23" max="23" width="17.28515625" customWidth="1"/>
    <col min="24" max="24" width="36.85546875" customWidth="1"/>
    <col min="25" max="25" width="10.7109375" customWidth="1"/>
    <col min="26" max="26" width="13" customWidth="1"/>
    <col min="27" max="27" width="12" customWidth="1"/>
    <col min="28" max="28" width="13.42578125" customWidth="1"/>
    <col min="29" max="29" width="4.140625" customWidth="1"/>
    <col min="31" max="42" width="9.140625" hidden="1" customWidth="1"/>
    <col min="43" max="43" width="3.85546875" customWidth="1"/>
    <col min="44" max="44" width="5.42578125" customWidth="1"/>
    <col min="45" max="45" width="6" customWidth="1"/>
    <col min="46" max="46" width="4.28515625" customWidth="1"/>
    <col min="47" max="47" width="7.42578125" customWidth="1"/>
    <col min="48" max="48" width="4.85546875" customWidth="1"/>
    <col min="49" max="49" width="9.140625" customWidth="1"/>
    <col min="50" max="50" width="4.85546875" customWidth="1"/>
    <col min="51" max="62" width="9.140625" customWidth="1"/>
  </cols>
  <sheetData>
    <row r="1" spans="1:42" ht="21.75" thickBot="1" x14ac:dyDescent="0.3">
      <c r="A1" s="196" t="s">
        <v>240</v>
      </c>
      <c r="B1" s="197"/>
      <c r="C1" s="197"/>
      <c r="D1" s="197"/>
      <c r="E1" s="197"/>
      <c r="F1" s="197"/>
      <c r="G1" s="198"/>
      <c r="H1" s="198"/>
      <c r="I1" s="198"/>
      <c r="J1" s="199"/>
      <c r="K1" s="63"/>
      <c r="L1" s="63"/>
      <c r="M1" s="63"/>
      <c r="N1" s="63"/>
      <c r="O1" s="200"/>
      <c r="P1" s="200"/>
      <c r="Q1" s="62"/>
      <c r="R1" s="121" t="s">
        <v>23</v>
      </c>
      <c r="S1" s="62">
        <v>14</v>
      </c>
      <c r="T1" s="62"/>
      <c r="U1" s="62"/>
    </row>
    <row r="2" spans="1:42" ht="21" customHeight="1" x14ac:dyDescent="0.25">
      <c r="A2" s="115" t="s">
        <v>279</v>
      </c>
      <c r="B2" s="201"/>
      <c r="C2" s="202"/>
      <c r="D2" s="202"/>
      <c r="E2" s="202"/>
      <c r="F2" s="118" t="s">
        <v>26</v>
      </c>
      <c r="G2" s="203"/>
      <c r="H2" s="204"/>
      <c r="I2" s="204"/>
      <c r="J2" s="205"/>
      <c r="K2" s="63"/>
      <c r="L2" s="63"/>
      <c r="M2" s="63"/>
      <c r="N2" s="63"/>
      <c r="O2" s="122"/>
      <c r="P2" s="122"/>
      <c r="Q2" s="62"/>
      <c r="R2" s="121" t="s">
        <v>24</v>
      </c>
      <c r="S2" s="62">
        <v>11</v>
      </c>
      <c r="T2" s="62"/>
      <c r="U2" s="62"/>
    </row>
    <row r="3" spans="1:42" ht="21" customHeight="1" thickBot="1" x14ac:dyDescent="0.3">
      <c r="A3" s="116" t="s">
        <v>25</v>
      </c>
      <c r="B3" s="203"/>
      <c r="C3" s="204"/>
      <c r="D3" s="204"/>
      <c r="E3" s="205"/>
      <c r="F3" s="119" t="s">
        <v>30</v>
      </c>
      <c r="G3" s="203"/>
      <c r="H3" s="204"/>
      <c r="I3" s="204"/>
      <c r="J3" s="205"/>
      <c r="K3" s="63"/>
      <c r="L3" s="63"/>
      <c r="M3" s="63"/>
      <c r="N3" s="63"/>
      <c r="O3" s="122"/>
      <c r="P3" s="122"/>
      <c r="Q3" s="62"/>
      <c r="R3" s="121" t="s">
        <v>27</v>
      </c>
      <c r="S3" s="62">
        <v>8</v>
      </c>
      <c r="T3" s="62"/>
      <c r="U3" s="62"/>
    </row>
    <row r="4" spans="1:42" ht="21" customHeight="1" thickBot="1" x14ac:dyDescent="0.3">
      <c r="A4" s="117" t="s">
        <v>28</v>
      </c>
      <c r="B4" s="229"/>
      <c r="C4" s="223"/>
      <c r="D4" s="223"/>
      <c r="E4" s="223"/>
      <c r="F4" s="120"/>
      <c r="G4" s="222"/>
      <c r="H4" s="223"/>
      <c r="I4" s="223"/>
      <c r="J4" s="224"/>
      <c r="K4" s="63"/>
      <c r="L4" s="63"/>
      <c r="M4" s="63"/>
      <c r="N4" s="63"/>
      <c r="O4" s="122"/>
      <c r="P4" s="122"/>
      <c r="Q4" s="62"/>
      <c r="R4" s="121" t="s">
        <v>29</v>
      </c>
      <c r="S4" s="62">
        <v>5</v>
      </c>
      <c r="T4" s="62"/>
      <c r="U4" s="62"/>
      <c r="V4" s="123"/>
      <c r="W4" s="124"/>
      <c r="X4" s="124"/>
      <c r="Y4" s="124"/>
      <c r="Z4" s="124"/>
      <c r="AA4" s="124"/>
      <c r="AB4" s="124"/>
      <c r="AC4" s="125"/>
    </row>
    <row r="5" spans="1:42" ht="15.75" x14ac:dyDescent="0.25">
      <c r="A5" s="20" t="s">
        <v>186</v>
      </c>
      <c r="B5" s="225" t="s">
        <v>33</v>
      </c>
      <c r="C5" s="227"/>
      <c r="D5" s="225" t="s">
        <v>217</v>
      </c>
      <c r="E5" s="227"/>
      <c r="F5" s="225" t="s">
        <v>142</v>
      </c>
      <c r="G5" s="226"/>
      <c r="H5" s="227"/>
      <c r="I5" s="225" t="s">
        <v>215</v>
      </c>
      <c r="J5" s="228"/>
      <c r="K5" s="62"/>
      <c r="L5" s="62"/>
      <c r="M5" s="62"/>
      <c r="N5" s="62"/>
      <c r="O5" s="122"/>
      <c r="P5" s="122"/>
      <c r="Q5" s="62"/>
      <c r="R5" s="121" t="s">
        <v>31</v>
      </c>
      <c r="S5" s="62">
        <v>2</v>
      </c>
      <c r="T5" s="62"/>
      <c r="U5" s="62"/>
      <c r="V5" s="100"/>
      <c r="W5" s="63"/>
      <c r="X5" s="63"/>
      <c r="Y5" s="63"/>
      <c r="Z5" s="264" t="s">
        <v>33</v>
      </c>
      <c r="AA5" s="265"/>
      <c r="AB5" s="266"/>
      <c r="AC5" s="126"/>
      <c r="AE5" s="127"/>
      <c r="AF5" s="127"/>
      <c r="AG5" s="127"/>
      <c r="AH5" s="252" t="s">
        <v>216</v>
      </c>
      <c r="AI5" s="252"/>
      <c r="AJ5" s="252"/>
      <c r="AK5" s="128"/>
      <c r="AL5" s="128"/>
      <c r="AM5" s="128"/>
    </row>
    <row r="6" spans="1:42" ht="15" customHeight="1" x14ac:dyDescent="0.25">
      <c r="A6" s="194" t="s">
        <v>38</v>
      </c>
      <c r="B6" s="213" t="s">
        <v>39</v>
      </c>
      <c r="C6" s="189" t="s">
        <v>276</v>
      </c>
      <c r="D6" s="191" t="s">
        <v>39</v>
      </c>
      <c r="E6" s="189" t="s">
        <v>276</v>
      </c>
      <c r="F6" s="211" t="s">
        <v>39</v>
      </c>
      <c r="G6" s="193" t="s">
        <v>143</v>
      </c>
      <c r="H6" s="189" t="s">
        <v>40</v>
      </c>
      <c r="I6" s="213" t="s">
        <v>39</v>
      </c>
      <c r="J6" s="214" t="s">
        <v>41</v>
      </c>
      <c r="K6" s="62"/>
      <c r="L6" s="62"/>
      <c r="M6" s="62"/>
      <c r="N6" s="62"/>
      <c r="O6" s="62"/>
      <c r="P6" s="206" t="s">
        <v>42</v>
      </c>
      <c r="Q6" s="62"/>
      <c r="R6" s="121" t="s">
        <v>37</v>
      </c>
      <c r="S6" s="62"/>
      <c r="T6" s="62"/>
      <c r="U6" s="62"/>
      <c r="V6" s="100"/>
      <c r="W6" s="267" t="s">
        <v>217</v>
      </c>
      <c r="X6" s="268" t="s">
        <v>142</v>
      </c>
      <c r="Y6" s="268" t="s">
        <v>110</v>
      </c>
      <c r="Z6" s="269" t="s">
        <v>161</v>
      </c>
      <c r="AA6" s="269" t="s">
        <v>162</v>
      </c>
      <c r="AB6" s="269" t="s">
        <v>163</v>
      </c>
      <c r="AC6" s="126"/>
      <c r="AE6" s="270" t="s">
        <v>218</v>
      </c>
      <c r="AF6" s="164" t="s">
        <v>219</v>
      </c>
      <c r="AG6" s="164" t="s">
        <v>220</v>
      </c>
      <c r="AH6" s="164" t="s">
        <v>161</v>
      </c>
      <c r="AI6" s="164" t="s">
        <v>162</v>
      </c>
      <c r="AJ6" s="164" t="s">
        <v>163</v>
      </c>
      <c r="AK6" s="164"/>
      <c r="AL6" s="164"/>
      <c r="AM6" s="164"/>
    </row>
    <row r="7" spans="1:42" ht="15" customHeight="1" x14ac:dyDescent="0.25">
      <c r="A7" s="195"/>
      <c r="B7" s="211"/>
      <c r="C7" s="190"/>
      <c r="D7" s="192"/>
      <c r="E7" s="190"/>
      <c r="F7" s="212"/>
      <c r="G7" s="193"/>
      <c r="H7" s="190"/>
      <c r="I7" s="211"/>
      <c r="J7" s="215"/>
      <c r="K7" s="62"/>
      <c r="L7" s="62"/>
      <c r="M7" s="62"/>
      <c r="N7" s="62"/>
      <c r="O7" s="62"/>
      <c r="P7" s="207"/>
      <c r="Q7" s="62"/>
      <c r="R7" s="62"/>
      <c r="S7" s="62"/>
      <c r="T7" s="62"/>
      <c r="U7" s="62"/>
      <c r="V7" s="129"/>
      <c r="W7" s="267"/>
      <c r="X7" s="268"/>
      <c r="Y7" s="268"/>
      <c r="Z7" s="269"/>
      <c r="AA7" s="269"/>
      <c r="AB7" s="269"/>
      <c r="AC7" s="130"/>
      <c r="AE7" s="271"/>
      <c r="AF7" s="164"/>
      <c r="AG7" s="164"/>
      <c r="AH7" s="164"/>
      <c r="AI7" s="164"/>
      <c r="AJ7" s="164"/>
      <c r="AK7" s="164"/>
      <c r="AL7" s="164"/>
      <c r="AM7" s="164"/>
      <c r="AO7" s="131" t="s">
        <v>221</v>
      </c>
      <c r="AP7" s="131" t="s">
        <v>222</v>
      </c>
    </row>
    <row r="8" spans="1:42" ht="14.45" customHeight="1" x14ac:dyDescent="0.25">
      <c r="A8" s="185">
        <f>AVERAGE(C8:C87)</f>
        <v>0</v>
      </c>
      <c r="B8" s="216" t="s">
        <v>161</v>
      </c>
      <c r="C8" s="166">
        <f>Z28</f>
        <v>0</v>
      </c>
      <c r="D8" s="208" t="s">
        <v>147</v>
      </c>
      <c r="E8" s="217" t="e">
        <f>IF(AVERAGE(H8:H23)/15&lt;0.4, "Non-Functioning", IF(AVERAGE(H8:H23)/15&lt;0.7, "Functioning At-Risk", "Functioning"))</f>
        <v>#DIV/0!</v>
      </c>
      <c r="F8" s="208" t="s">
        <v>144</v>
      </c>
      <c r="G8" s="168" t="e">
        <f>AVERAGEIF(P8:P11,"&lt;&gt;#N/A")</f>
        <v>#DIV/0!</v>
      </c>
      <c r="H8" s="181"/>
      <c r="I8" s="107" t="s">
        <v>148</v>
      </c>
      <c r="J8" s="113"/>
      <c r="K8" s="62"/>
      <c r="L8" s="62"/>
      <c r="N8" s="62"/>
      <c r="O8" s="62"/>
      <c r="P8" s="132" t="e">
        <f t="array" ref="P8">VLOOKUP($J8:$J8,$R$1:$S$5,2,FALSE)</f>
        <v>#N/A</v>
      </c>
      <c r="Q8" s="62"/>
      <c r="R8" s="62"/>
      <c r="S8" s="62"/>
      <c r="T8" s="65"/>
      <c r="U8" s="62"/>
      <c r="V8" s="100"/>
      <c r="W8" s="256" t="s">
        <v>147</v>
      </c>
      <c r="X8" s="133" t="s">
        <v>223</v>
      </c>
      <c r="Y8" s="134">
        <f>H8</f>
        <v>0</v>
      </c>
      <c r="Z8" s="135" t="s">
        <v>221</v>
      </c>
      <c r="AA8" s="135" t="s">
        <v>222</v>
      </c>
      <c r="AB8" s="135" t="s">
        <v>222</v>
      </c>
      <c r="AC8" s="126"/>
      <c r="AE8" s="136">
        <f>IF('SFARI Score'!Z8="D",'SFARI Score'!$AO$8,IF('SFARI Score'!Z8="I",'SFARI Score'!$AP$8,0))</f>
        <v>1</v>
      </c>
      <c r="AF8" s="136">
        <f>IF('SFARI Score'!AA8="D",'SFARI Score'!$AO$8,IF('SFARI Score'!AA8="I",'SFARI Score'!$AP$8,0))</f>
        <v>0.1</v>
      </c>
      <c r="AG8" s="136">
        <f>IF('SFARI Score'!AB8="D",'SFARI Score'!$AO$8,IF('SFARI Score'!AB8="I",'SFARI Score'!$AP$8,0))</f>
        <v>0.1</v>
      </c>
      <c r="AH8" s="137">
        <f>IF(OR(ISBLANK('SFARI Score'!Z8),ISBLANK('SFARI Score'!Y8)),NA(),'SFARI Score'!$Y8)*AE8</f>
        <v>0</v>
      </c>
      <c r="AI8" s="137">
        <f>IF(OR(ISBLANK('SFARI Score'!AA8),ISBLANK('SFARI Score'!Y8)),NA(),'SFARI Score'!$Y8)*AF8</f>
        <v>0</v>
      </c>
      <c r="AJ8" s="137">
        <f>IF(OR(ISBLANK('SFARI Score'!AB8),ISBLANK('SFARI Score'!Y8)),NA(),'SFARI Score'!$Y8)*AG8</f>
        <v>0</v>
      </c>
      <c r="AK8" s="138">
        <f>IF(ISBLANK('SFARI Score'!$Y$8), 0, AE8*15)</f>
        <v>15</v>
      </c>
      <c r="AL8" s="138">
        <f>IF(ISBLANK('SFARI Score'!$Y$8), 0, AF8*15)</f>
        <v>1.5</v>
      </c>
      <c r="AM8" s="138">
        <f>IF(ISBLANK('SFARI Score'!$Y$8), 0, AG8*15)</f>
        <v>1.5</v>
      </c>
      <c r="AO8" s="138">
        <v>1</v>
      </c>
      <c r="AP8" s="138">
        <v>0.1</v>
      </c>
    </row>
    <row r="9" spans="1:42" ht="17.25" customHeight="1" x14ac:dyDescent="0.25">
      <c r="A9" s="186"/>
      <c r="B9" s="216"/>
      <c r="C9" s="167"/>
      <c r="D9" s="209"/>
      <c r="E9" s="218"/>
      <c r="F9" s="209"/>
      <c r="G9" s="168"/>
      <c r="H9" s="182"/>
      <c r="I9" s="108" t="s">
        <v>149</v>
      </c>
      <c r="J9" s="113"/>
      <c r="K9" s="62"/>
      <c r="L9" s="62"/>
      <c r="M9" s="62"/>
      <c r="N9" s="62"/>
      <c r="O9" s="62"/>
      <c r="P9" s="132" t="e">
        <f t="array" ref="P9">VLOOKUP($J9:$J9,$R$1:$S$5,2,FALSE)</f>
        <v>#N/A</v>
      </c>
      <c r="Q9" s="62"/>
      <c r="R9" s="62"/>
      <c r="S9" s="62"/>
      <c r="T9" s="65"/>
      <c r="U9" s="62"/>
      <c r="V9" s="100"/>
      <c r="W9" s="257"/>
      <c r="X9" s="133" t="s">
        <v>145</v>
      </c>
      <c r="Y9" s="134">
        <f>H12</f>
        <v>0</v>
      </c>
      <c r="Z9" s="135" t="s">
        <v>221</v>
      </c>
      <c r="AA9" s="135" t="s">
        <v>222</v>
      </c>
      <c r="AB9" s="135" t="s">
        <v>222</v>
      </c>
      <c r="AC9" s="126"/>
      <c r="AE9" s="136">
        <f>IF('SFARI Score'!Z9="D",'SFARI Score'!$AO$8,IF('SFARI Score'!Z9="I",'SFARI Score'!$AP$8,0))</f>
        <v>1</v>
      </c>
      <c r="AF9" s="136">
        <f>IF('SFARI Score'!AA9="D",'SFARI Score'!$AO$8,IF('SFARI Score'!AA9="I",'SFARI Score'!$AP$8,0))</f>
        <v>0.1</v>
      </c>
      <c r="AG9" s="136">
        <f>IF('SFARI Score'!AB9="D",'SFARI Score'!$AO$8,IF('SFARI Score'!AB9="I",'SFARI Score'!$AP$8,0))</f>
        <v>0.1</v>
      </c>
      <c r="AH9" s="137">
        <f>IF(OR(ISBLANK('SFARI Score'!Z9),ISBLANK('SFARI Score'!Y9)),NA(),'SFARI Score'!$Y9)*AE9</f>
        <v>0</v>
      </c>
      <c r="AI9" s="137">
        <f>IF(OR(ISBLANK('SFARI Score'!AA9),ISBLANK('SFARI Score'!Y9)),NA(),'SFARI Score'!$Y9)*AF9</f>
        <v>0</v>
      </c>
      <c r="AJ9" s="137">
        <f>IF(OR(ISBLANK('SFARI Score'!AB9),ISBLANK('SFARI Score'!Y9)),NA(),'SFARI Score'!$Y9)*AG9</f>
        <v>0</v>
      </c>
      <c r="AK9" s="138">
        <f>IF(ISBLANK('SFARI Score'!$Y$9), 0, AE9*15)</f>
        <v>15</v>
      </c>
      <c r="AL9" s="138">
        <f>IF(ISBLANK('SFARI Score'!$Y$9), 0, AF9*15)</f>
        <v>1.5</v>
      </c>
      <c r="AM9" s="138">
        <f>IF(ISBLANK('SFARI Score'!$Y$9), 0, AG9*15)</f>
        <v>1.5</v>
      </c>
    </row>
    <row r="10" spans="1:42" ht="17.25" customHeight="1" x14ac:dyDescent="0.25">
      <c r="A10" s="186"/>
      <c r="B10" s="216"/>
      <c r="C10" s="167"/>
      <c r="D10" s="209"/>
      <c r="E10" s="218"/>
      <c r="F10" s="209"/>
      <c r="G10" s="168"/>
      <c r="H10" s="182"/>
      <c r="I10" s="108" t="s">
        <v>150</v>
      </c>
      <c r="J10" s="113"/>
      <c r="K10" s="62"/>
      <c r="L10" s="62"/>
      <c r="M10" s="62"/>
      <c r="N10" s="62"/>
      <c r="O10" s="62"/>
      <c r="P10" s="132" t="e">
        <f t="array" ref="P10">VLOOKUP($J10:$J10,$R$1:$S$5,2,FALSE)</f>
        <v>#N/A</v>
      </c>
      <c r="Q10" s="62"/>
      <c r="R10" s="62"/>
      <c r="S10" s="62"/>
      <c r="T10" s="65"/>
      <c r="U10" s="62"/>
      <c r="V10" s="100"/>
      <c r="W10" s="257"/>
      <c r="X10" s="133" t="s">
        <v>146</v>
      </c>
      <c r="Y10" s="134">
        <f>H16</f>
        <v>0</v>
      </c>
      <c r="Z10" s="135" t="s">
        <v>221</v>
      </c>
      <c r="AA10" s="135" t="s">
        <v>222</v>
      </c>
      <c r="AB10" s="135"/>
      <c r="AC10" s="126"/>
      <c r="AE10" s="136">
        <f>IF('SFARI Score'!Z10="D",'SFARI Score'!$AO$8,IF('SFARI Score'!Z10="I",'SFARI Score'!$AP$8,0))</f>
        <v>1</v>
      </c>
      <c r="AF10" s="136">
        <f>IF('SFARI Score'!AA10="D",'SFARI Score'!$AO$8,IF('SFARI Score'!AA10="I",'SFARI Score'!$AP$8,0))</f>
        <v>0.1</v>
      </c>
      <c r="AG10" s="136">
        <f>IF('SFARI Score'!AB10="D",'SFARI Score'!$AO$8,IF('SFARI Score'!AB10="I",'SFARI Score'!$AP$8,0))</f>
        <v>0</v>
      </c>
      <c r="AH10" s="137">
        <f>IF(OR(ISBLANK('SFARI Score'!Z10),ISBLANK('SFARI Score'!Y10)),NA(),'SFARI Score'!$Y10)*AE10</f>
        <v>0</v>
      </c>
      <c r="AI10" s="137">
        <f>IF(OR(ISBLANK('SFARI Score'!AA10),ISBLANK('SFARI Score'!Y10)),NA(),'SFARI Score'!$Y10)*AF10</f>
        <v>0</v>
      </c>
      <c r="AJ10" s="137" t="e">
        <f>IF(OR(ISBLANK('SFARI Score'!AB10),ISBLANK('SFARI Score'!Y10)),NA(),'SFARI Score'!$Y10)*AG10</f>
        <v>#N/A</v>
      </c>
      <c r="AK10" s="138">
        <f>IF(ISBLANK('SFARI Score'!$Y$10), 0, AE10*15)</f>
        <v>15</v>
      </c>
      <c r="AL10" s="138">
        <f>IF(ISBLANK('SFARI Score'!$Y$10), 0, AF10*15)</f>
        <v>1.5</v>
      </c>
      <c r="AM10" s="138">
        <f>IF(ISBLANK('SFARI Score'!$Y$10), 0, AG10*15)</f>
        <v>0</v>
      </c>
    </row>
    <row r="11" spans="1:42" ht="15" customHeight="1" x14ac:dyDescent="0.25">
      <c r="A11" s="186"/>
      <c r="B11" s="216"/>
      <c r="C11" s="167"/>
      <c r="D11" s="209"/>
      <c r="E11" s="218"/>
      <c r="F11" s="210"/>
      <c r="G11" s="168"/>
      <c r="H11" s="183"/>
      <c r="I11" s="108" t="s">
        <v>151</v>
      </c>
      <c r="J11" s="113"/>
      <c r="K11" s="62"/>
      <c r="L11" s="62"/>
      <c r="M11" s="62"/>
      <c r="N11" s="62"/>
      <c r="O11" s="62"/>
      <c r="P11" s="132" t="e">
        <f t="array" ref="P11">VLOOKUP($J11:$J11,$R$1:$S$5,2,FALSE)</f>
        <v>#N/A</v>
      </c>
      <c r="Q11" s="62"/>
      <c r="R11" s="62"/>
      <c r="S11" s="62"/>
      <c r="T11" s="65"/>
      <c r="U11" s="62"/>
      <c r="V11" s="100"/>
      <c r="W11" s="257"/>
      <c r="X11" s="133" t="s">
        <v>241</v>
      </c>
      <c r="Y11" s="134">
        <f>H20</f>
        <v>0</v>
      </c>
      <c r="Z11" s="135" t="s">
        <v>221</v>
      </c>
      <c r="AA11" s="135" t="s">
        <v>222</v>
      </c>
      <c r="AB11" s="135" t="s">
        <v>222</v>
      </c>
      <c r="AC11" s="126"/>
      <c r="AE11" s="136">
        <f>IF('SFARI Score'!Z11="D",'SFARI Score'!$AO$8,IF('SFARI Score'!Z11="I",'SFARI Score'!$AP$8,0))</f>
        <v>1</v>
      </c>
      <c r="AF11" s="136">
        <f>IF('SFARI Score'!AA11="D",'SFARI Score'!$AO$8,IF('SFARI Score'!AA11="I",'SFARI Score'!$AP$8,0))</f>
        <v>0.1</v>
      </c>
      <c r="AG11" s="136">
        <f>IF('SFARI Score'!AB11="D",'SFARI Score'!$AO$8,IF('SFARI Score'!AB11="I",'SFARI Score'!$AP$8,0))</f>
        <v>0.1</v>
      </c>
      <c r="AH11" s="137">
        <f>IF(OR(ISBLANK('SFARI Score'!Z11),ISBLANK('SFARI Score'!Y11)),NA(),'SFARI Score'!$Y11)*AE11</f>
        <v>0</v>
      </c>
      <c r="AI11" s="137">
        <f>IF(OR(ISBLANK('SFARI Score'!AA11),ISBLANK('SFARI Score'!Y11)),NA(),'SFARI Score'!$Y11)*AF11</f>
        <v>0</v>
      </c>
      <c r="AJ11" s="137">
        <f>IF(OR(ISBLANK('SFARI Score'!AB11),ISBLANK('SFARI Score'!Y11)),NA(),'SFARI Score'!$Y11)*AG11</f>
        <v>0</v>
      </c>
      <c r="AK11" s="138">
        <f>IF(ISBLANK('SFARI Score'!$Y$11), 0, AE11*15)</f>
        <v>15</v>
      </c>
      <c r="AL11" s="138">
        <f>IF(ISBLANK('SFARI Score'!$Y$11), 0, AF11*15)</f>
        <v>1.5</v>
      </c>
      <c r="AM11" s="138">
        <f>IF(ISBLANK('SFARI Score'!$Y$11), 0, AG11*15)</f>
        <v>1.5</v>
      </c>
    </row>
    <row r="12" spans="1:42" ht="15" customHeight="1" x14ac:dyDescent="0.25">
      <c r="A12" s="186"/>
      <c r="B12" s="216"/>
      <c r="C12" s="167"/>
      <c r="D12" s="209"/>
      <c r="E12" s="218"/>
      <c r="F12" s="219" t="s">
        <v>280</v>
      </c>
      <c r="G12" s="168" t="e">
        <f>AVERAGEIF(P12:P15,"&lt;&gt;#N/A")</f>
        <v>#DIV/0!</v>
      </c>
      <c r="H12" s="181"/>
      <c r="I12" s="107" t="s">
        <v>152</v>
      </c>
      <c r="J12" s="113"/>
      <c r="K12" s="62"/>
      <c r="L12" s="62"/>
      <c r="M12" s="62"/>
      <c r="N12" s="62"/>
      <c r="O12" s="62"/>
      <c r="P12" s="132" t="e">
        <f t="array" ref="P12">VLOOKUP($J12:$J12,$R$1:$S$5,2,FALSE)</f>
        <v>#N/A</v>
      </c>
      <c r="Q12" s="62"/>
      <c r="R12" s="62"/>
      <c r="S12" s="62"/>
      <c r="T12" s="65"/>
      <c r="U12" s="62"/>
      <c r="V12" s="100"/>
      <c r="W12" s="258" t="s">
        <v>164</v>
      </c>
      <c r="X12" s="140" t="s">
        <v>254</v>
      </c>
      <c r="Y12" s="134">
        <f>H24</f>
        <v>0</v>
      </c>
      <c r="Z12" s="139" t="s">
        <v>221</v>
      </c>
      <c r="AA12" s="139" t="s">
        <v>222</v>
      </c>
      <c r="AB12" s="139" t="s">
        <v>222</v>
      </c>
      <c r="AC12" s="126"/>
      <c r="AE12" s="136">
        <f>IF('SFARI Score'!Z12="D",'SFARI Score'!$AO$8,IF('SFARI Score'!Z12="I",'SFARI Score'!$AP$8,0))</f>
        <v>1</v>
      </c>
      <c r="AF12" s="136">
        <f>IF('SFARI Score'!AA12="D",'SFARI Score'!$AO$8,IF('SFARI Score'!AA12="I",'SFARI Score'!$AP$8,0))</f>
        <v>0.1</v>
      </c>
      <c r="AG12" s="136">
        <f>IF('SFARI Score'!AB12="D",'SFARI Score'!$AO$8,IF('SFARI Score'!AB12="I",'SFARI Score'!$AP$8,0))</f>
        <v>0.1</v>
      </c>
      <c r="AH12" s="137">
        <f>IF(OR(ISBLANK('SFARI Score'!Z12),ISBLANK('SFARI Score'!Y12)),NA(),'SFARI Score'!$Y12)*AE12</f>
        <v>0</v>
      </c>
      <c r="AI12" s="137">
        <f>IF(OR(ISBLANK('SFARI Score'!AA12),ISBLANK('SFARI Score'!Y12)),NA(),'SFARI Score'!$Y12)*AF12</f>
        <v>0</v>
      </c>
      <c r="AJ12" s="137">
        <f>IF(OR(ISBLANK('SFARI Score'!AB12),ISBLANK('SFARI Score'!Y12)),NA(),'SFARI Score'!$Y12)*AG12</f>
        <v>0</v>
      </c>
      <c r="AK12" s="138">
        <f>IF(ISBLANK('SFARI Score'!$Y$12), 0, AE12*15)</f>
        <v>15</v>
      </c>
      <c r="AL12" s="138">
        <f>IF(ISBLANK('SFARI Score'!$Y$12), 0, AF12*15)</f>
        <v>1.5</v>
      </c>
      <c r="AM12" s="138">
        <f>IF(ISBLANK('SFARI Score'!$Y$12), 0, AG12*15)</f>
        <v>1.5</v>
      </c>
    </row>
    <row r="13" spans="1:42" ht="15" customHeight="1" x14ac:dyDescent="0.25">
      <c r="A13" s="186"/>
      <c r="B13" s="216"/>
      <c r="C13" s="167"/>
      <c r="D13" s="209"/>
      <c r="E13" s="218"/>
      <c r="F13" s="220"/>
      <c r="G13" s="168"/>
      <c r="H13" s="182"/>
      <c r="I13" s="108" t="s">
        <v>153</v>
      </c>
      <c r="J13" s="113"/>
      <c r="K13" s="62"/>
      <c r="L13" s="62"/>
      <c r="M13" s="62"/>
      <c r="N13" s="62"/>
      <c r="O13" s="62"/>
      <c r="P13" s="132" t="e">
        <f t="array" ref="P13">VLOOKUP($J13:$J13,$R$1:$S$5,2,FALSE)</f>
        <v>#N/A</v>
      </c>
      <c r="Q13" s="62"/>
      <c r="R13" s="65"/>
      <c r="S13" s="65"/>
      <c r="T13" s="65"/>
      <c r="U13" s="62"/>
      <c r="V13" s="100"/>
      <c r="W13" s="258"/>
      <c r="X13" s="140" t="s">
        <v>224</v>
      </c>
      <c r="Y13" s="134">
        <f>H28</f>
        <v>0</v>
      </c>
      <c r="Z13" s="139" t="s">
        <v>221</v>
      </c>
      <c r="AA13" s="139" t="s">
        <v>222</v>
      </c>
      <c r="AB13" s="139" t="s">
        <v>222</v>
      </c>
      <c r="AC13" s="126"/>
      <c r="AE13" s="136">
        <f>IF('SFARI Score'!Z13="D",'SFARI Score'!$AO$8,IF('SFARI Score'!Z13="I",'SFARI Score'!$AP$8,0))</f>
        <v>1</v>
      </c>
      <c r="AF13" s="136">
        <f>IF('SFARI Score'!AA13="D",'SFARI Score'!$AO$8,IF('SFARI Score'!AA13="I",'SFARI Score'!$AP$8,0))</f>
        <v>0.1</v>
      </c>
      <c r="AG13" s="136">
        <f>IF('SFARI Score'!AB13="D",'SFARI Score'!$AO$8,IF('SFARI Score'!AB13="I",'SFARI Score'!$AP$8,0))</f>
        <v>0.1</v>
      </c>
      <c r="AH13" s="137">
        <f>IF(OR(ISBLANK('SFARI Score'!Z13),ISBLANK('SFARI Score'!Y13)),NA(),'SFARI Score'!$Y13)*AE13</f>
        <v>0</v>
      </c>
      <c r="AI13" s="137">
        <f>IF(OR(ISBLANK('SFARI Score'!AA13),ISBLANK('SFARI Score'!Y13)),NA(),'SFARI Score'!$Y13)*AF13</f>
        <v>0</v>
      </c>
      <c r="AJ13" s="137">
        <f>IF(OR(ISBLANK('SFARI Score'!AB13),ISBLANK('SFARI Score'!Y13)),NA(),'SFARI Score'!$Y13)*AG13</f>
        <v>0</v>
      </c>
      <c r="AK13" s="138">
        <f>IF(ISBLANK('SFARI Score'!$Y$13), 0, AE13*15)</f>
        <v>15</v>
      </c>
      <c r="AL13" s="138">
        <f>IF(ISBLANK('SFARI Score'!$Y$13), 0, AF13*15)</f>
        <v>1.5</v>
      </c>
      <c r="AM13" s="138">
        <f>IF(ISBLANK('SFARI Score'!$Y$13), 0, AG13*15)</f>
        <v>1.5</v>
      </c>
    </row>
    <row r="14" spans="1:42" ht="15" customHeight="1" x14ac:dyDescent="0.25">
      <c r="A14" s="186"/>
      <c r="B14" s="216"/>
      <c r="C14" s="167"/>
      <c r="D14" s="209"/>
      <c r="E14" s="218"/>
      <c r="F14" s="220"/>
      <c r="G14" s="168"/>
      <c r="H14" s="182"/>
      <c r="I14" s="108" t="s">
        <v>154</v>
      </c>
      <c r="J14" s="113"/>
      <c r="K14" s="62"/>
      <c r="L14" s="62"/>
      <c r="M14" s="62"/>
      <c r="N14" s="62"/>
      <c r="O14" s="62"/>
      <c r="P14" s="132" t="e">
        <f t="array" ref="P14">VLOOKUP($J14:$J14,$R$1:$S$5,2,FALSE)</f>
        <v>#N/A</v>
      </c>
      <c r="Q14" s="62"/>
      <c r="R14" s="65"/>
      <c r="S14" s="65"/>
      <c r="T14" s="65"/>
      <c r="U14" s="62"/>
      <c r="V14" s="100"/>
      <c r="W14" s="258"/>
      <c r="X14" s="140" t="s">
        <v>225</v>
      </c>
      <c r="Y14" s="134">
        <f>H32</f>
        <v>0</v>
      </c>
      <c r="Z14" s="139" t="s">
        <v>222</v>
      </c>
      <c r="AA14" s="139" t="s">
        <v>222</v>
      </c>
      <c r="AB14" s="139" t="s">
        <v>222</v>
      </c>
      <c r="AC14" s="126"/>
      <c r="AE14" s="136">
        <f>IF('SFARI Score'!Z14="D",'SFARI Score'!$AO$8,IF('SFARI Score'!Z14="I",'SFARI Score'!$AP$8,0))</f>
        <v>0.1</v>
      </c>
      <c r="AF14" s="136">
        <f>IF('SFARI Score'!AA14="D",'SFARI Score'!$AO$8,IF('SFARI Score'!AA14="I",'SFARI Score'!$AP$8,0))</f>
        <v>0.1</v>
      </c>
      <c r="AG14" s="136">
        <f>IF('SFARI Score'!AB14="D",'SFARI Score'!$AO$8,IF('SFARI Score'!AB14="I",'SFARI Score'!$AP$8,0))</f>
        <v>0.1</v>
      </c>
      <c r="AH14" s="137">
        <f>IF(OR(ISBLANK('SFARI Score'!Z14),ISBLANK('SFARI Score'!Y14)),NA(),'SFARI Score'!$Y14)*AE14</f>
        <v>0</v>
      </c>
      <c r="AI14" s="137">
        <f>IF(OR(ISBLANK('SFARI Score'!AA14),ISBLANK('SFARI Score'!Y14)),NA(),'SFARI Score'!$Y14)*AF14</f>
        <v>0</v>
      </c>
      <c r="AJ14" s="137">
        <f>IF(OR(ISBLANK('SFARI Score'!AB14),ISBLANK('SFARI Score'!Y14)),NA(),'SFARI Score'!$Y14)*AG14</f>
        <v>0</v>
      </c>
      <c r="AK14" s="138">
        <f>IF(ISBLANK('SFARI Score'!$Y$14), 0, AE14*15)</f>
        <v>1.5</v>
      </c>
      <c r="AL14" s="138">
        <f>IF(ISBLANK('SFARI Score'!$Y$14), 0, AF14*15)</f>
        <v>1.5</v>
      </c>
      <c r="AM14" s="138">
        <f>IF(ISBLANK('SFARI Score'!$Y$14), 0, AG14*15)</f>
        <v>1.5</v>
      </c>
    </row>
    <row r="15" spans="1:42" ht="15" customHeight="1" x14ac:dyDescent="0.25">
      <c r="A15" s="186"/>
      <c r="B15" s="216"/>
      <c r="C15" s="167"/>
      <c r="D15" s="209"/>
      <c r="E15" s="218"/>
      <c r="F15" s="220"/>
      <c r="G15" s="168"/>
      <c r="H15" s="183"/>
      <c r="I15" s="108" t="s">
        <v>155</v>
      </c>
      <c r="J15" s="113"/>
      <c r="K15" s="62"/>
      <c r="L15" s="62"/>
      <c r="M15" s="62"/>
      <c r="N15" s="62"/>
      <c r="O15" s="62"/>
      <c r="P15" s="132" t="e">
        <f t="array" ref="P15">VLOOKUP($J15:$J15,$R$1:$S$5,2,FALSE)</f>
        <v>#N/A</v>
      </c>
      <c r="Q15" s="62"/>
      <c r="R15" s="65"/>
      <c r="S15" s="65"/>
      <c r="T15" s="65"/>
      <c r="U15" s="62"/>
      <c r="V15" s="100"/>
      <c r="W15" s="258"/>
      <c r="X15" s="140" t="s">
        <v>226</v>
      </c>
      <c r="Y15" s="134">
        <f>H36</f>
        <v>0</v>
      </c>
      <c r="Z15" s="139" t="s">
        <v>222</v>
      </c>
      <c r="AA15" s="139" t="s">
        <v>222</v>
      </c>
      <c r="AB15" s="139" t="s">
        <v>222</v>
      </c>
      <c r="AC15" s="126"/>
      <c r="AE15" s="136">
        <f>IF('SFARI Score'!Z15="D",'SFARI Score'!$AO$8,IF('SFARI Score'!Z15="I",'SFARI Score'!$AP$8,0))</f>
        <v>0.1</v>
      </c>
      <c r="AF15" s="136">
        <f>IF('SFARI Score'!AA15="D",'SFARI Score'!$AO$8,IF('SFARI Score'!AA15="I",'SFARI Score'!$AP$8,0))</f>
        <v>0.1</v>
      </c>
      <c r="AG15" s="136">
        <f>IF('SFARI Score'!AB15="D",'SFARI Score'!$AO$8,IF('SFARI Score'!AB15="I",'SFARI Score'!$AP$8,0))</f>
        <v>0.1</v>
      </c>
      <c r="AH15" s="137">
        <f>IF(OR(ISBLANK('SFARI Score'!Z15),ISBLANK('SFARI Score'!Y15)),NA(),'SFARI Score'!$Y15)*AE15</f>
        <v>0</v>
      </c>
      <c r="AI15" s="137">
        <f>IF(OR(ISBLANK('SFARI Score'!AA15),ISBLANK('SFARI Score'!Y15)),NA(),'SFARI Score'!$Y15)*AF15</f>
        <v>0</v>
      </c>
      <c r="AJ15" s="137">
        <f>IF(OR(ISBLANK('SFARI Score'!AB15),ISBLANK('SFARI Score'!Y15)),NA(),'SFARI Score'!$Y15)*AG15</f>
        <v>0</v>
      </c>
      <c r="AK15" s="138">
        <f>IF(ISBLANK('SFARI Score'!$Y$15), 0, AE15*15)</f>
        <v>1.5</v>
      </c>
      <c r="AL15" s="138">
        <f>IF(ISBLANK('SFARI Score'!$Y$15), 0, AF15*15)</f>
        <v>1.5</v>
      </c>
      <c r="AM15" s="138">
        <f>IF(ISBLANK('SFARI Score'!$Y$15), 0, AG15*15)</f>
        <v>1.5</v>
      </c>
    </row>
    <row r="16" spans="1:42" ht="15" customHeight="1" x14ac:dyDescent="0.25">
      <c r="A16" s="186"/>
      <c r="B16" s="216"/>
      <c r="C16" s="167"/>
      <c r="D16" s="209"/>
      <c r="E16" s="218"/>
      <c r="F16" s="230" t="s">
        <v>156</v>
      </c>
      <c r="G16" s="168" t="e">
        <f>AVERAGEIF(P16:P19,"&lt;&gt;#N/A")</f>
        <v>#DIV/0!</v>
      </c>
      <c r="H16" s="181"/>
      <c r="I16" s="107" t="s">
        <v>157</v>
      </c>
      <c r="J16" s="113"/>
      <c r="K16" s="62"/>
      <c r="L16" s="62"/>
      <c r="M16" s="62"/>
      <c r="N16" s="62"/>
      <c r="O16" s="62"/>
      <c r="P16" s="132" t="e">
        <f t="array" ref="P16">VLOOKUP($J16:$J16,$R$1:$S$5,2,FALSE)</f>
        <v>#N/A</v>
      </c>
      <c r="Q16" s="62"/>
      <c r="R16" s="65"/>
      <c r="S16" s="65"/>
      <c r="T16" s="65"/>
      <c r="U16" s="62"/>
      <c r="V16" s="100"/>
      <c r="W16" s="259" t="s">
        <v>165</v>
      </c>
      <c r="X16" s="142" t="s">
        <v>227</v>
      </c>
      <c r="Y16" s="134">
        <f>H40</f>
        <v>0</v>
      </c>
      <c r="Z16" s="141" t="s">
        <v>221</v>
      </c>
      <c r="AA16" s="141" t="s">
        <v>222</v>
      </c>
      <c r="AB16" s="141" t="s">
        <v>222</v>
      </c>
      <c r="AC16" s="126"/>
      <c r="AE16" s="136">
        <f>IF('SFARI Score'!Z16="D",'SFARI Score'!$AO$8,IF('SFARI Score'!Z16="I",'SFARI Score'!$AP$8,0))</f>
        <v>1</v>
      </c>
      <c r="AF16" s="136">
        <f>IF('SFARI Score'!AA16="D",'SFARI Score'!$AO$8,IF('SFARI Score'!AA16="I",'SFARI Score'!$AP$8,0))</f>
        <v>0.1</v>
      </c>
      <c r="AG16" s="136">
        <f>IF('SFARI Score'!AB16="D",'SFARI Score'!$AO$8,IF('SFARI Score'!AB16="I",'SFARI Score'!$AP$8,0))</f>
        <v>0.1</v>
      </c>
      <c r="AH16" s="137">
        <f>IF(OR(ISBLANK('SFARI Score'!Z16),ISBLANK('SFARI Score'!Y16)),NA(),'SFARI Score'!$Y16)*AE16</f>
        <v>0</v>
      </c>
      <c r="AI16" s="137">
        <f>IF(OR(ISBLANK('SFARI Score'!AA16),ISBLANK('SFARI Score'!Y16)),NA(),'SFARI Score'!$Y16)*AF16</f>
        <v>0</v>
      </c>
      <c r="AJ16" s="137">
        <f>IF(OR(ISBLANK('SFARI Score'!AB16),ISBLANK('SFARI Score'!Y16)),NA(),'SFARI Score'!$Y16)*AG16</f>
        <v>0</v>
      </c>
      <c r="AK16" s="138">
        <f>IF(ISBLANK('SFARI Score'!$Y$16), 0, AE16*15)</f>
        <v>15</v>
      </c>
      <c r="AL16" s="138">
        <f>IF(ISBLANK('SFARI Score'!$Y$16), 0, AF16*15)</f>
        <v>1.5</v>
      </c>
      <c r="AM16" s="138">
        <f>IF(ISBLANK('SFARI Score'!$Y$16), 0, AG16*15)</f>
        <v>1.5</v>
      </c>
    </row>
    <row r="17" spans="1:39" ht="15" customHeight="1" x14ac:dyDescent="0.25">
      <c r="A17" s="186"/>
      <c r="B17" s="216"/>
      <c r="C17" s="167"/>
      <c r="D17" s="209"/>
      <c r="E17" s="218"/>
      <c r="F17" s="230"/>
      <c r="G17" s="168"/>
      <c r="H17" s="182"/>
      <c r="I17" s="108" t="s">
        <v>158</v>
      </c>
      <c r="J17" s="113"/>
      <c r="K17" s="62"/>
      <c r="L17" s="62"/>
      <c r="M17" s="62"/>
      <c r="N17" s="62"/>
      <c r="O17" s="62"/>
      <c r="P17" s="132" t="e">
        <f t="array" ref="P17">VLOOKUP($J17:$J17,$R$1:$S$5,2,FALSE)</f>
        <v>#N/A</v>
      </c>
      <c r="Q17" s="62"/>
      <c r="R17" s="65"/>
      <c r="S17" s="65"/>
      <c r="T17" s="65"/>
      <c r="U17" s="62"/>
      <c r="V17" s="100"/>
      <c r="W17" s="259"/>
      <c r="X17" s="142" t="s">
        <v>255</v>
      </c>
      <c r="Y17" s="134">
        <f>H44</f>
        <v>0</v>
      </c>
      <c r="Z17" s="141" t="s">
        <v>221</v>
      </c>
      <c r="AA17" s="141" t="s">
        <v>222</v>
      </c>
      <c r="AB17" s="141" t="s">
        <v>222</v>
      </c>
      <c r="AC17" s="126"/>
      <c r="AE17" s="136">
        <f>IF('SFARI Score'!Z17="D",'SFARI Score'!$AO$8,IF('SFARI Score'!Z17="I",'SFARI Score'!$AP$8,0))</f>
        <v>1</v>
      </c>
      <c r="AF17" s="136">
        <f>IF('SFARI Score'!AA17="D",'SFARI Score'!$AO$8,IF('SFARI Score'!AA17="I",'SFARI Score'!$AP$8,0))</f>
        <v>0.1</v>
      </c>
      <c r="AG17" s="136">
        <f>IF('SFARI Score'!AB17="D",'SFARI Score'!$AO$8,IF('SFARI Score'!AB17="I",'SFARI Score'!$AP$8,0))</f>
        <v>0.1</v>
      </c>
      <c r="AH17" s="137">
        <f>IF(OR(ISBLANK('SFARI Score'!Z17),ISBLANK('SFARI Score'!Y17)),NA(),'SFARI Score'!$Y17)*AE17</f>
        <v>0</v>
      </c>
      <c r="AI17" s="137">
        <f>IF(OR(ISBLANK('SFARI Score'!AA17),ISBLANK('SFARI Score'!Y17)),NA(),'SFARI Score'!$Y17)*AF17</f>
        <v>0</v>
      </c>
      <c r="AJ17" s="137">
        <f>IF(OR(ISBLANK('SFARI Score'!AB17),ISBLANK('SFARI Score'!Y17)),NA(),'SFARI Score'!$Y17)*AG17</f>
        <v>0</v>
      </c>
      <c r="AK17" s="138">
        <f>IF(ISBLANK('SFARI Score'!$Y$17), 0, AE17*15)</f>
        <v>15</v>
      </c>
      <c r="AL17" s="138">
        <f>IF(ISBLANK('SFARI Score'!$Y$17), 0, AF17*15)</f>
        <v>1.5</v>
      </c>
      <c r="AM17" s="138">
        <f>IF(ISBLANK('SFARI Score'!$Y$17), 0, AG17*15)</f>
        <v>1.5</v>
      </c>
    </row>
    <row r="18" spans="1:39" ht="15" customHeight="1" x14ac:dyDescent="0.25">
      <c r="A18" s="186"/>
      <c r="B18" s="216"/>
      <c r="C18" s="167"/>
      <c r="D18" s="209"/>
      <c r="E18" s="218"/>
      <c r="F18" s="230"/>
      <c r="G18" s="168"/>
      <c r="H18" s="182"/>
      <c r="I18" s="108" t="s">
        <v>159</v>
      </c>
      <c r="J18" s="113"/>
      <c r="K18" s="62"/>
      <c r="L18" s="62"/>
      <c r="M18" s="62"/>
      <c r="N18" s="62"/>
      <c r="O18" s="62"/>
      <c r="P18" s="132" t="e">
        <f t="array" ref="P18">VLOOKUP($J18:$J18,$R$1:$S$5,2,FALSE)</f>
        <v>#N/A</v>
      </c>
      <c r="Q18" s="62"/>
      <c r="R18" s="65"/>
      <c r="S18" s="65"/>
      <c r="T18" s="65"/>
      <c r="U18" s="62"/>
      <c r="V18" s="100"/>
      <c r="W18" s="259"/>
      <c r="X18" s="142" t="s">
        <v>228</v>
      </c>
      <c r="Y18" s="134">
        <f>H48</f>
        <v>0</v>
      </c>
      <c r="Z18" s="141" t="s">
        <v>221</v>
      </c>
      <c r="AA18" s="141" t="s">
        <v>222</v>
      </c>
      <c r="AB18" s="141" t="s">
        <v>222</v>
      </c>
      <c r="AC18" s="126"/>
      <c r="AE18" s="136">
        <f>IF('SFARI Score'!Z18="D",'SFARI Score'!$AO$8,IF('SFARI Score'!Z18="I",'SFARI Score'!$AP$8,0))</f>
        <v>1</v>
      </c>
      <c r="AF18" s="136">
        <f>IF('SFARI Score'!AA18="D",'SFARI Score'!$AO$8,IF('SFARI Score'!AA18="I",'SFARI Score'!$AP$8,0))</f>
        <v>0.1</v>
      </c>
      <c r="AG18" s="136">
        <f>IF('SFARI Score'!AB18="D",'SFARI Score'!$AO$8,IF('SFARI Score'!AB18="I",'SFARI Score'!$AP$8,0))</f>
        <v>0.1</v>
      </c>
      <c r="AH18" s="137">
        <f>IF(OR(ISBLANK('SFARI Score'!Z18),ISBLANK('SFARI Score'!Y18)),NA(),'SFARI Score'!$Y18)*AE18</f>
        <v>0</v>
      </c>
      <c r="AI18" s="137">
        <f>IF(OR(ISBLANK('SFARI Score'!AA18),ISBLANK('SFARI Score'!Y18)),NA(),'SFARI Score'!$Y18)*AF18</f>
        <v>0</v>
      </c>
      <c r="AJ18" s="137">
        <f>IF(OR(ISBLANK('SFARI Score'!AB18),ISBLANK('SFARI Score'!Y18)),NA(),'SFARI Score'!$Y18)*AG18</f>
        <v>0</v>
      </c>
      <c r="AK18" s="138">
        <f>IF(ISBLANK('SFARI Score'!$Y$18), 0, AE18*15)</f>
        <v>15</v>
      </c>
      <c r="AL18" s="138">
        <f>IF(ISBLANK('SFARI Score'!$Y$18), 0, AF18*15)</f>
        <v>1.5</v>
      </c>
      <c r="AM18" s="138">
        <f>IF(ISBLANK('SFARI Score'!$Y$18), 0, AG18*15)</f>
        <v>1.5</v>
      </c>
    </row>
    <row r="19" spans="1:39" ht="15" customHeight="1" x14ac:dyDescent="0.25">
      <c r="A19" s="186"/>
      <c r="B19" s="216"/>
      <c r="C19" s="167"/>
      <c r="D19" s="209"/>
      <c r="E19" s="218"/>
      <c r="F19" s="230"/>
      <c r="G19" s="168"/>
      <c r="H19" s="183"/>
      <c r="I19" s="108" t="s">
        <v>160</v>
      </c>
      <c r="J19" s="113"/>
      <c r="K19" s="62"/>
      <c r="L19" s="62"/>
      <c r="M19" s="62"/>
      <c r="N19" s="62"/>
      <c r="O19" s="62"/>
      <c r="P19" s="132" t="e">
        <f t="array" ref="P19">VLOOKUP($J19:$J19,$R$1:$S$5,2,FALSE)</f>
        <v>#N/A</v>
      </c>
      <c r="Q19" s="62"/>
      <c r="R19" s="65"/>
      <c r="S19" s="65"/>
      <c r="T19" s="65"/>
      <c r="U19" s="62"/>
      <c r="V19" s="100"/>
      <c r="W19" s="259"/>
      <c r="X19" s="142" t="s">
        <v>256</v>
      </c>
      <c r="Y19" s="134">
        <f>H52</f>
        <v>0</v>
      </c>
      <c r="Z19" s="141" t="s">
        <v>221</v>
      </c>
      <c r="AA19" s="141" t="s">
        <v>222</v>
      </c>
      <c r="AB19" s="141" t="s">
        <v>222</v>
      </c>
      <c r="AC19" s="126"/>
      <c r="AE19" s="136">
        <f>IF('SFARI Score'!Z19="D",'SFARI Score'!$AO$8,IF('SFARI Score'!Z19="I",'SFARI Score'!$AP$8,0))</f>
        <v>1</v>
      </c>
      <c r="AF19" s="136">
        <f>IF('SFARI Score'!AA19="D",'SFARI Score'!$AO$8,IF('SFARI Score'!AA19="I",'SFARI Score'!$AP$8,0))</f>
        <v>0.1</v>
      </c>
      <c r="AG19" s="136">
        <f>IF('SFARI Score'!AB19="D",'SFARI Score'!$AO$8,IF('SFARI Score'!AB19="I",'SFARI Score'!$AP$8,0))</f>
        <v>0.1</v>
      </c>
      <c r="AH19" s="137">
        <f>IF(OR(ISBLANK('SFARI Score'!Z19),ISBLANK('SFARI Score'!Y19)),NA(),'SFARI Score'!$Y19)*AE19</f>
        <v>0</v>
      </c>
      <c r="AI19" s="137">
        <f>IF(OR(ISBLANK('SFARI Score'!AA19),ISBLANK('SFARI Score'!Y19)),NA(),'SFARI Score'!$Y19)*AF19</f>
        <v>0</v>
      </c>
      <c r="AJ19" s="137">
        <f>IF(OR(ISBLANK('SFARI Score'!AB19),ISBLANK('SFARI Score'!Y19)),NA(),'SFARI Score'!$Y19)*AG19</f>
        <v>0</v>
      </c>
      <c r="AK19" s="138">
        <f>IF(ISBLANK('SFARI Score'!$Y$19), 0, AE19*15)</f>
        <v>15</v>
      </c>
      <c r="AL19" s="138">
        <f>IF(ISBLANK('SFARI Score'!$Y$19), 0, AF19*15)</f>
        <v>1.5</v>
      </c>
      <c r="AM19" s="138">
        <f>IF(ISBLANK('SFARI Score'!$Y$19), 0, AG19*15)</f>
        <v>1.5</v>
      </c>
    </row>
    <row r="20" spans="1:39" ht="15" customHeight="1" x14ac:dyDescent="0.25">
      <c r="A20" s="186"/>
      <c r="B20" s="216"/>
      <c r="C20" s="167"/>
      <c r="D20" s="209"/>
      <c r="E20" s="218"/>
      <c r="F20" s="230" t="s">
        <v>241</v>
      </c>
      <c r="G20" s="168" t="e">
        <f>AVERAGEIF(P20:P23,"&lt;&gt;#N/A")</f>
        <v>#DIV/0!</v>
      </c>
      <c r="H20" s="181"/>
      <c r="I20" s="107" t="s">
        <v>242</v>
      </c>
      <c r="J20" s="113"/>
      <c r="K20" s="62"/>
      <c r="L20" s="62"/>
      <c r="M20" s="62"/>
      <c r="N20" s="62"/>
      <c r="O20" s="62"/>
      <c r="P20" s="132" t="e">
        <f t="array" ref="P20">VLOOKUP($J20:$J20,$R$1:$S$5,2,FALSE)</f>
        <v>#N/A</v>
      </c>
      <c r="Q20" s="62"/>
      <c r="R20" s="65"/>
      <c r="S20" s="65"/>
      <c r="T20" s="65"/>
      <c r="U20" s="62"/>
      <c r="V20" s="100"/>
      <c r="W20" s="260" t="s">
        <v>210</v>
      </c>
      <c r="X20" s="144" t="s">
        <v>229</v>
      </c>
      <c r="Y20" s="134">
        <f>H56</f>
        <v>0</v>
      </c>
      <c r="Z20" s="145"/>
      <c r="AA20" s="143" t="s">
        <v>221</v>
      </c>
      <c r="AB20" s="143" t="s">
        <v>222</v>
      </c>
      <c r="AC20" s="126"/>
      <c r="AE20" s="136">
        <f>IF('SFARI Score'!Z20="D",'SFARI Score'!$AO$8,IF('SFARI Score'!Z20="I",'SFARI Score'!$AP$8,0))</f>
        <v>0</v>
      </c>
      <c r="AF20" s="136">
        <f>IF('SFARI Score'!AA20="D",'SFARI Score'!$AO$8,IF('SFARI Score'!AA20="I",'SFARI Score'!$AP$8,0))</f>
        <v>1</v>
      </c>
      <c r="AG20" s="136">
        <f>IF('SFARI Score'!AB20="D",'SFARI Score'!$AO$8,IF('SFARI Score'!AB20="I",'SFARI Score'!$AP$8,0))</f>
        <v>0.1</v>
      </c>
      <c r="AH20" s="137" t="e">
        <f>IF(OR(ISBLANK('SFARI Score'!Z20),ISBLANK('SFARI Score'!Y20)),NA(),'SFARI Score'!$Y20)*AE20</f>
        <v>#N/A</v>
      </c>
      <c r="AI20" s="137">
        <f>IF(OR(ISBLANK('SFARI Score'!AA20),ISBLANK('SFARI Score'!Y20)),NA(),'SFARI Score'!$Y20)*AF20</f>
        <v>0</v>
      </c>
      <c r="AJ20" s="137">
        <f>IF(OR(ISBLANK('SFARI Score'!AB20),ISBLANK('SFARI Score'!Y20)),NA(),'SFARI Score'!$Y20)*AG20</f>
        <v>0</v>
      </c>
      <c r="AK20" s="138">
        <f>IF(ISBLANK('SFARI Score'!$Y$20), 0, AE20*15)</f>
        <v>0</v>
      </c>
      <c r="AL20" s="138">
        <f>IF(ISBLANK('SFARI Score'!$Y$20), 0, AF20*15)</f>
        <v>15</v>
      </c>
      <c r="AM20" s="138">
        <f>IF(ISBLANK('SFARI Score'!$Y$20), 0, AG20*15)</f>
        <v>1.5</v>
      </c>
    </row>
    <row r="21" spans="1:39" ht="15" customHeight="1" x14ac:dyDescent="0.25">
      <c r="A21" s="186"/>
      <c r="B21" s="216"/>
      <c r="C21" s="167"/>
      <c r="D21" s="209"/>
      <c r="E21" s="218"/>
      <c r="F21" s="230"/>
      <c r="G21" s="168"/>
      <c r="H21" s="182"/>
      <c r="I21" s="108" t="s">
        <v>257</v>
      </c>
      <c r="J21" s="113"/>
      <c r="K21" s="62"/>
      <c r="L21" s="62"/>
      <c r="M21" s="62"/>
      <c r="N21" s="62"/>
      <c r="O21" s="62"/>
      <c r="P21" s="132" t="e">
        <f t="array" ref="P21">VLOOKUP($J21:$J21,$R$1:$S$5,2,FALSE)</f>
        <v>#N/A</v>
      </c>
      <c r="Q21" s="62"/>
      <c r="R21" s="65"/>
      <c r="S21" s="65"/>
      <c r="T21" s="65"/>
      <c r="U21" s="62"/>
      <c r="V21" s="100"/>
      <c r="W21" s="260"/>
      <c r="X21" s="144" t="s">
        <v>230</v>
      </c>
      <c r="Y21" s="134">
        <f>H60</f>
        <v>0</v>
      </c>
      <c r="Z21" s="145"/>
      <c r="AA21" s="143" t="s">
        <v>222</v>
      </c>
      <c r="AB21" s="143" t="s">
        <v>222</v>
      </c>
      <c r="AC21" s="126"/>
      <c r="AE21" s="136">
        <f>IF('SFARI Score'!Z21="D",'SFARI Score'!$AO$8,IF('SFARI Score'!Z21="I",'SFARI Score'!$AP$8,0))</f>
        <v>0</v>
      </c>
      <c r="AF21" s="136">
        <f>IF('SFARI Score'!AA21="D",'SFARI Score'!$AO$8,IF('SFARI Score'!AA21="I",'SFARI Score'!$AP$8,0))</f>
        <v>0.1</v>
      </c>
      <c r="AG21" s="136">
        <f>IF('SFARI Score'!AB21="D",'SFARI Score'!$AO$8,IF('SFARI Score'!AB21="I",'SFARI Score'!$AP$8,0))</f>
        <v>0.1</v>
      </c>
      <c r="AH21" s="137" t="e">
        <f>IF(OR(ISBLANK('SFARI Score'!Z21),ISBLANK('SFARI Score'!Y21)),NA(),'SFARI Score'!$Y21)*AE21</f>
        <v>#N/A</v>
      </c>
      <c r="AI21" s="137">
        <f>IF(OR(ISBLANK('SFARI Score'!AA21),ISBLANK('SFARI Score'!Y21)),NA(),'SFARI Score'!$Y21)*AF21</f>
        <v>0</v>
      </c>
      <c r="AJ21" s="137">
        <f>IF(OR(ISBLANK('SFARI Score'!AB21),ISBLANK('SFARI Score'!Y21)),NA(),'SFARI Score'!$Y21)*AG21</f>
        <v>0</v>
      </c>
      <c r="AK21" s="138">
        <f>IF(ISBLANK('SFARI Score'!$Y$21), 0, AE21*15)</f>
        <v>0</v>
      </c>
      <c r="AL21" s="138">
        <f>IF(ISBLANK('SFARI Score'!$Y$21), 0, AF21*15)</f>
        <v>1.5</v>
      </c>
      <c r="AM21" s="138">
        <f>IF(ISBLANK('SFARI Score'!$Y$21), 0, AG21*15)</f>
        <v>1.5</v>
      </c>
    </row>
    <row r="22" spans="1:39" ht="15" customHeight="1" x14ac:dyDescent="0.25">
      <c r="A22" s="186"/>
      <c r="B22" s="216"/>
      <c r="C22" s="167"/>
      <c r="D22" s="209"/>
      <c r="E22" s="218"/>
      <c r="F22" s="230"/>
      <c r="G22" s="168"/>
      <c r="H22" s="182"/>
      <c r="I22" s="108" t="s">
        <v>258</v>
      </c>
      <c r="J22" s="113"/>
      <c r="K22" s="62"/>
      <c r="L22" s="62"/>
      <c r="M22" s="62"/>
      <c r="N22" s="62"/>
      <c r="O22" s="62"/>
      <c r="P22" s="132" t="e">
        <f t="array" ref="P22">VLOOKUP($J22:$J22,$R$1:$S$5,2,FALSE)</f>
        <v>#N/A</v>
      </c>
      <c r="Q22" s="62"/>
      <c r="R22" s="65"/>
      <c r="S22" s="65"/>
      <c r="T22" s="65"/>
      <c r="U22" s="62"/>
      <c r="V22" s="100"/>
      <c r="W22" s="260"/>
      <c r="X22" s="144" t="s">
        <v>231</v>
      </c>
      <c r="Y22" s="134">
        <f>H64</f>
        <v>0</v>
      </c>
      <c r="Z22" s="143" t="s">
        <v>222</v>
      </c>
      <c r="AA22" s="143" t="s">
        <v>221</v>
      </c>
      <c r="AB22" s="143" t="s">
        <v>222</v>
      </c>
      <c r="AC22" s="126"/>
      <c r="AE22" s="136">
        <f>IF('SFARI Score'!Z22="D",'SFARI Score'!$AO$8,IF('SFARI Score'!Z22="I",'SFARI Score'!$AP$8,0))</f>
        <v>0.1</v>
      </c>
      <c r="AF22" s="136">
        <f>IF('SFARI Score'!AA22="D",'SFARI Score'!$AO$8,IF('SFARI Score'!AA22="I",'SFARI Score'!$AP$8,0))</f>
        <v>1</v>
      </c>
      <c r="AG22" s="136">
        <f>IF('SFARI Score'!AB22="D",'SFARI Score'!$AO$8,IF('SFARI Score'!AB22="I",'SFARI Score'!$AP$8,0))</f>
        <v>0.1</v>
      </c>
      <c r="AH22" s="137">
        <f>IF(OR(ISBLANK('SFARI Score'!Z22),ISBLANK('SFARI Score'!Y22)),NA(),'SFARI Score'!$Y22)*AE22</f>
        <v>0</v>
      </c>
      <c r="AI22" s="137">
        <f>IF(OR(ISBLANK('SFARI Score'!AA22),ISBLANK('SFARI Score'!Y22)),NA(),'SFARI Score'!$Y22)*AF22</f>
        <v>0</v>
      </c>
      <c r="AJ22" s="137">
        <f>IF(OR(ISBLANK('SFARI Score'!AB22),ISBLANK('SFARI Score'!Y22)),NA(),'SFARI Score'!$Y22)*AG22</f>
        <v>0</v>
      </c>
      <c r="AK22" s="138">
        <f>IF(ISBLANK('SFARI Score'!$Y$22), 0, AE22*15)</f>
        <v>1.5</v>
      </c>
      <c r="AL22" s="138">
        <f>IF(ISBLANK('SFARI Score'!$Y$22), 0, AF22*15)</f>
        <v>15</v>
      </c>
      <c r="AM22" s="138">
        <f>IF(ISBLANK('SFARI Score'!$Y$22), 0, AG22*15)</f>
        <v>1.5</v>
      </c>
    </row>
    <row r="23" spans="1:39" ht="15" customHeight="1" x14ac:dyDescent="0.25">
      <c r="A23" s="186"/>
      <c r="B23" s="216"/>
      <c r="C23" s="167"/>
      <c r="D23" s="209"/>
      <c r="E23" s="218"/>
      <c r="F23" s="230"/>
      <c r="G23" s="168"/>
      <c r="H23" s="183"/>
      <c r="I23" s="102" t="s">
        <v>259</v>
      </c>
      <c r="J23" s="113"/>
      <c r="K23" s="62"/>
      <c r="L23" s="62"/>
      <c r="M23" s="62"/>
      <c r="N23" s="62"/>
      <c r="O23" s="62"/>
      <c r="P23" s="132" t="e">
        <f t="array" ref="P23">VLOOKUP($J23:$J23,$R$1:$S$5,2,FALSE)</f>
        <v>#N/A</v>
      </c>
      <c r="Q23" s="62"/>
      <c r="R23" s="65"/>
      <c r="S23" s="65"/>
      <c r="T23" s="65"/>
      <c r="U23" s="62"/>
      <c r="V23" s="100"/>
      <c r="W23" s="260"/>
      <c r="X23" s="144" t="s">
        <v>232</v>
      </c>
      <c r="Y23" s="134">
        <f>H68</f>
        <v>0</v>
      </c>
      <c r="Z23" s="143" t="s">
        <v>222</v>
      </c>
      <c r="AA23" s="143" t="s">
        <v>221</v>
      </c>
      <c r="AB23" s="143" t="s">
        <v>222</v>
      </c>
      <c r="AC23" s="126"/>
      <c r="AE23" s="136">
        <f>IF('SFARI Score'!Z23="D",'SFARI Score'!$AO$8,IF('SFARI Score'!Z23="I",'SFARI Score'!$AP$8,0))</f>
        <v>0.1</v>
      </c>
      <c r="AF23" s="136">
        <f>IF('SFARI Score'!AA23="D",'SFARI Score'!$AO$8,IF('SFARI Score'!AA23="I",'SFARI Score'!$AP$8,0))</f>
        <v>1</v>
      </c>
      <c r="AG23" s="136">
        <f>IF('SFARI Score'!AB23="D",'SFARI Score'!$AO$8,IF('SFARI Score'!AB23="I",'SFARI Score'!$AP$8,0))</f>
        <v>0.1</v>
      </c>
      <c r="AH23" s="137">
        <f>IF(OR(ISBLANK('SFARI Score'!Z23),ISBLANK('SFARI Score'!Y23)),NA(),'SFARI Score'!$Y23)*AE23</f>
        <v>0</v>
      </c>
      <c r="AI23" s="137">
        <f>IF(OR(ISBLANK('SFARI Score'!AA23),ISBLANK('SFARI Score'!Y23)),NA(),'SFARI Score'!$Y23)*AF23</f>
        <v>0</v>
      </c>
      <c r="AJ23" s="137">
        <f>IF(OR(ISBLANK('SFARI Score'!AB23),ISBLANK('SFARI Score'!Y23)),NA(),'SFARI Score'!$Y23)*AG23</f>
        <v>0</v>
      </c>
      <c r="AK23" s="138">
        <f>IF(ISBLANK('SFARI Score'!$Y$23), 0, AE23*15)</f>
        <v>1.5</v>
      </c>
      <c r="AL23" s="138">
        <f>IF(ISBLANK('SFARI Score'!$Y$23), 0, AF23*15)</f>
        <v>15</v>
      </c>
      <c r="AM23" s="138">
        <f>IF(ISBLANK('SFARI Score'!$Y$23), 0, AG23*15)</f>
        <v>1.5</v>
      </c>
    </row>
    <row r="24" spans="1:39" ht="15.75" customHeight="1" x14ac:dyDescent="0.25">
      <c r="A24" s="186"/>
      <c r="B24" s="216"/>
      <c r="C24" s="167"/>
      <c r="D24" s="208" t="s">
        <v>164</v>
      </c>
      <c r="E24" s="217" t="e">
        <f>IF(AVERAGE(H24:H39)/15&lt;0.4, "Non-Functioning", IF(AVERAGE(H24:H39)/15&lt;0.7, "Functioning At-Risk", "Functioning"))</f>
        <v>#DIV/0!</v>
      </c>
      <c r="F24" s="219" t="s">
        <v>260</v>
      </c>
      <c r="G24" s="231" t="e">
        <f>AVERAGEIF(P24:P27,"&lt;&gt;#N/A")</f>
        <v>#DIV/0!</v>
      </c>
      <c r="H24" s="181"/>
      <c r="I24" s="108" t="s">
        <v>243</v>
      </c>
      <c r="J24" s="114"/>
      <c r="K24" s="62"/>
      <c r="L24" s="62"/>
      <c r="M24" s="62"/>
      <c r="N24" s="62"/>
      <c r="O24" s="62"/>
      <c r="P24" s="132" t="e">
        <f t="array" ref="P24">VLOOKUP($J24:$J24,$R$1:$S$5,2,FALSE)</f>
        <v>#N/A</v>
      </c>
      <c r="Q24" s="62"/>
      <c r="R24" s="65"/>
      <c r="S24" s="65"/>
      <c r="T24" s="65"/>
      <c r="U24" s="62"/>
      <c r="V24" s="100"/>
      <c r="W24" s="263" t="s">
        <v>208</v>
      </c>
      <c r="X24" s="147" t="s">
        <v>233</v>
      </c>
      <c r="Y24" s="134">
        <f>H72</f>
        <v>0</v>
      </c>
      <c r="Z24" s="148"/>
      <c r="AA24" s="148"/>
      <c r="AB24" s="146" t="s">
        <v>221</v>
      </c>
      <c r="AC24" s="126"/>
      <c r="AE24" s="136">
        <f>IF('SFARI Score'!Z24="D",'SFARI Score'!$AO$8,IF('SFARI Score'!Z24="I",'SFARI Score'!$AP$8,0))</f>
        <v>0</v>
      </c>
      <c r="AF24" s="136">
        <f>IF('SFARI Score'!AA24="D",'SFARI Score'!$AO$8,IF('SFARI Score'!AA24="I",'SFARI Score'!$AP$8,0))</f>
        <v>0</v>
      </c>
      <c r="AG24" s="136">
        <f>IF('SFARI Score'!AB24="D",'SFARI Score'!$AO$8,IF('SFARI Score'!AB24="I",'SFARI Score'!$AP$8,0))</f>
        <v>1</v>
      </c>
      <c r="AH24" s="137" t="e">
        <f>IF(OR(ISBLANK('SFARI Score'!Z24),ISBLANK('SFARI Score'!Y24)),NA(),'SFARI Score'!$Y24)*AE24</f>
        <v>#N/A</v>
      </c>
      <c r="AI24" s="137" t="e">
        <f>IF(OR(ISBLANK('SFARI Score'!AA24),ISBLANK('SFARI Score'!Y24)),NA(),'SFARI Score'!$Y24)*AF24</f>
        <v>#N/A</v>
      </c>
      <c r="AJ24" s="137">
        <f>IF(OR(ISBLANK('SFARI Score'!AB24),ISBLANK('SFARI Score'!Y24)),NA(),'SFARI Score'!$Y24)*AG24</f>
        <v>0</v>
      </c>
      <c r="AK24" s="138">
        <f>IF(ISBLANK('SFARI Score'!$Y$24), 0, AE24*15)</f>
        <v>0</v>
      </c>
      <c r="AL24" s="138">
        <f>IF(ISBLANK('SFARI Score'!$Y$24), 0, AF24*15)</f>
        <v>0</v>
      </c>
      <c r="AM24" s="138">
        <f>IF(ISBLANK('SFARI Score'!$Y$24), 0, AG24*15)</f>
        <v>15</v>
      </c>
    </row>
    <row r="25" spans="1:39" ht="15.75" customHeight="1" x14ac:dyDescent="0.25">
      <c r="A25" s="186"/>
      <c r="B25" s="216"/>
      <c r="C25" s="167"/>
      <c r="D25" s="209"/>
      <c r="E25" s="218"/>
      <c r="F25" s="220"/>
      <c r="G25" s="232"/>
      <c r="H25" s="182"/>
      <c r="I25" s="108" t="s">
        <v>244</v>
      </c>
      <c r="J25" s="113"/>
      <c r="K25" s="62"/>
      <c r="L25" s="62"/>
      <c r="M25" s="62"/>
      <c r="N25" s="62"/>
      <c r="O25" s="62"/>
      <c r="P25" s="132" t="e">
        <f t="array" ref="P25">VLOOKUP($J25:$J25,$R$1:$S$5,2,FALSE)</f>
        <v>#N/A</v>
      </c>
      <c r="Q25" s="62"/>
      <c r="R25" s="65"/>
      <c r="S25" s="65"/>
      <c r="T25" s="65"/>
      <c r="U25" s="62"/>
      <c r="V25" s="100"/>
      <c r="W25" s="263"/>
      <c r="X25" s="147" t="s">
        <v>234</v>
      </c>
      <c r="Y25" s="134">
        <f>H76</f>
        <v>0</v>
      </c>
      <c r="Z25" s="146" t="s">
        <v>222</v>
      </c>
      <c r="AA25" s="146" t="s">
        <v>222</v>
      </c>
      <c r="AB25" s="146" t="s">
        <v>221</v>
      </c>
      <c r="AC25" s="126"/>
      <c r="AE25" s="136">
        <f>IF('SFARI Score'!Z25="D",'SFARI Score'!$AO$8,IF('SFARI Score'!Z25="I",'SFARI Score'!$AP$8,0))</f>
        <v>0.1</v>
      </c>
      <c r="AF25" s="136">
        <f>IF('SFARI Score'!AA25="D",'SFARI Score'!$AO$8,IF('SFARI Score'!AA25="I",'SFARI Score'!$AP$8,0))</f>
        <v>0.1</v>
      </c>
      <c r="AG25" s="136">
        <f>IF('SFARI Score'!AB25="D",'SFARI Score'!$AO$8,IF('SFARI Score'!AB25="I",'SFARI Score'!$AP$8,0))</f>
        <v>1</v>
      </c>
      <c r="AH25" s="137">
        <f>IF(OR(ISBLANK('SFARI Score'!Z25),ISBLANK('SFARI Score'!Y25)),NA(),'SFARI Score'!$Y25)*AE25</f>
        <v>0</v>
      </c>
      <c r="AI25" s="137">
        <f>IF(OR(ISBLANK('SFARI Score'!AA25),ISBLANK('SFARI Score'!Y25)),NA(),'SFARI Score'!$Y25)*AF25</f>
        <v>0</v>
      </c>
      <c r="AJ25" s="137">
        <f>IF(OR(ISBLANK('SFARI Score'!AB25),ISBLANK('SFARI Score'!Y25)),NA(),'SFARI Score'!$Y25)*AG25</f>
        <v>0</v>
      </c>
      <c r="AK25" s="138">
        <f>IF(ISBLANK('SFARI Score'!$Y$25), 0, AE25*15)</f>
        <v>1.5</v>
      </c>
      <c r="AL25" s="138">
        <f>IF(ISBLANK('SFARI Score'!$Y$25), 0, AF25*15)</f>
        <v>1.5</v>
      </c>
      <c r="AM25" s="138">
        <f>IF(ISBLANK('SFARI Score'!$Y$25), 0, AG25*15)</f>
        <v>15</v>
      </c>
    </row>
    <row r="26" spans="1:39" ht="15.75" customHeight="1" x14ac:dyDescent="0.25">
      <c r="A26" s="186"/>
      <c r="B26" s="216"/>
      <c r="C26" s="167"/>
      <c r="D26" s="209"/>
      <c r="E26" s="218"/>
      <c r="F26" s="220"/>
      <c r="G26" s="232"/>
      <c r="H26" s="182"/>
      <c r="I26" s="108" t="s">
        <v>245</v>
      </c>
      <c r="J26" s="113"/>
      <c r="K26" s="62"/>
      <c r="L26" s="62"/>
      <c r="M26" s="62"/>
      <c r="N26" s="62"/>
      <c r="O26" s="62"/>
      <c r="P26" s="132" t="e">
        <f t="array" ref="P26">VLOOKUP($J26:$J26,$R$1:$S$5,2,FALSE)</f>
        <v>#N/A</v>
      </c>
      <c r="Q26" s="62"/>
      <c r="R26" s="65"/>
      <c r="S26" s="65"/>
      <c r="T26" s="65"/>
      <c r="U26" s="62"/>
      <c r="V26" s="100"/>
      <c r="W26" s="263"/>
      <c r="X26" s="147" t="s">
        <v>235</v>
      </c>
      <c r="Y26" s="134">
        <f>H80</f>
        <v>0</v>
      </c>
      <c r="Z26" s="146" t="s">
        <v>222</v>
      </c>
      <c r="AA26" s="146" t="s">
        <v>222</v>
      </c>
      <c r="AB26" s="146" t="s">
        <v>221</v>
      </c>
      <c r="AC26" s="126"/>
      <c r="AE26" s="136">
        <f>IF('SFARI Score'!Z26="D",'SFARI Score'!$AO$8,IF('SFARI Score'!Z26="I",'SFARI Score'!$AP$8,0))</f>
        <v>0.1</v>
      </c>
      <c r="AF26" s="136">
        <f>IF('SFARI Score'!AA26="D",'SFARI Score'!$AO$8,IF('SFARI Score'!AA26="I",'SFARI Score'!$AP$8,0))</f>
        <v>0.1</v>
      </c>
      <c r="AG26" s="136">
        <f>IF('SFARI Score'!AB26="D",'SFARI Score'!$AO$8,IF('SFARI Score'!AB26="I",'SFARI Score'!$AP$8,0))</f>
        <v>1</v>
      </c>
      <c r="AH26" s="137">
        <f>IF(OR(ISBLANK('SFARI Score'!Z26),ISBLANK('SFARI Score'!Y26)),NA(),'SFARI Score'!$Y26)*AE26</f>
        <v>0</v>
      </c>
      <c r="AI26" s="137">
        <f>IF(OR(ISBLANK('SFARI Score'!AA26),ISBLANK('SFARI Score'!Y26)),NA(),'SFARI Score'!$Y26)*AF26</f>
        <v>0</v>
      </c>
      <c r="AJ26" s="137">
        <f>IF(OR(ISBLANK('SFARI Score'!AB26),ISBLANK('SFARI Score'!Y26)),NA(),'SFARI Score'!$Y26)*AG26</f>
        <v>0</v>
      </c>
      <c r="AK26" s="138">
        <f>IF(ISBLANK('SFARI Score'!$Y$26), 0, AE26*15)</f>
        <v>1.5</v>
      </c>
      <c r="AL26" s="138">
        <f>IF(ISBLANK('SFARI Score'!$Y$26), 0, AF26*15)</f>
        <v>1.5</v>
      </c>
      <c r="AM26" s="138">
        <f>IF(ISBLANK('SFARI Score'!$Y$26), 0, AG26*15)</f>
        <v>15</v>
      </c>
    </row>
    <row r="27" spans="1:39" ht="15.75" customHeight="1" x14ac:dyDescent="0.25">
      <c r="A27" s="186"/>
      <c r="B27" s="216"/>
      <c r="C27" s="167"/>
      <c r="D27" s="209"/>
      <c r="E27" s="218"/>
      <c r="F27" s="220"/>
      <c r="G27" s="232"/>
      <c r="H27" s="183"/>
      <c r="I27" s="102" t="s">
        <v>246</v>
      </c>
      <c r="J27" s="113"/>
      <c r="K27" s="62"/>
      <c r="L27" s="62"/>
      <c r="M27" s="62"/>
      <c r="N27" s="62"/>
      <c r="O27" s="62"/>
      <c r="P27" s="132" t="e">
        <f t="array" ref="P27">VLOOKUP($J27:$J27,$R$1:$S$5,2,FALSE)</f>
        <v>#N/A</v>
      </c>
      <c r="Q27" s="62"/>
      <c r="R27" s="65"/>
      <c r="S27" s="65"/>
      <c r="T27" s="65"/>
      <c r="U27" s="62"/>
      <c r="V27" s="100"/>
      <c r="W27" s="263"/>
      <c r="X27" s="147" t="s">
        <v>236</v>
      </c>
      <c r="Y27" s="134">
        <f>H84</f>
        <v>0</v>
      </c>
      <c r="Z27" s="146" t="s">
        <v>222</v>
      </c>
      <c r="AA27" s="146"/>
      <c r="AB27" s="146" t="s">
        <v>221</v>
      </c>
      <c r="AC27" s="126"/>
      <c r="AE27" s="136">
        <f>IF('SFARI Score'!Z27="D",'SFARI Score'!$AO$8,IF('SFARI Score'!Z27="I",'SFARI Score'!$AP$8,0))</f>
        <v>0.1</v>
      </c>
      <c r="AF27" s="136">
        <f>IF('SFARI Score'!AA27="D",'SFARI Score'!$AO$8,IF('SFARI Score'!AA27="I",'SFARI Score'!$AP$8,0))</f>
        <v>0</v>
      </c>
      <c r="AG27" s="136">
        <f>IF('SFARI Score'!AB27="D",'SFARI Score'!$AO$8,IF('SFARI Score'!AB27="I",'SFARI Score'!$AP$8,0))</f>
        <v>1</v>
      </c>
      <c r="AH27" s="137">
        <f>IF(OR(ISBLANK('SFARI Score'!Z27),ISBLANK('SFARI Score'!Y27)),NA(),'SFARI Score'!$Y27)*AE27</f>
        <v>0</v>
      </c>
      <c r="AI27" s="137" t="e">
        <f>IF(OR(ISBLANK('SFARI Score'!AA27),ISBLANK('SFARI Score'!Y27)),NA(),'SFARI Score'!$Y27)*AF27</f>
        <v>#N/A</v>
      </c>
      <c r="AJ27" s="137">
        <f>IF(OR(ISBLANK('SFARI Score'!AB27),ISBLANK('SFARI Score'!Y27)),NA(),'SFARI Score'!$Y27)*AG27</f>
        <v>0</v>
      </c>
      <c r="AK27" s="138">
        <f>IF(ISBLANK('SFARI Score'!$Y$27), 0, AE27*15)</f>
        <v>1.5</v>
      </c>
      <c r="AL27" s="138">
        <f>IF(ISBLANK('SFARI Score'!$Y$27), 0, AF27*15)</f>
        <v>0</v>
      </c>
      <c r="AM27" s="138">
        <f>IF(ISBLANK('SFARI Score'!$Y$27), 0, AG27*15)</f>
        <v>15</v>
      </c>
    </row>
    <row r="28" spans="1:39" ht="15.75" customHeight="1" x14ac:dyDescent="0.25">
      <c r="A28" s="186"/>
      <c r="B28" s="216"/>
      <c r="C28" s="167"/>
      <c r="D28" s="209"/>
      <c r="E28" s="218"/>
      <c r="F28" s="219" t="s">
        <v>175</v>
      </c>
      <c r="G28" s="231" t="e">
        <f>AVERAGEIF(P28:P31,"&lt;&gt;#N/A")</f>
        <v>#DIV/0!</v>
      </c>
      <c r="H28" s="181"/>
      <c r="I28" s="108" t="s">
        <v>166</v>
      </c>
      <c r="J28" s="114"/>
      <c r="K28" s="62"/>
      <c r="L28" s="62"/>
      <c r="M28" s="62"/>
      <c r="N28" s="62"/>
      <c r="O28" s="62"/>
      <c r="P28" s="132" t="e">
        <f t="array" ref="P28">VLOOKUP($J28:$J28,$R$1:$S$5,2,FALSE)</f>
        <v>#N/A</v>
      </c>
      <c r="Q28" s="62"/>
      <c r="R28" s="65"/>
      <c r="S28" s="65"/>
      <c r="T28" s="65"/>
      <c r="U28" s="62"/>
      <c r="V28" s="100"/>
      <c r="W28" s="261" t="s">
        <v>237</v>
      </c>
      <c r="X28" s="261"/>
      <c r="Y28" s="262"/>
      <c r="Z28" s="149">
        <f>'SFARI Score'!AH28</f>
        <v>0</v>
      </c>
      <c r="AA28" s="149">
        <f>'SFARI Score'!AI28</f>
        <v>0</v>
      </c>
      <c r="AB28" s="149">
        <f>'SFARI Score'!AJ28</f>
        <v>0</v>
      </c>
      <c r="AC28" s="126"/>
      <c r="AE28" s="150">
        <f>SUM(AE8:AE27)</f>
        <v>10.699999999999998</v>
      </c>
      <c r="AF28" s="151">
        <f>SUM(AF8:AF27)</f>
        <v>4.5</v>
      </c>
      <c r="AG28" s="151">
        <f>SUM(AG8:AG27)</f>
        <v>5.5</v>
      </c>
      <c r="AH28" s="152">
        <f>SUMIF(AH8:AH27,"&lt;&gt;#N/A")/AK28</f>
        <v>0</v>
      </c>
      <c r="AI28" s="152">
        <f>SUMIF(AI8:AI27,"&lt;&gt;#N/A")/AL28</f>
        <v>0</v>
      </c>
      <c r="AJ28" s="152">
        <f>SUMIF(AJ8:AJ27,"&lt;&gt;#N/A")/AM28</f>
        <v>0</v>
      </c>
      <c r="AK28" s="153">
        <f>SUM(AK8:AK27)</f>
        <v>160.5</v>
      </c>
      <c r="AL28" s="153">
        <f>SUM(AL8:AL27)</f>
        <v>67.5</v>
      </c>
      <c r="AM28" s="153">
        <f>SUM(AM8:AM27)</f>
        <v>82.5</v>
      </c>
    </row>
    <row r="29" spans="1:39" ht="15.75" customHeight="1" x14ac:dyDescent="0.25">
      <c r="A29" s="186"/>
      <c r="B29" s="216"/>
      <c r="C29" s="167"/>
      <c r="D29" s="209"/>
      <c r="E29" s="218"/>
      <c r="F29" s="220"/>
      <c r="G29" s="232"/>
      <c r="H29" s="182"/>
      <c r="I29" s="108" t="s">
        <v>239</v>
      </c>
      <c r="J29" s="113"/>
      <c r="K29" s="62"/>
      <c r="L29" s="62"/>
      <c r="M29" s="62"/>
      <c r="N29" s="62"/>
      <c r="O29" s="62"/>
      <c r="P29" s="154" t="e">
        <f t="array" ref="P29">VLOOKUP($J29:$J29,$R$1:$S$5,2,FALSE)</f>
        <v>#N/A</v>
      </c>
      <c r="Q29" s="62"/>
      <c r="R29" s="65"/>
      <c r="S29" s="65"/>
      <c r="T29" s="65"/>
      <c r="U29" s="62"/>
      <c r="V29" s="100"/>
      <c r="W29" s="253" t="s">
        <v>238</v>
      </c>
      <c r="X29" s="253"/>
      <c r="Y29" s="254"/>
      <c r="Z29" s="255">
        <f>AVERAGE(Z28:AB28)</f>
        <v>0</v>
      </c>
      <c r="AA29" s="255"/>
      <c r="AB29" s="255"/>
      <c r="AC29" s="126"/>
    </row>
    <row r="30" spans="1:39" ht="15.75" customHeight="1" thickBot="1" x14ac:dyDescent="0.3">
      <c r="A30" s="186"/>
      <c r="B30" s="216"/>
      <c r="C30" s="167"/>
      <c r="D30" s="209"/>
      <c r="E30" s="218"/>
      <c r="F30" s="220"/>
      <c r="G30" s="232"/>
      <c r="H30" s="182"/>
      <c r="I30" s="108" t="s">
        <v>267</v>
      </c>
      <c r="J30" s="113"/>
      <c r="K30" s="62"/>
      <c r="L30" s="62"/>
      <c r="M30" s="62"/>
      <c r="N30" s="62"/>
      <c r="O30" s="62"/>
      <c r="P30" s="154" t="e">
        <f t="array" ref="P30">VLOOKUP($J30:$J30,$R$1:$S$5,2,FALSE)</f>
        <v>#N/A</v>
      </c>
      <c r="Q30" s="62"/>
      <c r="R30" s="65"/>
      <c r="S30" s="65"/>
      <c r="T30" s="65"/>
      <c r="U30" s="62"/>
      <c r="V30" s="155"/>
      <c r="W30" s="156"/>
      <c r="X30" s="156"/>
      <c r="Y30" s="156"/>
      <c r="Z30" s="156"/>
      <c r="AA30" s="156"/>
      <c r="AB30" s="156"/>
      <c r="AC30" s="157"/>
    </row>
    <row r="31" spans="1:39" ht="15.75" customHeight="1" x14ac:dyDescent="0.25">
      <c r="A31" s="186"/>
      <c r="B31" s="216"/>
      <c r="C31" s="167"/>
      <c r="D31" s="209"/>
      <c r="E31" s="218"/>
      <c r="F31" s="221"/>
      <c r="G31" s="233"/>
      <c r="H31" s="183"/>
      <c r="I31" s="93" t="s">
        <v>167</v>
      </c>
      <c r="J31" s="113"/>
      <c r="K31" s="62"/>
      <c r="L31" s="62"/>
      <c r="M31" s="62"/>
      <c r="N31" s="62"/>
      <c r="O31" s="62"/>
      <c r="P31" s="154" t="e">
        <f t="array" ref="P31">VLOOKUP($J31:$J31,$R$1:$S$5,2,FALSE)</f>
        <v>#N/A</v>
      </c>
      <c r="Q31" s="62"/>
      <c r="R31" s="65"/>
      <c r="S31" s="65"/>
      <c r="T31" s="65"/>
      <c r="U31" s="62"/>
    </row>
    <row r="32" spans="1:39" ht="15.75" customHeight="1" x14ac:dyDescent="0.25">
      <c r="A32" s="186"/>
      <c r="B32" s="216"/>
      <c r="C32" s="167"/>
      <c r="D32" s="209"/>
      <c r="E32" s="218"/>
      <c r="F32" s="219" t="s">
        <v>49</v>
      </c>
      <c r="G32" s="168" t="e">
        <f>AVERAGEIF(P32:P35,"&lt;&gt;#N/A")</f>
        <v>#DIV/0!</v>
      </c>
      <c r="H32" s="181"/>
      <c r="I32" s="108" t="s">
        <v>168</v>
      </c>
      <c r="J32" s="113"/>
      <c r="K32" s="62"/>
      <c r="L32" s="62"/>
      <c r="M32" s="62"/>
      <c r="N32" s="62"/>
      <c r="O32" s="62"/>
      <c r="P32" s="154" t="e">
        <f t="array" ref="P32">VLOOKUP($J32:$J32,$R$1:$S$5,2,FALSE)</f>
        <v>#N/A</v>
      </c>
      <c r="Q32" s="62"/>
      <c r="R32" s="65"/>
      <c r="S32" s="65"/>
      <c r="T32" s="65"/>
      <c r="U32" s="62"/>
    </row>
    <row r="33" spans="1:21" ht="15.75" customHeight="1" x14ac:dyDescent="0.25">
      <c r="A33" s="186"/>
      <c r="B33" s="216"/>
      <c r="C33" s="167"/>
      <c r="D33" s="209"/>
      <c r="E33" s="218"/>
      <c r="F33" s="220"/>
      <c r="G33" s="168"/>
      <c r="H33" s="182"/>
      <c r="I33" s="108" t="s">
        <v>285</v>
      </c>
      <c r="J33" s="113"/>
      <c r="K33" s="62"/>
      <c r="L33" s="62"/>
      <c r="M33" s="62"/>
      <c r="N33" s="62"/>
      <c r="O33" s="62"/>
      <c r="P33" s="154" t="e">
        <f t="array" ref="P33">VLOOKUP($J33:$J33,$R$1:$S$5,2,FALSE)</f>
        <v>#N/A</v>
      </c>
      <c r="Q33" s="62"/>
      <c r="R33" s="65"/>
      <c r="S33" s="65"/>
      <c r="T33" s="65"/>
      <c r="U33" s="62"/>
    </row>
    <row r="34" spans="1:21" ht="15.75" customHeight="1" x14ac:dyDescent="0.25">
      <c r="A34" s="186"/>
      <c r="B34" s="216"/>
      <c r="C34" s="167"/>
      <c r="D34" s="209"/>
      <c r="E34" s="218"/>
      <c r="F34" s="220"/>
      <c r="G34" s="168"/>
      <c r="H34" s="182"/>
      <c r="I34" s="108" t="s">
        <v>169</v>
      </c>
      <c r="J34" s="113"/>
      <c r="K34" s="62"/>
      <c r="L34" s="62"/>
      <c r="M34" s="62"/>
      <c r="N34" s="62"/>
      <c r="O34" s="62"/>
      <c r="P34" s="154" t="e">
        <f t="array" ref="P34">VLOOKUP($J34:$J34,$R$1:$S$5,2,FALSE)</f>
        <v>#N/A</v>
      </c>
      <c r="Q34" s="62"/>
      <c r="R34" s="65"/>
      <c r="S34" s="65"/>
      <c r="T34" s="65"/>
      <c r="U34" s="62"/>
    </row>
    <row r="35" spans="1:21" ht="15.75" customHeight="1" x14ac:dyDescent="0.25">
      <c r="A35" s="186"/>
      <c r="B35" s="216"/>
      <c r="C35" s="167"/>
      <c r="D35" s="209"/>
      <c r="E35" s="218"/>
      <c r="F35" s="221"/>
      <c r="G35" s="168"/>
      <c r="H35" s="183"/>
      <c r="I35" s="93" t="s">
        <v>170</v>
      </c>
      <c r="J35" s="113"/>
      <c r="K35" s="62"/>
      <c r="L35" s="62"/>
      <c r="M35" s="62"/>
      <c r="N35" s="62"/>
      <c r="O35" s="62"/>
      <c r="P35" s="154" t="e">
        <f t="array" ref="P35">VLOOKUP($J35:$J35,$R$1:$S$5,2,FALSE)</f>
        <v>#N/A</v>
      </c>
      <c r="Q35" s="62"/>
      <c r="R35" s="65"/>
      <c r="S35" s="65"/>
      <c r="T35" s="65"/>
      <c r="U35" s="62"/>
    </row>
    <row r="36" spans="1:21" ht="15.75" customHeight="1" x14ac:dyDescent="0.25">
      <c r="A36" s="186"/>
      <c r="B36" s="216"/>
      <c r="C36" s="167"/>
      <c r="D36" s="209"/>
      <c r="E36" s="218"/>
      <c r="F36" s="219" t="s">
        <v>176</v>
      </c>
      <c r="G36" s="168" t="e">
        <f>AVERAGEIF(P36:P39,"&lt;&gt;#N/A")</f>
        <v>#DIV/0!</v>
      </c>
      <c r="H36" s="181"/>
      <c r="I36" s="108" t="s">
        <v>171</v>
      </c>
      <c r="J36" s="113"/>
      <c r="K36" s="62"/>
      <c r="L36" s="62"/>
      <c r="M36" s="62"/>
      <c r="N36" s="62"/>
      <c r="O36" s="62"/>
      <c r="P36" s="154" t="e">
        <f t="array" ref="P36">VLOOKUP($J36:$J36,$R$1:$S$5,2,FALSE)</f>
        <v>#N/A</v>
      </c>
      <c r="Q36" s="62"/>
      <c r="R36" s="65"/>
      <c r="S36" s="65"/>
      <c r="T36" s="65"/>
      <c r="U36" s="62"/>
    </row>
    <row r="37" spans="1:21" ht="15.75" customHeight="1" x14ac:dyDescent="0.25">
      <c r="A37" s="186"/>
      <c r="B37" s="216"/>
      <c r="C37" s="167"/>
      <c r="D37" s="209"/>
      <c r="E37" s="218"/>
      <c r="F37" s="220"/>
      <c r="G37" s="168"/>
      <c r="H37" s="182"/>
      <c r="I37" s="108" t="s">
        <v>172</v>
      </c>
      <c r="J37" s="113"/>
      <c r="K37" s="62"/>
      <c r="L37" s="62"/>
      <c r="M37" s="62"/>
      <c r="N37" s="62"/>
      <c r="O37" s="62"/>
      <c r="P37" s="154" t="e">
        <f t="array" ref="P37">VLOOKUP($J37:$J37,$R$1:$S$5,2,FALSE)</f>
        <v>#N/A</v>
      </c>
      <c r="Q37" s="62"/>
      <c r="R37" s="65"/>
      <c r="S37" s="65"/>
      <c r="T37" s="65"/>
      <c r="U37" s="62"/>
    </row>
    <row r="38" spans="1:21" ht="15.75" customHeight="1" x14ac:dyDescent="0.25">
      <c r="A38" s="186"/>
      <c r="B38" s="216"/>
      <c r="C38" s="167"/>
      <c r="D38" s="209"/>
      <c r="E38" s="218"/>
      <c r="F38" s="220"/>
      <c r="G38" s="168"/>
      <c r="H38" s="182"/>
      <c r="I38" s="108" t="s">
        <v>173</v>
      </c>
      <c r="J38" s="113"/>
      <c r="K38" s="62"/>
      <c r="L38" s="62"/>
      <c r="M38" s="62"/>
      <c r="N38" s="62"/>
      <c r="O38" s="62"/>
      <c r="P38" s="154" t="e">
        <f t="array" ref="P38">VLOOKUP($J38:$J38,$R$1:$S$5,2,FALSE)</f>
        <v>#N/A</v>
      </c>
      <c r="Q38" s="62"/>
      <c r="R38" s="65"/>
      <c r="S38" s="65"/>
      <c r="T38" s="65"/>
      <c r="U38" s="62"/>
    </row>
    <row r="39" spans="1:21" ht="15.75" customHeight="1" x14ac:dyDescent="0.25">
      <c r="A39" s="186"/>
      <c r="B39" s="216"/>
      <c r="C39" s="167"/>
      <c r="D39" s="209"/>
      <c r="E39" s="218"/>
      <c r="F39" s="221"/>
      <c r="G39" s="168"/>
      <c r="H39" s="183"/>
      <c r="I39" s="108" t="s">
        <v>174</v>
      </c>
      <c r="J39" s="113"/>
      <c r="K39" s="62"/>
      <c r="L39" s="62"/>
      <c r="M39" s="62"/>
      <c r="N39" s="62"/>
      <c r="O39" s="62"/>
      <c r="P39" s="154" t="e">
        <f t="array" ref="P39">VLOOKUP($J39:$J39,$R$1:$S$5,2,FALSE)</f>
        <v>#N/A</v>
      </c>
      <c r="Q39" s="62"/>
      <c r="R39" s="65"/>
      <c r="S39" s="65"/>
      <c r="T39" s="65"/>
      <c r="U39" s="62"/>
    </row>
    <row r="40" spans="1:21" ht="15.6" customHeight="1" x14ac:dyDescent="0.25">
      <c r="A40" s="186"/>
      <c r="B40" s="216"/>
      <c r="C40" s="167"/>
      <c r="D40" s="216" t="s">
        <v>165</v>
      </c>
      <c r="E40" s="217" t="e">
        <f>IF(AVERAGE(H40:H55)/15&lt;0.4, "Non-Functioning", IF(AVERAGE(H40:H55)/15&lt;0.7, "Functioning At-Risk", "Functioning"))</f>
        <v>#DIV/0!</v>
      </c>
      <c r="F40" s="219" t="s">
        <v>54</v>
      </c>
      <c r="G40" s="168" t="e">
        <f>AVERAGEIF(P40:P43,"&lt;&gt;#N/A")</f>
        <v>#DIV/0!</v>
      </c>
      <c r="H40" s="181"/>
      <c r="I40" s="107" t="s">
        <v>54</v>
      </c>
      <c r="J40" s="113"/>
      <c r="K40" s="62"/>
      <c r="L40" s="62"/>
      <c r="M40" s="62"/>
      <c r="N40" s="62"/>
      <c r="O40" s="62"/>
      <c r="P40" s="154" t="e">
        <f t="array" ref="P40">VLOOKUP($J40:$J40,$R$1:$S$5,2,FALSE)</f>
        <v>#N/A</v>
      </c>
      <c r="Q40" s="62"/>
      <c r="R40" s="65"/>
      <c r="S40" s="65"/>
      <c r="T40" s="65"/>
      <c r="U40" s="62"/>
    </row>
    <row r="41" spans="1:21" ht="14.45" customHeight="1" x14ac:dyDescent="0.25">
      <c r="A41" s="186"/>
      <c r="B41" s="216"/>
      <c r="C41" s="167"/>
      <c r="D41" s="216"/>
      <c r="E41" s="218"/>
      <c r="F41" s="220"/>
      <c r="G41" s="168"/>
      <c r="H41" s="182"/>
      <c r="I41" s="108" t="s">
        <v>177</v>
      </c>
      <c r="J41" s="113"/>
      <c r="K41" s="62"/>
      <c r="L41" s="62"/>
      <c r="M41" s="62"/>
      <c r="N41" s="62"/>
      <c r="O41" s="62"/>
      <c r="P41" s="154" t="e">
        <f t="array" ref="P41">VLOOKUP($J41:$J41,$R$1:$S$5,2,FALSE)</f>
        <v>#N/A</v>
      </c>
      <c r="Q41" s="62"/>
      <c r="R41" s="65"/>
      <c r="S41" s="65"/>
      <c r="T41" s="65"/>
      <c r="U41" s="62"/>
    </row>
    <row r="42" spans="1:21" ht="14.45" customHeight="1" x14ac:dyDescent="0.25">
      <c r="A42" s="186"/>
      <c r="B42" s="216"/>
      <c r="C42" s="167"/>
      <c r="D42" s="216"/>
      <c r="E42" s="218"/>
      <c r="F42" s="220"/>
      <c r="G42" s="168"/>
      <c r="H42" s="182"/>
      <c r="I42" s="108" t="s">
        <v>178</v>
      </c>
      <c r="J42" s="113"/>
      <c r="K42" s="62"/>
      <c r="L42" s="62"/>
      <c r="M42" s="62"/>
      <c r="N42" s="62"/>
      <c r="O42" s="62"/>
      <c r="P42" s="154" t="e">
        <f t="array" ref="P42">VLOOKUP($J42:$J42,$R$1:$S$5,2,FALSE)</f>
        <v>#N/A</v>
      </c>
      <c r="Q42" s="62"/>
      <c r="R42" s="65"/>
      <c r="S42" s="65"/>
      <c r="T42" s="65"/>
      <c r="U42" s="62"/>
    </row>
    <row r="43" spans="1:21" ht="14.45" customHeight="1" x14ac:dyDescent="0.25">
      <c r="A43" s="186"/>
      <c r="B43" s="216"/>
      <c r="C43" s="167"/>
      <c r="D43" s="216"/>
      <c r="E43" s="218"/>
      <c r="F43" s="221"/>
      <c r="G43" s="168"/>
      <c r="H43" s="183"/>
      <c r="I43" s="93" t="s">
        <v>286</v>
      </c>
      <c r="J43" s="113"/>
      <c r="K43" s="62"/>
      <c r="L43" s="62"/>
      <c r="M43" s="62"/>
      <c r="N43" s="62"/>
      <c r="O43" s="62"/>
      <c r="P43" s="154" t="e">
        <f t="array" ref="P43">VLOOKUP($J43:$J43,$R$1:$S$5,2,FALSE)</f>
        <v>#N/A</v>
      </c>
      <c r="Q43" s="62"/>
      <c r="R43" s="65"/>
      <c r="S43" s="65"/>
      <c r="T43" s="65"/>
      <c r="U43" s="62"/>
    </row>
    <row r="44" spans="1:21" ht="14.45" customHeight="1" x14ac:dyDescent="0.25">
      <c r="A44" s="186"/>
      <c r="B44" s="216"/>
      <c r="C44" s="167"/>
      <c r="D44" s="216"/>
      <c r="E44" s="218"/>
      <c r="F44" s="220" t="s">
        <v>247</v>
      </c>
      <c r="G44" s="231" t="e">
        <f>AVERAGEIF(P44:P47,"&lt;&gt;#N/A")</f>
        <v>#DIV/0!</v>
      </c>
      <c r="H44" s="181"/>
      <c r="I44" s="108" t="s">
        <v>248</v>
      </c>
      <c r="J44" s="113"/>
      <c r="K44" s="62"/>
      <c r="L44" s="62"/>
      <c r="M44" s="62"/>
      <c r="N44" s="62"/>
      <c r="O44" s="62"/>
      <c r="P44" s="154" t="e">
        <f t="array" ref="P44">VLOOKUP($J44:$J44,$R$1:$S$5,2,FALSE)</f>
        <v>#N/A</v>
      </c>
      <c r="Q44" s="62"/>
      <c r="R44" s="65"/>
      <c r="S44" s="65"/>
      <c r="T44" s="65"/>
      <c r="U44" s="62"/>
    </row>
    <row r="45" spans="1:21" ht="14.45" customHeight="1" x14ac:dyDescent="0.25">
      <c r="A45" s="186"/>
      <c r="B45" s="216"/>
      <c r="C45" s="167"/>
      <c r="D45" s="216"/>
      <c r="E45" s="218"/>
      <c r="F45" s="220"/>
      <c r="G45" s="232"/>
      <c r="H45" s="182"/>
      <c r="I45" s="108" t="s">
        <v>249</v>
      </c>
      <c r="J45" s="113"/>
      <c r="K45" s="62"/>
      <c r="L45" s="62"/>
      <c r="M45" s="62"/>
      <c r="N45" s="62"/>
      <c r="O45" s="62"/>
      <c r="P45" s="154" t="e">
        <f t="array" ref="P45">VLOOKUP($J45:$J45,$R$1:$S$5,2,FALSE)</f>
        <v>#N/A</v>
      </c>
      <c r="Q45" s="62"/>
      <c r="R45" s="65"/>
      <c r="S45" s="65"/>
      <c r="T45" s="65"/>
      <c r="U45" s="62"/>
    </row>
    <row r="46" spans="1:21" ht="14.45" customHeight="1" x14ac:dyDescent="0.25">
      <c r="A46" s="186"/>
      <c r="B46" s="216"/>
      <c r="C46" s="167"/>
      <c r="D46" s="216"/>
      <c r="E46" s="218"/>
      <c r="F46" s="220"/>
      <c r="G46" s="232"/>
      <c r="H46" s="182"/>
      <c r="I46" s="108" t="s">
        <v>179</v>
      </c>
      <c r="J46" s="113"/>
      <c r="K46" s="62"/>
      <c r="L46" s="62"/>
      <c r="M46" s="62"/>
      <c r="N46" s="62"/>
      <c r="O46" s="62"/>
      <c r="P46" s="154" t="e">
        <f t="array" ref="P46">VLOOKUP($J46:$J46,$R$1:$S$5,2,FALSE)</f>
        <v>#N/A</v>
      </c>
      <c r="Q46" s="62"/>
      <c r="R46" s="65"/>
      <c r="S46" s="65"/>
      <c r="T46" s="65"/>
      <c r="U46" s="62"/>
    </row>
    <row r="47" spans="1:21" ht="14.45" customHeight="1" x14ac:dyDescent="0.25">
      <c r="A47" s="186"/>
      <c r="B47" s="216"/>
      <c r="C47" s="167"/>
      <c r="D47" s="216"/>
      <c r="E47" s="218"/>
      <c r="F47" s="220"/>
      <c r="G47" s="232"/>
      <c r="H47" s="182"/>
      <c r="I47" s="102" t="s">
        <v>250</v>
      </c>
      <c r="J47" s="113"/>
      <c r="K47" s="62"/>
      <c r="L47" s="62"/>
      <c r="M47" s="62"/>
      <c r="N47" s="62"/>
      <c r="O47" s="62"/>
      <c r="P47" s="154" t="e">
        <f t="array" ref="P47">VLOOKUP($J47:$J47,$R$1:$S$5,2,FALSE)</f>
        <v>#N/A</v>
      </c>
      <c r="Q47" s="62"/>
      <c r="R47" s="65"/>
      <c r="S47" s="65"/>
      <c r="T47" s="65"/>
      <c r="U47" s="62"/>
    </row>
    <row r="48" spans="1:21" ht="14.45" customHeight="1" x14ac:dyDescent="0.25">
      <c r="A48" s="186"/>
      <c r="B48" s="216"/>
      <c r="C48" s="167"/>
      <c r="D48" s="216"/>
      <c r="E48" s="218"/>
      <c r="F48" s="219" t="s">
        <v>185</v>
      </c>
      <c r="G48" s="168" t="e">
        <f>AVERAGEIF(P48:P51,"&lt;&gt;#N/A")</f>
        <v>#DIV/0!</v>
      </c>
      <c r="H48" s="181"/>
      <c r="I48" s="108" t="s">
        <v>180</v>
      </c>
      <c r="J48" s="114"/>
      <c r="K48" s="62"/>
      <c r="L48" s="62"/>
      <c r="M48" s="62"/>
      <c r="N48" s="62"/>
      <c r="O48" s="62"/>
      <c r="P48" s="154" t="e">
        <f t="array" ref="P48">VLOOKUP($J48:$J48,$R$1:$S$5,2,FALSE)</f>
        <v>#N/A</v>
      </c>
      <c r="Q48" s="62"/>
      <c r="R48" s="65"/>
      <c r="S48" s="65"/>
      <c r="T48" s="65"/>
      <c r="U48" s="62"/>
    </row>
    <row r="49" spans="1:21" ht="14.45" customHeight="1" x14ac:dyDescent="0.25">
      <c r="A49" s="186"/>
      <c r="B49" s="216"/>
      <c r="C49" s="167"/>
      <c r="D49" s="216"/>
      <c r="E49" s="218"/>
      <c r="F49" s="220"/>
      <c r="G49" s="168"/>
      <c r="H49" s="182"/>
      <c r="I49" s="108" t="s">
        <v>181</v>
      </c>
      <c r="J49" s="113"/>
      <c r="K49" s="62"/>
      <c r="L49" s="62"/>
      <c r="M49" s="62"/>
      <c r="N49" s="62"/>
      <c r="O49" s="62"/>
      <c r="P49" s="154" t="e">
        <f t="array" ref="P49">VLOOKUP($J49:$J49,$R$1:$S$5,2,FALSE)</f>
        <v>#N/A</v>
      </c>
      <c r="Q49" s="62"/>
      <c r="R49" s="65"/>
      <c r="S49" s="65"/>
      <c r="T49" s="65"/>
      <c r="U49" s="62"/>
    </row>
    <row r="50" spans="1:21" ht="14.45" customHeight="1" x14ac:dyDescent="0.25">
      <c r="A50" s="186"/>
      <c r="B50" s="216"/>
      <c r="C50" s="167"/>
      <c r="D50" s="216"/>
      <c r="E50" s="218"/>
      <c r="F50" s="220"/>
      <c r="G50" s="168"/>
      <c r="H50" s="182"/>
      <c r="I50" s="108" t="s">
        <v>182</v>
      </c>
      <c r="J50" s="113"/>
      <c r="K50" s="62"/>
      <c r="L50" s="62"/>
      <c r="M50" s="62"/>
      <c r="N50" s="62"/>
      <c r="O50" s="62"/>
      <c r="P50" s="154" t="e">
        <f t="array" ref="P50">VLOOKUP($J50:$J50,$R$1:$S$5,2,FALSE)</f>
        <v>#N/A</v>
      </c>
      <c r="Q50" s="62"/>
      <c r="R50" s="65"/>
      <c r="S50" s="65"/>
      <c r="T50" s="65"/>
      <c r="U50" s="62"/>
    </row>
    <row r="51" spans="1:21" ht="14.45" customHeight="1" x14ac:dyDescent="0.25">
      <c r="A51" s="186"/>
      <c r="B51" s="216"/>
      <c r="C51" s="167"/>
      <c r="D51" s="216"/>
      <c r="E51" s="218"/>
      <c r="F51" s="221"/>
      <c r="G51" s="168"/>
      <c r="H51" s="183"/>
      <c r="I51" s="93" t="s">
        <v>183</v>
      </c>
      <c r="J51" s="113"/>
      <c r="K51" s="62"/>
      <c r="L51" s="62"/>
      <c r="M51" s="62"/>
      <c r="N51" s="62"/>
      <c r="O51" s="62"/>
      <c r="P51" s="154" t="e">
        <f t="array" ref="P51">VLOOKUP($J51:$J51,$R$1:$S$5,2,FALSE)</f>
        <v>#N/A</v>
      </c>
      <c r="Q51" s="62"/>
      <c r="R51" s="65"/>
      <c r="S51" s="65"/>
      <c r="T51" s="65"/>
      <c r="U51" s="62"/>
    </row>
    <row r="52" spans="1:21" ht="14.45" customHeight="1" x14ac:dyDescent="0.25">
      <c r="A52" s="186"/>
      <c r="B52" s="216"/>
      <c r="C52" s="167"/>
      <c r="D52" s="216"/>
      <c r="E52" s="218"/>
      <c r="F52" s="219" t="s">
        <v>281</v>
      </c>
      <c r="G52" s="231" t="e">
        <f>AVERAGEIF(P52:P55,"&lt;&gt;#N/A")</f>
        <v>#DIV/0!</v>
      </c>
      <c r="H52" s="181"/>
      <c r="I52" s="108" t="s">
        <v>251</v>
      </c>
      <c r="J52" s="113"/>
      <c r="K52" s="62"/>
      <c r="L52" s="62"/>
      <c r="M52" s="62"/>
      <c r="N52" s="62"/>
      <c r="O52" s="62"/>
      <c r="P52" s="154" t="e">
        <f t="array" ref="P52">VLOOKUP($J52:$J52,$R$1:$S$5,2,FALSE)</f>
        <v>#N/A</v>
      </c>
      <c r="Q52" s="62"/>
      <c r="R52" s="65"/>
      <c r="S52" s="65"/>
      <c r="T52" s="65"/>
      <c r="U52" s="62"/>
    </row>
    <row r="53" spans="1:21" ht="14.45" customHeight="1" x14ac:dyDescent="0.25">
      <c r="A53" s="186"/>
      <c r="B53" s="216"/>
      <c r="C53" s="167"/>
      <c r="D53" s="216"/>
      <c r="E53" s="218"/>
      <c r="F53" s="220"/>
      <c r="G53" s="232"/>
      <c r="H53" s="182"/>
      <c r="I53" s="108" t="s">
        <v>184</v>
      </c>
      <c r="J53" s="113"/>
      <c r="K53" s="62"/>
      <c r="L53" s="62"/>
      <c r="M53" s="62"/>
      <c r="N53" s="62"/>
      <c r="O53" s="62"/>
      <c r="P53" s="154" t="e">
        <f t="array" ref="P53">VLOOKUP($J53:$J53,$R$1:$S$5,2,FALSE)</f>
        <v>#N/A</v>
      </c>
      <c r="Q53" s="62"/>
      <c r="R53" s="65"/>
      <c r="S53" s="65"/>
      <c r="T53" s="65"/>
      <c r="U53" s="62"/>
    </row>
    <row r="54" spans="1:21" ht="14.45" customHeight="1" x14ac:dyDescent="0.25">
      <c r="A54" s="186"/>
      <c r="B54" s="216"/>
      <c r="C54" s="167"/>
      <c r="D54" s="216"/>
      <c r="E54" s="218"/>
      <c r="F54" s="220"/>
      <c r="G54" s="232"/>
      <c r="H54" s="182"/>
      <c r="I54" s="108" t="s">
        <v>252</v>
      </c>
      <c r="J54" s="113"/>
      <c r="K54" s="62"/>
      <c r="L54" s="62"/>
      <c r="M54" s="62"/>
      <c r="N54" s="62"/>
      <c r="O54" s="62"/>
      <c r="P54" s="154" t="e">
        <f t="array" ref="P54">VLOOKUP($J54:$J54,$R$1:$S$5,2,FALSE)</f>
        <v>#N/A</v>
      </c>
      <c r="Q54" s="62"/>
      <c r="R54" s="65"/>
      <c r="S54" s="65"/>
      <c r="T54" s="65"/>
      <c r="U54" s="62"/>
    </row>
    <row r="55" spans="1:21" ht="14.45" customHeight="1" x14ac:dyDescent="0.25">
      <c r="A55" s="186"/>
      <c r="B55" s="216"/>
      <c r="C55" s="167"/>
      <c r="D55" s="216"/>
      <c r="E55" s="218"/>
      <c r="F55" s="221"/>
      <c r="G55" s="233"/>
      <c r="H55" s="183"/>
      <c r="I55" s="93" t="s">
        <v>253</v>
      </c>
      <c r="J55" s="113"/>
      <c r="K55" s="62"/>
      <c r="L55" s="62"/>
      <c r="M55" s="62"/>
      <c r="N55" s="62"/>
      <c r="O55" s="62"/>
      <c r="P55" s="154" t="e">
        <f t="array" ref="P55">VLOOKUP($J55:$J55,$R$1:$S$5,2,FALSE)</f>
        <v>#N/A</v>
      </c>
      <c r="Q55" s="62"/>
      <c r="R55" s="65"/>
      <c r="S55" s="65"/>
      <c r="T55" s="65"/>
      <c r="U55" s="62"/>
    </row>
    <row r="56" spans="1:21" ht="15.75" customHeight="1" x14ac:dyDescent="0.25">
      <c r="A56" s="186"/>
      <c r="B56" s="165" t="s">
        <v>162</v>
      </c>
      <c r="C56" s="166">
        <f>AA28</f>
        <v>0</v>
      </c>
      <c r="D56" s="238" t="s">
        <v>210</v>
      </c>
      <c r="E56" s="217" t="e">
        <f>IF(AVERAGE(H56:H71)/15&lt;0.4, "Non-Functioning", IF(AVERAGE(H56:H71)/15&lt;0.7, "Functioning At-Risk", "Functioning"))</f>
        <v>#DIV/0!</v>
      </c>
      <c r="F56" s="234" t="s">
        <v>204</v>
      </c>
      <c r="G56" s="236" t="e">
        <f>AVERAGEIF(P56:P59,"&lt;&gt;#N/A")</f>
        <v>#DIV/0!</v>
      </c>
      <c r="H56" s="181"/>
      <c r="I56" s="95" t="s">
        <v>187</v>
      </c>
      <c r="J56" s="113"/>
      <c r="K56" s="62"/>
      <c r="L56" s="62"/>
      <c r="M56" s="62"/>
      <c r="N56" s="62"/>
      <c r="O56" s="62"/>
      <c r="P56" s="154" t="e">
        <f t="array" ref="P56">VLOOKUP($J56:$J56,$R$1:$S$5,2,FALSE)</f>
        <v>#N/A</v>
      </c>
      <c r="Q56" s="62"/>
      <c r="R56" s="65"/>
      <c r="S56" s="65"/>
      <c r="T56" s="65"/>
      <c r="U56" s="62"/>
    </row>
    <row r="57" spans="1:21" ht="15.75" customHeight="1" x14ac:dyDescent="0.25">
      <c r="A57" s="186"/>
      <c r="B57" s="165"/>
      <c r="C57" s="167"/>
      <c r="D57" s="239"/>
      <c r="E57" s="218"/>
      <c r="F57" s="235"/>
      <c r="G57" s="237"/>
      <c r="H57" s="182"/>
      <c r="I57" s="96" t="s">
        <v>188</v>
      </c>
      <c r="J57" s="113"/>
      <c r="K57" s="62"/>
      <c r="L57" s="62"/>
      <c r="M57" s="62"/>
      <c r="N57" s="62"/>
      <c r="O57" s="62"/>
      <c r="P57" s="154" t="e">
        <f t="array" ref="P57">VLOOKUP($J57:$J57,$R$1:$S$5,2,FALSE)</f>
        <v>#N/A</v>
      </c>
      <c r="Q57" s="62"/>
      <c r="R57" s="65"/>
      <c r="S57" s="65"/>
      <c r="T57" s="65"/>
      <c r="U57" s="62"/>
    </row>
    <row r="58" spans="1:21" ht="15.75" customHeight="1" x14ac:dyDescent="0.25">
      <c r="A58" s="186"/>
      <c r="B58" s="165"/>
      <c r="C58" s="167"/>
      <c r="D58" s="239"/>
      <c r="E58" s="218"/>
      <c r="F58" s="235"/>
      <c r="G58" s="237"/>
      <c r="H58" s="182"/>
      <c r="I58" s="96" t="s">
        <v>189</v>
      </c>
      <c r="J58" s="113"/>
      <c r="K58" s="62"/>
      <c r="L58" s="62"/>
      <c r="M58" s="62"/>
      <c r="N58" s="62"/>
      <c r="O58" s="62"/>
      <c r="P58" s="154" t="e">
        <f t="array" ref="P58">VLOOKUP($J58:$J58,$R$1:$S$5,2,FALSE)</f>
        <v>#N/A</v>
      </c>
      <c r="Q58" s="62"/>
      <c r="R58" s="65"/>
      <c r="S58" s="65"/>
      <c r="T58" s="65"/>
      <c r="U58" s="62"/>
    </row>
    <row r="59" spans="1:21" ht="15.75" customHeight="1" x14ac:dyDescent="0.25">
      <c r="A59" s="186"/>
      <c r="B59" s="165"/>
      <c r="C59" s="167"/>
      <c r="D59" s="239"/>
      <c r="E59" s="218"/>
      <c r="F59" s="244"/>
      <c r="G59" s="242"/>
      <c r="H59" s="183"/>
      <c r="I59" s="97" t="s">
        <v>190</v>
      </c>
      <c r="J59" s="113"/>
      <c r="K59" s="62"/>
      <c r="L59" s="62"/>
      <c r="M59" s="62"/>
      <c r="N59" s="62"/>
      <c r="O59" s="62"/>
      <c r="P59" s="154" t="e">
        <f t="array" ref="P59">VLOOKUP($J59:$J59,$R$1:$S$5,2,FALSE)</f>
        <v>#N/A</v>
      </c>
      <c r="Q59" s="62"/>
      <c r="R59" s="65"/>
      <c r="S59" s="65"/>
      <c r="T59" s="65"/>
      <c r="U59" s="62"/>
    </row>
    <row r="60" spans="1:21" ht="15.75" customHeight="1" x14ac:dyDescent="0.25">
      <c r="A60" s="186"/>
      <c r="B60" s="165"/>
      <c r="C60" s="167"/>
      <c r="D60" s="239"/>
      <c r="E60" s="218"/>
      <c r="F60" s="240" t="s">
        <v>205</v>
      </c>
      <c r="G60" s="236" t="e">
        <f>AVERAGEIF(P60:P63,"&lt;&gt;#N/A")</f>
        <v>#DIV/0!</v>
      </c>
      <c r="H60" s="181"/>
      <c r="I60" s="96" t="s">
        <v>191</v>
      </c>
      <c r="J60" s="113"/>
      <c r="K60" s="62"/>
      <c r="L60" s="62"/>
      <c r="M60" s="62"/>
      <c r="N60" s="62"/>
      <c r="O60" s="62"/>
      <c r="P60" s="154" t="e">
        <f t="array" ref="P60">VLOOKUP($J60:$J60,$R$1:$S$5,2,FALSE)</f>
        <v>#N/A</v>
      </c>
      <c r="Q60" s="62"/>
      <c r="R60" s="65"/>
      <c r="S60" s="65"/>
      <c r="T60" s="65"/>
      <c r="U60" s="62"/>
    </row>
    <row r="61" spans="1:21" ht="15.75" customHeight="1" x14ac:dyDescent="0.25">
      <c r="A61" s="186"/>
      <c r="B61" s="165"/>
      <c r="C61" s="167"/>
      <c r="D61" s="239"/>
      <c r="E61" s="218"/>
      <c r="F61" s="241"/>
      <c r="G61" s="237"/>
      <c r="H61" s="182"/>
      <c r="I61" s="96" t="s">
        <v>268</v>
      </c>
      <c r="J61" s="113"/>
      <c r="K61" s="62"/>
      <c r="L61" s="62"/>
      <c r="M61" s="62"/>
      <c r="N61" s="62"/>
      <c r="O61" s="62"/>
      <c r="P61" s="154" t="e">
        <f t="array" ref="P61">VLOOKUP($J61:$J61,$R$1:$S$5,2,FALSE)</f>
        <v>#N/A</v>
      </c>
      <c r="Q61" s="62"/>
      <c r="R61" s="65"/>
      <c r="S61" s="65"/>
      <c r="T61" s="65"/>
      <c r="U61" s="62"/>
    </row>
    <row r="62" spans="1:21" ht="15.75" customHeight="1" x14ac:dyDescent="0.25">
      <c r="A62" s="186"/>
      <c r="B62" s="165"/>
      <c r="C62" s="167"/>
      <c r="D62" s="239"/>
      <c r="E62" s="218"/>
      <c r="F62" s="241"/>
      <c r="G62" s="237"/>
      <c r="H62" s="182"/>
      <c r="I62" s="96" t="s">
        <v>192</v>
      </c>
      <c r="J62" s="113"/>
      <c r="K62" s="62"/>
      <c r="L62" s="62"/>
      <c r="M62" s="62"/>
      <c r="N62" s="62"/>
      <c r="O62" s="62"/>
      <c r="P62" s="154" t="e">
        <f t="array" ref="P62">VLOOKUP($J62:$J62,$R$1:$S$5,2,FALSE)</f>
        <v>#N/A</v>
      </c>
      <c r="Q62" s="62"/>
      <c r="R62" s="65"/>
      <c r="S62" s="65"/>
      <c r="T62" s="65"/>
      <c r="U62" s="62"/>
    </row>
    <row r="63" spans="1:21" ht="15.75" customHeight="1" x14ac:dyDescent="0.25">
      <c r="A63" s="186"/>
      <c r="B63" s="165"/>
      <c r="C63" s="167"/>
      <c r="D63" s="239"/>
      <c r="E63" s="218"/>
      <c r="F63" s="241"/>
      <c r="G63" s="242"/>
      <c r="H63" s="182"/>
      <c r="I63" s="97" t="s">
        <v>193</v>
      </c>
      <c r="J63" s="113"/>
      <c r="K63" s="62"/>
      <c r="L63" s="62"/>
      <c r="M63" s="62"/>
      <c r="N63" s="62"/>
      <c r="O63" s="62"/>
      <c r="P63" s="154" t="e">
        <f t="array" ref="P63">VLOOKUP($J63:$J63,$R$1:$S$5,2,FALSE)</f>
        <v>#N/A</v>
      </c>
      <c r="Q63" s="62"/>
      <c r="R63" s="65"/>
      <c r="S63" s="65"/>
      <c r="T63" s="65"/>
      <c r="U63" s="62"/>
    </row>
    <row r="64" spans="1:21" ht="15.75" customHeight="1" x14ac:dyDescent="0.25">
      <c r="A64" s="186"/>
      <c r="B64" s="165"/>
      <c r="C64" s="167"/>
      <c r="D64" s="239"/>
      <c r="E64" s="218"/>
      <c r="F64" s="240" t="s">
        <v>206</v>
      </c>
      <c r="G64" s="236" t="e">
        <f>AVERAGEIF(P64:P67,"&lt;&gt;#N/A")</f>
        <v>#DIV/0!</v>
      </c>
      <c r="H64" s="181"/>
      <c r="I64" s="96" t="s">
        <v>194</v>
      </c>
      <c r="J64" s="114"/>
      <c r="K64" s="62"/>
      <c r="L64" s="62"/>
      <c r="M64" s="62"/>
      <c r="N64" s="62"/>
      <c r="O64" s="62"/>
      <c r="P64" s="154" t="e">
        <f t="array" ref="P64">VLOOKUP($J64:$J64,$R$1:$S$5,2,FALSE)</f>
        <v>#N/A</v>
      </c>
      <c r="Q64" s="62"/>
      <c r="R64" s="65"/>
      <c r="S64" s="65"/>
      <c r="T64" s="65"/>
      <c r="U64" s="62"/>
    </row>
    <row r="65" spans="1:21" ht="15.75" customHeight="1" x14ac:dyDescent="0.25">
      <c r="A65" s="186"/>
      <c r="B65" s="165"/>
      <c r="C65" s="167"/>
      <c r="D65" s="239"/>
      <c r="E65" s="218"/>
      <c r="F65" s="241"/>
      <c r="G65" s="237"/>
      <c r="H65" s="182"/>
      <c r="I65" s="96" t="s">
        <v>195</v>
      </c>
      <c r="J65" s="113"/>
      <c r="K65" s="62"/>
      <c r="L65" s="62"/>
      <c r="M65" s="62"/>
      <c r="N65" s="62"/>
      <c r="O65" s="62"/>
      <c r="P65" s="154" t="e">
        <f t="array" ref="P65">VLOOKUP($J65:$J65,$R$1:$S$5,2,FALSE)</f>
        <v>#N/A</v>
      </c>
      <c r="Q65" s="62"/>
      <c r="R65" s="65"/>
      <c r="S65" s="65"/>
      <c r="T65" s="65"/>
      <c r="U65" s="62"/>
    </row>
    <row r="66" spans="1:21" ht="15.75" customHeight="1" x14ac:dyDescent="0.25">
      <c r="A66" s="186"/>
      <c r="B66" s="165"/>
      <c r="C66" s="167"/>
      <c r="D66" s="239"/>
      <c r="E66" s="218"/>
      <c r="F66" s="241"/>
      <c r="G66" s="237"/>
      <c r="H66" s="182"/>
      <c r="I66" s="96" t="s">
        <v>196</v>
      </c>
      <c r="J66" s="113"/>
      <c r="K66" s="62"/>
      <c r="L66" s="62"/>
      <c r="M66" s="62"/>
      <c r="N66" s="62"/>
      <c r="O66" s="62"/>
      <c r="P66" s="154" t="e">
        <f t="array" ref="P66">VLOOKUP($J66:$J66,$R$1:$S$5,2,FALSE)</f>
        <v>#N/A</v>
      </c>
      <c r="Q66" s="62"/>
      <c r="R66" s="65"/>
      <c r="S66" s="65"/>
      <c r="T66" s="65"/>
      <c r="U66" s="62"/>
    </row>
    <row r="67" spans="1:21" ht="15.75" customHeight="1" x14ac:dyDescent="0.25">
      <c r="A67" s="186"/>
      <c r="B67" s="165"/>
      <c r="C67" s="167"/>
      <c r="D67" s="239"/>
      <c r="E67" s="218"/>
      <c r="F67" s="243"/>
      <c r="G67" s="242"/>
      <c r="H67" s="183"/>
      <c r="I67" s="97" t="s">
        <v>284</v>
      </c>
      <c r="J67" s="113"/>
      <c r="K67" s="62"/>
      <c r="L67" s="62"/>
      <c r="M67" s="62"/>
      <c r="N67" s="62"/>
      <c r="O67" s="62"/>
      <c r="P67" s="154" t="e">
        <f t="array" ref="P67">VLOOKUP($J67:$J67,$R$1:$S$5,2,FALSE)</f>
        <v>#N/A</v>
      </c>
      <c r="Q67" s="62"/>
      <c r="R67" s="65"/>
      <c r="S67" s="65"/>
      <c r="T67" s="65"/>
      <c r="U67" s="62"/>
    </row>
    <row r="68" spans="1:21" ht="15.75" customHeight="1" x14ac:dyDescent="0.25">
      <c r="A68" s="186"/>
      <c r="B68" s="165"/>
      <c r="C68" s="167"/>
      <c r="D68" s="239"/>
      <c r="E68" s="218"/>
      <c r="F68" s="234" t="s">
        <v>207</v>
      </c>
      <c r="G68" s="236" t="e">
        <f>AVERAGEIF(P68:P71,"&lt;&gt;#N/A")</f>
        <v>#DIV/0!</v>
      </c>
      <c r="H68" s="181"/>
      <c r="I68" s="96" t="s">
        <v>197</v>
      </c>
      <c r="J68" s="113"/>
      <c r="K68" s="62"/>
      <c r="L68" s="62"/>
      <c r="M68" s="62"/>
      <c r="N68" s="62"/>
      <c r="O68" s="62"/>
      <c r="P68" s="154" t="e">
        <f t="array" ref="P68">VLOOKUP($J68:$J68,$R$1:$S$5,2,FALSE)</f>
        <v>#N/A</v>
      </c>
      <c r="Q68" s="62"/>
      <c r="R68" s="65"/>
      <c r="S68" s="65"/>
      <c r="T68" s="65"/>
      <c r="U68" s="62"/>
    </row>
    <row r="69" spans="1:21" ht="15.75" customHeight="1" x14ac:dyDescent="0.25">
      <c r="A69" s="186"/>
      <c r="B69" s="165"/>
      <c r="C69" s="167"/>
      <c r="D69" s="239"/>
      <c r="E69" s="218"/>
      <c r="F69" s="235"/>
      <c r="G69" s="237"/>
      <c r="H69" s="182"/>
      <c r="I69" s="96" t="s">
        <v>198</v>
      </c>
      <c r="J69" s="113"/>
      <c r="K69" s="62"/>
      <c r="L69" s="62"/>
      <c r="M69" s="62"/>
      <c r="N69" s="62"/>
      <c r="O69" s="62"/>
      <c r="P69" s="154" t="e">
        <f t="array" ref="P69">VLOOKUP($J69:$J69,$R$1:$S$5,2,FALSE)</f>
        <v>#N/A</v>
      </c>
      <c r="Q69" s="62"/>
      <c r="R69" s="65"/>
      <c r="S69" s="65"/>
      <c r="T69" s="65"/>
      <c r="U69" s="62"/>
    </row>
    <row r="70" spans="1:21" ht="15.75" customHeight="1" x14ac:dyDescent="0.25">
      <c r="A70" s="186"/>
      <c r="B70" s="165"/>
      <c r="C70" s="167"/>
      <c r="D70" s="239"/>
      <c r="E70" s="218"/>
      <c r="F70" s="235"/>
      <c r="G70" s="237"/>
      <c r="H70" s="182"/>
      <c r="I70" s="96" t="s">
        <v>287</v>
      </c>
      <c r="J70" s="113"/>
      <c r="K70" s="62"/>
      <c r="L70" s="62"/>
      <c r="M70" s="62"/>
      <c r="N70" s="62"/>
      <c r="O70" s="62"/>
      <c r="P70" s="154" t="e">
        <f t="array" ref="P70">VLOOKUP($J70:$J70,$R$1:$S$5,2,FALSE)</f>
        <v>#N/A</v>
      </c>
      <c r="Q70" s="62"/>
      <c r="R70" s="65"/>
      <c r="S70" s="65"/>
      <c r="T70" s="65"/>
      <c r="U70" s="62"/>
    </row>
    <row r="71" spans="1:21" ht="15.75" customHeight="1" x14ac:dyDescent="0.25">
      <c r="A71" s="186"/>
      <c r="B71" s="165"/>
      <c r="C71" s="167"/>
      <c r="D71" s="239"/>
      <c r="E71" s="218"/>
      <c r="F71" s="235"/>
      <c r="G71" s="237"/>
      <c r="H71" s="182"/>
      <c r="I71" s="96" t="s">
        <v>288</v>
      </c>
      <c r="J71" s="113"/>
      <c r="K71" s="62"/>
      <c r="L71" s="62"/>
      <c r="M71" s="62"/>
      <c r="N71" s="62"/>
      <c r="O71" s="62"/>
      <c r="P71" s="154" t="e">
        <f t="array" ref="P71">VLOOKUP($J71:$J71,$R$1:$S$5,2,FALSE)</f>
        <v>#N/A</v>
      </c>
      <c r="Q71" s="62"/>
      <c r="R71" s="65"/>
      <c r="S71" s="65"/>
      <c r="T71" s="65"/>
      <c r="U71" s="62"/>
    </row>
    <row r="72" spans="1:21" ht="15.75" customHeight="1" x14ac:dyDescent="0.25">
      <c r="A72" s="186"/>
      <c r="B72" s="187" t="s">
        <v>163</v>
      </c>
      <c r="C72" s="188">
        <f>AB28</f>
        <v>0</v>
      </c>
      <c r="D72" s="245" t="s">
        <v>208</v>
      </c>
      <c r="E72" s="217" t="e">
        <f>IF(AVERAGE(H72:H87)/15&lt;0.4, "Non-Functioning", IF(AVERAGE(H72:H87)/15&lt;0.7, "Functioning At-Risk", "Functioning"))</f>
        <v>#DIV/0!</v>
      </c>
      <c r="F72" s="178" t="s">
        <v>209</v>
      </c>
      <c r="G72" s="248" t="e">
        <f>AVERAGEIF(P72:P75,"&lt;&gt;#N/A")</f>
        <v>#DIV/0!</v>
      </c>
      <c r="H72" s="181"/>
      <c r="I72" s="109" t="s">
        <v>199</v>
      </c>
      <c r="J72" s="113"/>
      <c r="K72" s="62"/>
      <c r="L72" s="62"/>
      <c r="M72" s="62"/>
      <c r="N72" s="62"/>
      <c r="O72" s="62"/>
      <c r="P72" s="154" t="e">
        <f t="array" ref="P72">VLOOKUP($J72:$J72,$R$1:$S$5,2,FALSE)</f>
        <v>#N/A</v>
      </c>
      <c r="Q72" s="62"/>
      <c r="R72" s="65"/>
      <c r="S72" s="65"/>
      <c r="T72" s="65"/>
      <c r="U72" s="62"/>
    </row>
    <row r="73" spans="1:21" ht="15.75" customHeight="1" x14ac:dyDescent="0.25">
      <c r="A73" s="186"/>
      <c r="B73" s="187"/>
      <c r="C73" s="188"/>
      <c r="D73" s="246"/>
      <c r="E73" s="218"/>
      <c r="F73" s="179"/>
      <c r="G73" s="249"/>
      <c r="H73" s="182"/>
      <c r="I73" s="94" t="s">
        <v>289</v>
      </c>
      <c r="J73" s="113"/>
      <c r="K73" s="62"/>
      <c r="L73" s="62"/>
      <c r="M73" s="62"/>
      <c r="N73" s="62"/>
      <c r="O73" s="62"/>
      <c r="P73" s="154" t="e">
        <f t="array" ref="P73">VLOOKUP($J73:$J73,$R$1:$S$5,2,FALSE)</f>
        <v>#N/A</v>
      </c>
      <c r="Q73" s="62"/>
      <c r="R73" s="65"/>
      <c r="S73" s="65"/>
      <c r="T73" s="65"/>
      <c r="U73" s="62"/>
    </row>
    <row r="74" spans="1:21" ht="15.75" customHeight="1" x14ac:dyDescent="0.25">
      <c r="A74" s="186"/>
      <c r="B74" s="187"/>
      <c r="C74" s="188"/>
      <c r="D74" s="246"/>
      <c r="E74" s="218"/>
      <c r="F74" s="179"/>
      <c r="G74" s="249"/>
      <c r="H74" s="182"/>
      <c r="I74" s="94" t="s">
        <v>200</v>
      </c>
      <c r="J74" s="113"/>
      <c r="K74" s="62"/>
      <c r="L74" s="62"/>
      <c r="M74" s="62"/>
      <c r="N74" s="62"/>
      <c r="O74" s="62"/>
      <c r="P74" s="154" t="e">
        <f t="array" ref="P74">VLOOKUP($J74:$J74,$R$1:$S$5,2,FALSE)</f>
        <v>#N/A</v>
      </c>
      <c r="Q74" s="62"/>
      <c r="R74" s="65"/>
      <c r="S74" s="65"/>
      <c r="T74" s="65"/>
      <c r="U74" s="62"/>
    </row>
    <row r="75" spans="1:21" ht="15.75" customHeight="1" x14ac:dyDescent="0.25">
      <c r="A75" s="186"/>
      <c r="B75" s="187"/>
      <c r="C75" s="188"/>
      <c r="D75" s="246"/>
      <c r="E75" s="218"/>
      <c r="F75" s="180"/>
      <c r="G75" s="250"/>
      <c r="H75" s="183"/>
      <c r="I75" s="99" t="s">
        <v>201</v>
      </c>
      <c r="J75" s="113"/>
      <c r="K75" s="62"/>
      <c r="L75" s="62"/>
      <c r="M75" s="62"/>
      <c r="N75" s="62"/>
      <c r="O75" s="62"/>
      <c r="P75" s="154" t="e">
        <f t="array" ref="P75">VLOOKUP($J75:$J75,$R$1:$S$5,2,FALSE)</f>
        <v>#N/A</v>
      </c>
      <c r="Q75" s="62"/>
      <c r="R75" s="65"/>
      <c r="S75" s="65"/>
      <c r="T75" s="65"/>
      <c r="U75" s="62"/>
    </row>
    <row r="76" spans="1:21" ht="15.75" customHeight="1" x14ac:dyDescent="0.25">
      <c r="A76" s="186"/>
      <c r="B76" s="187"/>
      <c r="C76" s="188"/>
      <c r="D76" s="246"/>
      <c r="E76" s="218"/>
      <c r="F76" s="178" t="s">
        <v>211</v>
      </c>
      <c r="G76" s="248" t="e">
        <f>AVERAGEIF(P76:P79,"&lt;&gt;#N/A")</f>
        <v>#DIV/0!</v>
      </c>
      <c r="H76" s="181"/>
      <c r="I76" s="94" t="s">
        <v>261</v>
      </c>
      <c r="J76" s="113"/>
      <c r="K76" s="62"/>
      <c r="L76" s="62"/>
      <c r="M76" s="62"/>
      <c r="N76" s="62"/>
      <c r="O76" s="62"/>
      <c r="P76" s="154" t="e">
        <f t="array" ref="P76">VLOOKUP($J76:$J76,$R$1:$S$5,2,FALSE)</f>
        <v>#N/A</v>
      </c>
      <c r="Q76" s="62"/>
      <c r="R76" s="65"/>
      <c r="S76" s="65"/>
      <c r="T76" s="65"/>
      <c r="U76" s="62"/>
    </row>
    <row r="77" spans="1:21" ht="15.75" customHeight="1" x14ac:dyDescent="0.25">
      <c r="A77" s="186"/>
      <c r="B77" s="187"/>
      <c r="C77" s="188"/>
      <c r="D77" s="246"/>
      <c r="E77" s="218"/>
      <c r="F77" s="179"/>
      <c r="G77" s="249"/>
      <c r="H77" s="182"/>
      <c r="I77" s="94" t="s">
        <v>202</v>
      </c>
      <c r="J77" s="113"/>
      <c r="K77" s="62"/>
      <c r="L77" s="62"/>
      <c r="M77" s="62"/>
      <c r="N77" s="62"/>
      <c r="O77" s="62"/>
      <c r="P77" s="154" t="e">
        <f t="array" ref="P77">VLOOKUP($J77:$J77,$R$1:$S$5,2,FALSE)</f>
        <v>#N/A</v>
      </c>
      <c r="Q77" s="62"/>
      <c r="R77" s="65"/>
      <c r="S77" s="65"/>
      <c r="T77" s="65"/>
      <c r="U77" s="62"/>
    </row>
    <row r="78" spans="1:21" ht="15.75" customHeight="1" x14ac:dyDescent="0.25">
      <c r="A78" s="186"/>
      <c r="B78" s="187"/>
      <c r="C78" s="188"/>
      <c r="D78" s="246"/>
      <c r="E78" s="218"/>
      <c r="F78" s="179"/>
      <c r="G78" s="249"/>
      <c r="H78" s="182"/>
      <c r="I78" s="94" t="s">
        <v>262</v>
      </c>
      <c r="J78" s="113"/>
      <c r="K78" s="62"/>
      <c r="L78" s="62"/>
      <c r="M78" s="62"/>
      <c r="N78" s="62"/>
      <c r="O78" s="62"/>
      <c r="P78" s="154" t="e">
        <f t="array" ref="P78">VLOOKUP($J78:$J78,$R$1:$S$5,2,FALSE)</f>
        <v>#N/A</v>
      </c>
      <c r="Q78" s="62"/>
      <c r="R78" s="65"/>
      <c r="S78" s="65"/>
      <c r="T78" s="65"/>
      <c r="U78" s="62"/>
    </row>
    <row r="79" spans="1:21" ht="15.75" customHeight="1" x14ac:dyDescent="0.25">
      <c r="A79" s="186"/>
      <c r="B79" s="187"/>
      <c r="C79" s="188"/>
      <c r="D79" s="246"/>
      <c r="E79" s="218"/>
      <c r="F79" s="180"/>
      <c r="G79" s="250"/>
      <c r="H79" s="183"/>
      <c r="I79" s="110" t="s">
        <v>203</v>
      </c>
      <c r="J79" s="113"/>
      <c r="K79" s="62"/>
      <c r="L79" s="62"/>
      <c r="M79" s="62"/>
      <c r="N79" s="62"/>
      <c r="O79" s="62"/>
      <c r="P79" s="154" t="e">
        <f t="array" ref="P79">VLOOKUP($J79:$J79,$R$1:$S$5,2,FALSE)</f>
        <v>#N/A</v>
      </c>
      <c r="Q79" s="62"/>
      <c r="R79" s="65"/>
      <c r="S79" s="65"/>
      <c r="T79" s="65"/>
      <c r="U79" s="62"/>
    </row>
    <row r="80" spans="1:21" ht="15.75" customHeight="1" x14ac:dyDescent="0.25">
      <c r="A80" s="186"/>
      <c r="B80" s="187"/>
      <c r="C80" s="188"/>
      <c r="D80" s="246"/>
      <c r="E80" s="218"/>
      <c r="F80" s="178" t="s">
        <v>212</v>
      </c>
      <c r="G80" s="248" t="e">
        <f>AVERAGEIF(P80:P83,"&lt;&gt;#N/A")</f>
        <v>#DIV/0!</v>
      </c>
      <c r="H80" s="181"/>
      <c r="I80" s="109" t="s">
        <v>263</v>
      </c>
      <c r="J80" s="113"/>
      <c r="K80" s="62"/>
      <c r="L80" s="62"/>
      <c r="M80" s="62"/>
      <c r="N80" s="62"/>
      <c r="O80" s="62"/>
      <c r="P80" s="154" t="e">
        <f t="array" ref="P80">VLOOKUP($J80:$J80,$R$1:$S$5,2,FALSE)</f>
        <v>#N/A</v>
      </c>
      <c r="Q80" s="62"/>
      <c r="R80" s="65"/>
      <c r="S80" s="65"/>
      <c r="T80" s="65"/>
      <c r="U80" s="62"/>
    </row>
    <row r="81" spans="1:21" ht="15.75" customHeight="1" x14ac:dyDescent="0.25">
      <c r="A81" s="186"/>
      <c r="B81" s="187"/>
      <c r="C81" s="188"/>
      <c r="D81" s="246"/>
      <c r="E81" s="218"/>
      <c r="F81" s="179"/>
      <c r="G81" s="249"/>
      <c r="H81" s="182"/>
      <c r="I81" s="111" t="s">
        <v>269</v>
      </c>
      <c r="J81" s="113"/>
      <c r="K81" s="62"/>
      <c r="L81" s="62"/>
      <c r="M81" s="62"/>
      <c r="N81" s="62"/>
      <c r="O81" s="62"/>
      <c r="P81" s="154" t="e">
        <f t="array" ref="P81">VLOOKUP($J81:$J81,$R$1:$S$5,2,FALSE)</f>
        <v>#N/A</v>
      </c>
      <c r="Q81" s="62"/>
      <c r="R81" s="65"/>
      <c r="S81" s="65"/>
      <c r="T81" s="65"/>
      <c r="U81" s="62"/>
    </row>
    <row r="82" spans="1:21" ht="15.75" customHeight="1" x14ac:dyDescent="0.25">
      <c r="A82" s="186"/>
      <c r="B82" s="187"/>
      <c r="C82" s="188"/>
      <c r="D82" s="246"/>
      <c r="E82" s="218"/>
      <c r="F82" s="179"/>
      <c r="G82" s="249"/>
      <c r="H82" s="182"/>
      <c r="I82" s="111" t="s">
        <v>264</v>
      </c>
      <c r="J82" s="113"/>
      <c r="K82" s="62"/>
      <c r="L82" s="62"/>
      <c r="M82" s="62"/>
      <c r="N82" s="62"/>
      <c r="O82" s="62"/>
      <c r="P82" s="154" t="e">
        <f t="array" ref="P82">VLOOKUP($J82:$J82,$R$1:$S$5,2,FALSE)</f>
        <v>#N/A</v>
      </c>
      <c r="Q82" s="62"/>
      <c r="R82" s="65"/>
      <c r="S82" s="65"/>
      <c r="T82" s="65"/>
      <c r="U82" s="62"/>
    </row>
    <row r="83" spans="1:21" ht="15.75" customHeight="1" x14ac:dyDescent="0.25">
      <c r="A83" s="186"/>
      <c r="B83" s="187"/>
      <c r="C83" s="188"/>
      <c r="D83" s="246"/>
      <c r="E83" s="218"/>
      <c r="F83" s="179"/>
      <c r="G83" s="249"/>
      <c r="H83" s="182"/>
      <c r="I83" s="94" t="s">
        <v>265</v>
      </c>
      <c r="J83" s="113"/>
      <c r="K83" s="62"/>
      <c r="P83" s="154" t="e">
        <f t="array" ref="P83">VLOOKUP($J83:$J83,$R$1:$S$5,2,FALSE)</f>
        <v>#N/A</v>
      </c>
      <c r="R83" s="65"/>
      <c r="S83" s="65"/>
      <c r="T83" s="22"/>
    </row>
    <row r="84" spans="1:21" ht="15.75" customHeight="1" x14ac:dyDescent="0.25">
      <c r="A84" s="186"/>
      <c r="B84" s="187"/>
      <c r="C84" s="188"/>
      <c r="D84" s="246"/>
      <c r="E84" s="218"/>
      <c r="F84" s="178" t="s">
        <v>213</v>
      </c>
      <c r="G84" s="184" t="e">
        <f>AVERAGEIF(P84:P87,"&lt;&gt;#N/A")</f>
        <v>#DIV/0!</v>
      </c>
      <c r="H84" s="181"/>
      <c r="I84" s="112" t="s">
        <v>290</v>
      </c>
      <c r="J84" s="113"/>
      <c r="K84" s="62"/>
      <c r="P84" s="154" t="e">
        <f t="array" ref="P84">VLOOKUP($J84:$J84,$R$1:$S$5,2,FALSE)</f>
        <v>#N/A</v>
      </c>
      <c r="R84" s="65"/>
      <c r="S84" s="65"/>
      <c r="T84" s="22"/>
    </row>
    <row r="85" spans="1:21" ht="15.75" customHeight="1" x14ac:dyDescent="0.25">
      <c r="A85" s="186"/>
      <c r="B85" s="187"/>
      <c r="C85" s="188"/>
      <c r="D85" s="246"/>
      <c r="E85" s="218"/>
      <c r="F85" s="179"/>
      <c r="G85" s="184"/>
      <c r="H85" s="182"/>
      <c r="I85" s="101" t="s">
        <v>291</v>
      </c>
      <c r="J85" s="113"/>
      <c r="K85" s="62"/>
      <c r="P85" s="154" t="e">
        <f t="array" ref="P85">VLOOKUP($J85:$J85,$R$1:$S$5,2,FALSE)</f>
        <v>#N/A</v>
      </c>
      <c r="R85" s="65"/>
      <c r="S85" s="65"/>
      <c r="T85" s="22"/>
    </row>
    <row r="86" spans="1:21" ht="15.75" customHeight="1" x14ac:dyDescent="0.25">
      <c r="A86" s="186"/>
      <c r="B86" s="187"/>
      <c r="C86" s="188"/>
      <c r="D86" s="246"/>
      <c r="E86" s="218"/>
      <c r="F86" s="179"/>
      <c r="G86" s="184"/>
      <c r="H86" s="182"/>
      <c r="I86" s="101" t="s">
        <v>266</v>
      </c>
      <c r="J86" s="113"/>
      <c r="K86" s="62"/>
      <c r="P86" s="154"/>
      <c r="R86" s="65"/>
      <c r="S86" s="65"/>
      <c r="T86" s="22"/>
    </row>
    <row r="87" spans="1:21" ht="15.75" customHeight="1" x14ac:dyDescent="0.25">
      <c r="A87" s="186"/>
      <c r="B87" s="187"/>
      <c r="C87" s="188"/>
      <c r="D87" s="247"/>
      <c r="E87" s="251"/>
      <c r="F87" s="180"/>
      <c r="G87" s="184"/>
      <c r="H87" s="183"/>
      <c r="I87" s="99" t="s">
        <v>292</v>
      </c>
      <c r="J87" s="113"/>
      <c r="K87" s="62"/>
      <c r="P87" s="158" t="e">
        <f t="array" ref="P87">VLOOKUP($J87:$J87,$R$1:$S$5,2,FALSE)</f>
        <v>#N/A</v>
      </c>
      <c r="R87" s="65"/>
      <c r="S87" s="65"/>
      <c r="T87" s="22"/>
    </row>
    <row r="88" spans="1:21" ht="15" customHeight="1" thickBot="1" x14ac:dyDescent="0.3">
      <c r="A88" s="100"/>
      <c r="B88" s="62"/>
      <c r="C88" s="62"/>
      <c r="D88" s="62"/>
      <c r="E88" s="64"/>
      <c r="F88" s="62"/>
      <c r="G88" s="62"/>
      <c r="H88" s="62"/>
      <c r="I88" s="63"/>
      <c r="J88" s="63"/>
      <c r="K88" s="63"/>
      <c r="L88" s="1"/>
      <c r="M88" s="1"/>
      <c r="N88" s="1"/>
    </row>
    <row r="89" spans="1:21" ht="15" customHeight="1" x14ac:dyDescent="0.25">
      <c r="A89" s="169" t="s">
        <v>282</v>
      </c>
      <c r="B89" s="170"/>
      <c r="C89" s="170"/>
      <c r="D89" s="170"/>
      <c r="E89" s="170"/>
      <c r="F89" s="170"/>
      <c r="G89" s="170"/>
      <c r="H89" s="170"/>
      <c r="I89" s="170"/>
      <c r="J89" s="171"/>
      <c r="K89" s="62"/>
    </row>
    <row r="90" spans="1:21" ht="15" customHeight="1" x14ac:dyDescent="0.25">
      <c r="A90" s="172"/>
      <c r="B90" s="173"/>
      <c r="C90" s="173"/>
      <c r="D90" s="173"/>
      <c r="E90" s="173"/>
      <c r="F90" s="173"/>
      <c r="G90" s="173"/>
      <c r="H90" s="173"/>
      <c r="I90" s="173"/>
      <c r="J90" s="174"/>
      <c r="K90" s="62"/>
    </row>
    <row r="91" spans="1:21" x14ac:dyDescent="0.25">
      <c r="A91" s="172"/>
      <c r="B91" s="173"/>
      <c r="C91" s="173"/>
      <c r="D91" s="173"/>
      <c r="E91" s="173"/>
      <c r="F91" s="173"/>
      <c r="G91" s="173"/>
      <c r="H91" s="173"/>
      <c r="I91" s="173"/>
      <c r="J91" s="174"/>
      <c r="K91" s="62"/>
    </row>
    <row r="92" spans="1:21" x14ac:dyDescent="0.25">
      <c r="A92" s="172"/>
      <c r="B92" s="173"/>
      <c r="C92" s="173"/>
      <c r="D92" s="173"/>
      <c r="E92" s="173"/>
      <c r="F92" s="173"/>
      <c r="G92" s="173"/>
      <c r="H92" s="173"/>
      <c r="I92" s="173"/>
      <c r="J92" s="174"/>
      <c r="K92" s="62"/>
    </row>
    <row r="93" spans="1:21" x14ac:dyDescent="0.25">
      <c r="A93" s="172"/>
      <c r="B93" s="173"/>
      <c r="C93" s="173"/>
      <c r="D93" s="173"/>
      <c r="E93" s="173"/>
      <c r="F93" s="173"/>
      <c r="G93" s="173"/>
      <c r="H93" s="173"/>
      <c r="I93" s="173"/>
      <c r="J93" s="174"/>
      <c r="K93" s="62"/>
    </row>
    <row r="94" spans="1:21" x14ac:dyDescent="0.25">
      <c r="A94" s="172"/>
      <c r="B94" s="173"/>
      <c r="C94" s="173"/>
      <c r="D94" s="173"/>
      <c r="E94" s="173"/>
      <c r="F94" s="173"/>
      <c r="G94" s="173"/>
      <c r="H94" s="173"/>
      <c r="I94" s="173"/>
      <c r="J94" s="174"/>
      <c r="K94" s="62"/>
    </row>
    <row r="95" spans="1:21" x14ac:dyDescent="0.25">
      <c r="A95" s="172"/>
      <c r="B95" s="173"/>
      <c r="C95" s="173"/>
      <c r="D95" s="173"/>
      <c r="E95" s="173"/>
      <c r="F95" s="173"/>
      <c r="G95" s="173"/>
      <c r="H95" s="173"/>
      <c r="I95" s="173"/>
      <c r="J95" s="174"/>
      <c r="K95" s="62"/>
    </row>
    <row r="96" spans="1:21" x14ac:dyDescent="0.25">
      <c r="A96" s="172"/>
      <c r="B96" s="173"/>
      <c r="C96" s="173"/>
      <c r="D96" s="173"/>
      <c r="E96" s="173"/>
      <c r="F96" s="173"/>
      <c r="G96" s="173"/>
      <c r="H96" s="173"/>
      <c r="I96" s="173"/>
      <c r="J96" s="174"/>
      <c r="K96" s="62"/>
    </row>
    <row r="97" spans="1:11" x14ac:dyDescent="0.25">
      <c r="A97" s="172"/>
      <c r="B97" s="173"/>
      <c r="C97" s="173"/>
      <c r="D97" s="173"/>
      <c r="E97" s="173"/>
      <c r="F97" s="173"/>
      <c r="G97" s="173"/>
      <c r="H97" s="173"/>
      <c r="I97" s="173"/>
      <c r="J97" s="174"/>
      <c r="K97" s="62"/>
    </row>
    <row r="98" spans="1:11" x14ac:dyDescent="0.25">
      <c r="A98" s="172"/>
      <c r="B98" s="173"/>
      <c r="C98" s="173"/>
      <c r="D98" s="173"/>
      <c r="E98" s="173"/>
      <c r="F98" s="173"/>
      <c r="G98" s="173"/>
      <c r="H98" s="173"/>
      <c r="I98" s="173"/>
      <c r="J98" s="174"/>
      <c r="K98" s="62"/>
    </row>
    <row r="99" spans="1:11" x14ac:dyDescent="0.25">
      <c r="A99" s="172"/>
      <c r="B99" s="173"/>
      <c r="C99" s="173"/>
      <c r="D99" s="173"/>
      <c r="E99" s="173"/>
      <c r="F99" s="173"/>
      <c r="G99" s="173"/>
      <c r="H99" s="173"/>
      <c r="I99" s="173"/>
      <c r="J99" s="174"/>
      <c r="K99" s="62"/>
    </row>
    <row r="100" spans="1:11" ht="15.75" thickBot="1" x14ac:dyDescent="0.3">
      <c r="A100" s="175"/>
      <c r="B100" s="176"/>
      <c r="C100" s="176"/>
      <c r="D100" s="176"/>
      <c r="E100" s="176"/>
      <c r="F100" s="176"/>
      <c r="G100" s="176"/>
      <c r="H100" s="176"/>
      <c r="I100" s="176"/>
      <c r="J100" s="177"/>
      <c r="K100" s="62"/>
    </row>
    <row r="101" spans="1:11" x14ac:dyDescent="0.25">
      <c r="A101" s="62"/>
      <c r="B101" s="62"/>
      <c r="C101" s="62"/>
      <c r="D101" s="62"/>
      <c r="E101" s="62"/>
      <c r="F101" s="62"/>
      <c r="G101" s="62"/>
      <c r="H101" s="62"/>
      <c r="I101" s="62"/>
      <c r="J101" s="62"/>
      <c r="K101" s="62"/>
    </row>
  </sheetData>
  <sheetProtection algorithmName="SHA-512" hashValue="D/rmyYVgOc/RrziwKFwHPPTwEw6IGzt+/sBKl68ALZd3B/c0A9mZw/tJR6VZJwE1Hx3VQo2R3KsoHFF/z9GmdQ==" saltValue="Tgdq8bVvh/BDD62HHg57lg==" spinCount="100000" sheet="1" objects="1" scenarios="1"/>
  <mergeCells count="126">
    <mergeCell ref="AH5:AJ5"/>
    <mergeCell ref="W29:Y29"/>
    <mergeCell ref="Z29:AB29"/>
    <mergeCell ref="W8:W11"/>
    <mergeCell ref="W12:W15"/>
    <mergeCell ref="W16:W19"/>
    <mergeCell ref="W20:W23"/>
    <mergeCell ref="W28:Y28"/>
    <mergeCell ref="W24:W27"/>
    <mergeCell ref="Z5:AB5"/>
    <mergeCell ref="W6:W7"/>
    <mergeCell ref="X6:X7"/>
    <mergeCell ref="Y6:Y7"/>
    <mergeCell ref="Z6:Z7"/>
    <mergeCell ref="AA6:AA7"/>
    <mergeCell ref="AB6:AB7"/>
    <mergeCell ref="AE6:AE7"/>
    <mergeCell ref="AF6:AF7"/>
    <mergeCell ref="AG6:AG7"/>
    <mergeCell ref="AH6:AH7"/>
    <mergeCell ref="AI6:AI7"/>
    <mergeCell ref="AJ6:AJ7"/>
    <mergeCell ref="D72:D87"/>
    <mergeCell ref="F72:F75"/>
    <mergeCell ref="G72:G75"/>
    <mergeCell ref="H72:H75"/>
    <mergeCell ref="F76:F79"/>
    <mergeCell ref="G76:G79"/>
    <mergeCell ref="H76:H79"/>
    <mergeCell ref="F80:F83"/>
    <mergeCell ref="G80:G83"/>
    <mergeCell ref="H80:H83"/>
    <mergeCell ref="E72:E87"/>
    <mergeCell ref="H68:H71"/>
    <mergeCell ref="D56:D71"/>
    <mergeCell ref="H60:H63"/>
    <mergeCell ref="H64:H67"/>
    <mergeCell ref="E56:E71"/>
    <mergeCell ref="F60:F63"/>
    <mergeCell ref="G60:G63"/>
    <mergeCell ref="F64:F67"/>
    <mergeCell ref="G64:G67"/>
    <mergeCell ref="F56:F59"/>
    <mergeCell ref="G56:G59"/>
    <mergeCell ref="H56:H59"/>
    <mergeCell ref="G32:G35"/>
    <mergeCell ref="G44:G47"/>
    <mergeCell ref="G48:G51"/>
    <mergeCell ref="G52:G55"/>
    <mergeCell ref="F44:F47"/>
    <mergeCell ref="F48:F51"/>
    <mergeCell ref="F52:F55"/>
    <mergeCell ref="F68:F71"/>
    <mergeCell ref="G68:G71"/>
    <mergeCell ref="B4:E4"/>
    <mergeCell ref="B5:C5"/>
    <mergeCell ref="D5:E5"/>
    <mergeCell ref="G36:G39"/>
    <mergeCell ref="H24:H27"/>
    <mergeCell ref="H28:H31"/>
    <mergeCell ref="H32:H35"/>
    <mergeCell ref="H36:H39"/>
    <mergeCell ref="D8:D23"/>
    <mergeCell ref="D24:D39"/>
    <mergeCell ref="E8:E23"/>
    <mergeCell ref="F24:F27"/>
    <mergeCell ref="F28:F31"/>
    <mergeCell ref="F32:F35"/>
    <mergeCell ref="F36:F39"/>
    <mergeCell ref="E24:E39"/>
    <mergeCell ref="F16:F19"/>
    <mergeCell ref="G16:G19"/>
    <mergeCell ref="F20:F23"/>
    <mergeCell ref="G20:G23"/>
    <mergeCell ref="H16:H19"/>
    <mergeCell ref="H20:H23"/>
    <mergeCell ref="G24:G27"/>
    <mergeCell ref="G28:G31"/>
    <mergeCell ref="A1:J1"/>
    <mergeCell ref="O1:P1"/>
    <mergeCell ref="B2:E2"/>
    <mergeCell ref="B3:E3"/>
    <mergeCell ref="G2:J2"/>
    <mergeCell ref="G3:J3"/>
    <mergeCell ref="P6:P7"/>
    <mergeCell ref="F8:F11"/>
    <mergeCell ref="H8:H11"/>
    <mergeCell ref="G8:G11"/>
    <mergeCell ref="F6:F7"/>
    <mergeCell ref="H6:H7"/>
    <mergeCell ref="I6:I7"/>
    <mergeCell ref="J6:J7"/>
    <mergeCell ref="B8:B55"/>
    <mergeCell ref="C8:C55"/>
    <mergeCell ref="D40:D55"/>
    <mergeCell ref="E40:E55"/>
    <mergeCell ref="F40:F43"/>
    <mergeCell ref="F12:F15"/>
    <mergeCell ref="G4:J4"/>
    <mergeCell ref="F5:H5"/>
    <mergeCell ref="I5:J5"/>
    <mergeCell ref="B6:B7"/>
    <mergeCell ref="AK6:AK7"/>
    <mergeCell ref="AL6:AL7"/>
    <mergeCell ref="AM6:AM7"/>
    <mergeCell ref="B56:B71"/>
    <mergeCell ref="C56:C71"/>
    <mergeCell ref="G40:G43"/>
    <mergeCell ref="G12:G15"/>
    <mergeCell ref="A89:J100"/>
    <mergeCell ref="F84:F87"/>
    <mergeCell ref="H84:H87"/>
    <mergeCell ref="G84:G87"/>
    <mergeCell ref="A8:A87"/>
    <mergeCell ref="B72:B87"/>
    <mergeCell ref="C72:C87"/>
    <mergeCell ref="H40:H43"/>
    <mergeCell ref="H12:H15"/>
    <mergeCell ref="H44:H47"/>
    <mergeCell ref="H48:H51"/>
    <mergeCell ref="H52:H55"/>
    <mergeCell ref="C6:C7"/>
    <mergeCell ref="D6:D7"/>
    <mergeCell ref="E6:E7"/>
    <mergeCell ref="G6:G7"/>
    <mergeCell ref="A6:A7"/>
  </mergeCells>
  <dataValidations xWindow="552" yWindow="521" count="2">
    <dataValidation type="decimal" allowBlank="1" showInputMessage="1" showErrorMessage="1" errorTitle="Invalid variable score" error="Variable score must be 1-15" promptTitle="Enter a variable score" prompt="15-11 = Functioning_x000a_10-6 = Functioning At-Risk_x000a_5-1 = Non-Functioning" sqref="H76 H68 H84:H87 H72 H48:H52 H64 H56:H60 H8:H44" xr:uid="{C4C62813-886E-454C-ABE7-C5F3F3B186BF}">
      <formula1>0</formula1>
      <formula2>15</formula2>
    </dataValidation>
    <dataValidation type="list" allowBlank="1" showInputMessage="1" showErrorMessage="1" sqref="J8:J87" xr:uid="{1FBCEC2E-16E0-45D3-94B8-91764C2E86A4}">
      <formula1>$R$1:$R$6</formula1>
    </dataValidation>
  </dataValidations>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B7607-DD85-428E-BF38-A829E852ECA7}">
  <dimension ref="C18:I36"/>
  <sheetViews>
    <sheetView topLeftCell="A7" workbookViewId="0">
      <selection activeCell="C19" sqref="C19"/>
    </sheetView>
  </sheetViews>
  <sheetFormatPr defaultRowHeight="15" x14ac:dyDescent="0.25"/>
  <cols>
    <col min="3" max="3" width="10.5703125" customWidth="1"/>
    <col min="5" max="5" width="5" customWidth="1"/>
    <col min="7" max="7" width="9.7109375" style="22" customWidth="1"/>
    <col min="8" max="8" width="11.42578125" style="22" customWidth="1"/>
  </cols>
  <sheetData>
    <row r="18" spans="3:9" x14ac:dyDescent="0.25">
      <c r="C18" s="62"/>
      <c r="D18" s="62"/>
      <c r="E18" s="62"/>
      <c r="F18" s="62"/>
      <c r="G18" s="65"/>
      <c r="H18" s="65"/>
      <c r="I18" s="62"/>
    </row>
    <row r="19" spans="3:9" ht="30.75" thickBot="1" x14ac:dyDescent="0.3">
      <c r="D19" s="62"/>
      <c r="E19" s="62"/>
      <c r="F19" s="62"/>
      <c r="G19" s="92" t="s">
        <v>91</v>
      </c>
      <c r="H19" s="92" t="s">
        <v>92</v>
      </c>
    </row>
    <row r="20" spans="3:9" x14ac:dyDescent="0.25">
      <c r="C20" s="62"/>
      <c r="D20" s="277" t="s">
        <v>93</v>
      </c>
      <c r="E20" s="278"/>
      <c r="F20" s="272"/>
      <c r="G20" s="88">
        <v>1</v>
      </c>
      <c r="H20" s="84">
        <v>15</v>
      </c>
      <c r="I20" s="62"/>
    </row>
    <row r="21" spans="3:9" x14ac:dyDescent="0.25">
      <c r="C21" s="62"/>
      <c r="D21" s="213"/>
      <c r="E21" s="189"/>
      <c r="F21" s="273"/>
      <c r="G21" s="89"/>
      <c r="H21" s="85">
        <v>14</v>
      </c>
      <c r="I21" s="62"/>
    </row>
    <row r="22" spans="3:9" x14ac:dyDescent="0.25">
      <c r="C22" s="62"/>
      <c r="D22" s="213"/>
      <c r="E22" s="189"/>
      <c r="F22" s="273"/>
      <c r="G22" s="89"/>
      <c r="H22" s="85">
        <v>13</v>
      </c>
      <c r="I22" s="62"/>
    </row>
    <row r="23" spans="3:9" x14ac:dyDescent="0.25">
      <c r="C23" s="62"/>
      <c r="D23" s="213"/>
      <c r="E23" s="189"/>
      <c r="F23" s="273"/>
      <c r="G23" s="89"/>
      <c r="H23" s="85">
        <v>12</v>
      </c>
      <c r="I23" s="62"/>
    </row>
    <row r="24" spans="3:9" x14ac:dyDescent="0.25">
      <c r="C24" s="62"/>
      <c r="D24" s="279"/>
      <c r="E24" s="280"/>
      <c r="F24" s="273"/>
      <c r="G24" s="90">
        <v>0.7</v>
      </c>
      <c r="H24" s="86">
        <v>11</v>
      </c>
      <c r="I24" s="62"/>
    </row>
    <row r="25" spans="3:9" x14ac:dyDescent="0.25">
      <c r="C25" s="62"/>
      <c r="D25" s="281" t="s">
        <v>94</v>
      </c>
      <c r="E25" s="282"/>
      <c r="F25" s="274"/>
      <c r="G25" s="89"/>
      <c r="H25" s="85">
        <v>10</v>
      </c>
      <c r="I25" s="62"/>
    </row>
    <row r="26" spans="3:9" x14ac:dyDescent="0.25">
      <c r="C26" s="62"/>
      <c r="D26" s="213"/>
      <c r="E26" s="189"/>
      <c r="F26" s="274"/>
      <c r="G26" s="89"/>
      <c r="H26" s="85">
        <v>9</v>
      </c>
      <c r="I26" s="62"/>
    </row>
    <row r="27" spans="3:9" x14ac:dyDescent="0.25">
      <c r="C27" s="62"/>
      <c r="D27" s="213"/>
      <c r="E27" s="189"/>
      <c r="F27" s="274"/>
      <c r="G27" s="89"/>
      <c r="H27" s="85">
        <v>8</v>
      </c>
      <c r="I27" s="62"/>
    </row>
    <row r="28" spans="3:9" x14ac:dyDescent="0.25">
      <c r="C28" s="62"/>
      <c r="D28" s="213"/>
      <c r="E28" s="189"/>
      <c r="F28" s="274"/>
      <c r="G28" s="89"/>
      <c r="H28" s="85">
        <v>7</v>
      </c>
      <c r="I28" s="62"/>
    </row>
    <row r="29" spans="3:9" x14ac:dyDescent="0.25">
      <c r="C29" s="62"/>
      <c r="D29" s="279"/>
      <c r="E29" s="280"/>
      <c r="F29" s="274"/>
      <c r="G29" s="90">
        <v>0.4</v>
      </c>
      <c r="H29" s="86">
        <v>6</v>
      </c>
      <c r="I29" s="62"/>
    </row>
    <row r="30" spans="3:9" x14ac:dyDescent="0.25">
      <c r="C30" s="62"/>
      <c r="D30" s="281" t="s">
        <v>95</v>
      </c>
      <c r="E30" s="282"/>
      <c r="F30" s="275"/>
      <c r="G30" s="89"/>
      <c r="H30" s="85">
        <v>5</v>
      </c>
      <c r="I30" s="62"/>
    </row>
    <row r="31" spans="3:9" x14ac:dyDescent="0.25">
      <c r="C31" s="62"/>
      <c r="D31" s="213"/>
      <c r="E31" s="189"/>
      <c r="F31" s="275"/>
      <c r="G31" s="89"/>
      <c r="H31" s="85">
        <v>4</v>
      </c>
      <c r="I31" s="62"/>
    </row>
    <row r="32" spans="3:9" x14ac:dyDescent="0.25">
      <c r="C32" s="62"/>
      <c r="D32" s="213"/>
      <c r="E32" s="189"/>
      <c r="F32" s="275"/>
      <c r="G32" s="89"/>
      <c r="H32" s="85">
        <v>3</v>
      </c>
      <c r="I32" s="62"/>
    </row>
    <row r="33" spans="3:9" x14ac:dyDescent="0.25">
      <c r="C33" s="62"/>
      <c r="D33" s="213"/>
      <c r="E33" s="189"/>
      <c r="F33" s="275"/>
      <c r="G33" s="89"/>
      <c r="H33" s="85">
        <v>2</v>
      </c>
      <c r="I33" s="62"/>
    </row>
    <row r="34" spans="3:9" x14ac:dyDescent="0.25">
      <c r="C34" s="62"/>
      <c r="D34" s="213"/>
      <c r="E34" s="189"/>
      <c r="F34" s="275"/>
      <c r="G34" s="89"/>
      <c r="H34" s="85">
        <v>1</v>
      </c>
      <c r="I34" s="62"/>
    </row>
    <row r="35" spans="3:9" ht="15.75" thickBot="1" x14ac:dyDescent="0.3">
      <c r="C35" s="62"/>
      <c r="D35" s="283"/>
      <c r="E35" s="284"/>
      <c r="F35" s="276"/>
      <c r="G35" s="91">
        <v>0</v>
      </c>
      <c r="H35" s="87">
        <v>0</v>
      </c>
      <c r="I35" s="62"/>
    </row>
    <row r="36" spans="3:9" x14ac:dyDescent="0.25">
      <c r="C36" s="62"/>
      <c r="D36" s="62"/>
      <c r="E36" s="62"/>
      <c r="F36" s="62"/>
      <c r="G36" s="65"/>
      <c r="H36" s="65"/>
    </row>
  </sheetData>
  <mergeCells count="6">
    <mergeCell ref="F20:F24"/>
    <mergeCell ref="F25:F29"/>
    <mergeCell ref="F30:F35"/>
    <mergeCell ref="D20:E24"/>
    <mergeCell ref="D25:E29"/>
    <mergeCell ref="D30:E3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3:U63"/>
  <sheetViews>
    <sheetView zoomScale="85" zoomScaleNormal="85" workbookViewId="0">
      <selection activeCell="D41" sqref="D41:D43"/>
    </sheetView>
  </sheetViews>
  <sheetFormatPr defaultRowHeight="15" x14ac:dyDescent="0.25"/>
  <cols>
    <col min="1" max="1" width="15.5703125" customWidth="1"/>
    <col min="2" max="2" width="15.42578125" customWidth="1"/>
    <col min="3" max="3" width="16.5703125" customWidth="1"/>
    <col min="4" max="4" width="21" customWidth="1"/>
    <col min="5" max="5" width="13.85546875" customWidth="1"/>
    <col min="6" max="6" width="25.140625" customWidth="1"/>
    <col min="7" max="7" width="13.7109375" customWidth="1"/>
    <col min="8" max="8" width="38.85546875" bestFit="1" customWidth="1"/>
    <col min="9" max="12" width="19.7109375" customWidth="1"/>
    <col min="13" max="13" width="9.7109375" customWidth="1"/>
    <col min="14" max="14" width="17.140625" customWidth="1"/>
    <col min="15" max="15" width="12.85546875" customWidth="1"/>
    <col min="16" max="16" width="10.85546875" customWidth="1"/>
    <col min="17" max="17" width="10.85546875" hidden="1" customWidth="1"/>
    <col min="18" max="21" width="9.140625" hidden="1" customWidth="1"/>
  </cols>
  <sheetData>
    <row r="13" spans="1:20" ht="15.75" thickBot="1" x14ac:dyDescent="0.3"/>
    <row r="14" spans="1:20" ht="21.75" thickBot="1" x14ac:dyDescent="0.3">
      <c r="A14" s="314" t="s">
        <v>96</v>
      </c>
      <c r="B14" s="197"/>
      <c r="C14" s="197"/>
      <c r="D14" s="197"/>
      <c r="E14" s="197"/>
      <c r="F14" s="197"/>
      <c r="G14" s="197"/>
      <c r="H14" s="197"/>
      <c r="I14" s="197"/>
      <c r="J14" s="197"/>
      <c r="K14" s="197"/>
      <c r="L14" s="315"/>
      <c r="M14" s="1"/>
      <c r="N14" s="309" t="s">
        <v>97</v>
      </c>
      <c r="O14" s="309"/>
      <c r="Q14" s="54" t="s">
        <v>23</v>
      </c>
      <c r="S14" s="54" t="s">
        <v>98</v>
      </c>
      <c r="T14" s="54">
        <v>2</v>
      </c>
    </row>
    <row r="15" spans="1:20" ht="21" x14ac:dyDescent="0.25">
      <c r="A15" s="21" t="s">
        <v>99</v>
      </c>
      <c r="B15" s="323"/>
      <c r="C15" s="324"/>
      <c r="D15" s="324"/>
      <c r="E15" s="324"/>
      <c r="F15" s="23"/>
      <c r="G15" s="24"/>
      <c r="H15" s="24"/>
      <c r="I15" s="290" t="s">
        <v>100</v>
      </c>
      <c r="J15" s="290"/>
      <c r="K15" s="290"/>
      <c r="L15" s="291"/>
      <c r="M15" s="1"/>
      <c r="N15" s="53" t="s">
        <v>23</v>
      </c>
      <c r="O15" s="53">
        <v>14</v>
      </c>
      <c r="Q15" s="54" t="s">
        <v>101</v>
      </c>
      <c r="S15" s="54" t="s">
        <v>102</v>
      </c>
      <c r="T15" s="54">
        <v>1</v>
      </c>
    </row>
    <row r="16" spans="1:20" ht="21" x14ac:dyDescent="0.25">
      <c r="A16" s="21" t="s">
        <v>25</v>
      </c>
      <c r="B16" s="325"/>
      <c r="C16" s="326"/>
      <c r="D16" s="326"/>
      <c r="E16" s="326"/>
      <c r="F16" s="23"/>
      <c r="G16" s="24"/>
      <c r="H16" s="25" t="s">
        <v>103</v>
      </c>
      <c r="I16" s="55"/>
      <c r="J16" s="55"/>
      <c r="K16" s="55"/>
      <c r="L16" s="56"/>
      <c r="M16" s="1"/>
      <c r="N16" s="53" t="s">
        <v>101</v>
      </c>
      <c r="O16" s="53">
        <v>11</v>
      </c>
      <c r="Q16" s="54" t="s">
        <v>27</v>
      </c>
      <c r="S16" s="54" t="s">
        <v>104</v>
      </c>
      <c r="T16" s="54">
        <v>1</v>
      </c>
    </row>
    <row r="17" spans="1:21" ht="21" x14ac:dyDescent="0.25">
      <c r="A17" s="21" t="s">
        <v>28</v>
      </c>
      <c r="B17" s="325"/>
      <c r="C17" s="326"/>
      <c r="D17" s="326"/>
      <c r="E17" s="326"/>
      <c r="F17" s="23"/>
      <c r="G17" s="24"/>
      <c r="H17" s="25" t="s">
        <v>105</v>
      </c>
      <c r="I17" s="55"/>
      <c r="J17" s="55"/>
      <c r="K17" s="55"/>
      <c r="L17" s="56"/>
      <c r="M17" s="1"/>
      <c r="N17" s="53" t="s">
        <v>27</v>
      </c>
      <c r="O17" s="53">
        <v>8</v>
      </c>
      <c r="Q17" s="54" t="s">
        <v>106</v>
      </c>
    </row>
    <row r="18" spans="1:21" ht="21.75" thickBot="1" x14ac:dyDescent="0.3">
      <c r="A18" s="21" t="s">
        <v>107</v>
      </c>
      <c r="B18" s="285"/>
      <c r="C18" s="286"/>
      <c r="D18" s="286"/>
      <c r="E18" s="286"/>
      <c r="F18" s="23"/>
      <c r="G18" s="24"/>
      <c r="H18" s="29" t="s">
        <v>108</v>
      </c>
      <c r="I18" s="57"/>
      <c r="J18" s="57"/>
      <c r="K18" s="57"/>
      <c r="L18" s="58"/>
      <c r="M18" s="1"/>
      <c r="N18" s="53" t="s">
        <v>106</v>
      </c>
      <c r="O18" s="53">
        <v>5</v>
      </c>
      <c r="Q18" s="54" t="s">
        <v>31</v>
      </c>
      <c r="S18" s="54" t="s">
        <v>109</v>
      </c>
      <c r="T18" s="59">
        <f>IFERROR(SUMIF(_xlfn.ANCHORARRAY(R20),"&lt;&gt;#N/A"),NA())</f>
        <v>0</v>
      </c>
    </row>
    <row r="19" spans="1:21" ht="15.75" x14ac:dyDescent="0.25">
      <c r="A19" s="20" t="s">
        <v>32</v>
      </c>
      <c r="B19" s="225" t="s">
        <v>33</v>
      </c>
      <c r="C19" s="227"/>
      <c r="D19" s="225" t="s">
        <v>34</v>
      </c>
      <c r="E19" s="227"/>
      <c r="F19" s="225" t="s">
        <v>35</v>
      </c>
      <c r="G19" s="227"/>
      <c r="H19" s="316" t="s">
        <v>36</v>
      </c>
      <c r="I19" s="317"/>
      <c r="J19" s="318"/>
      <c r="K19" s="318"/>
      <c r="L19" s="319"/>
      <c r="N19" s="53" t="s">
        <v>31</v>
      </c>
      <c r="O19" s="53">
        <v>2</v>
      </c>
      <c r="Q19" s="54" t="s">
        <v>37</v>
      </c>
    </row>
    <row r="20" spans="1:21" ht="15" customHeight="1" x14ac:dyDescent="0.25">
      <c r="A20" s="194" t="s">
        <v>38</v>
      </c>
      <c r="B20" s="213" t="s">
        <v>39</v>
      </c>
      <c r="C20" s="194" t="s">
        <v>38</v>
      </c>
      <c r="D20" s="191" t="s">
        <v>39</v>
      </c>
      <c r="E20" s="194" t="s">
        <v>38</v>
      </c>
      <c r="F20" s="211" t="s">
        <v>39</v>
      </c>
      <c r="G20" s="189" t="s">
        <v>110</v>
      </c>
      <c r="H20" s="213" t="s">
        <v>39</v>
      </c>
      <c r="I20" s="307" t="s">
        <v>41</v>
      </c>
      <c r="J20" s="307" t="s">
        <v>41</v>
      </c>
      <c r="K20" s="307" t="s">
        <v>41</v>
      </c>
      <c r="L20" s="313" t="s">
        <v>41</v>
      </c>
      <c r="N20" s="307" t="s">
        <v>111</v>
      </c>
      <c r="O20" s="307" t="s">
        <v>42</v>
      </c>
      <c r="R20" s="22" t="e">
        <f t="array" ref="R20:U20">IF(NOT($I$18:$L$18=0),$I$18:$L$18*(VLOOKUP($I$17:$L$17,$S$14:$T$16,2,FALSE)),NA())</f>
        <v>#N/A</v>
      </c>
      <c r="S20" s="22" t="e">
        <v>#N/A</v>
      </c>
      <c r="T20" s="22" t="e">
        <v>#N/A</v>
      </c>
      <c r="U20" s="22" t="e">
        <v>#N/A</v>
      </c>
    </row>
    <row r="21" spans="1:21" ht="15" customHeight="1" x14ac:dyDescent="0.25">
      <c r="A21" s="195"/>
      <c r="B21" s="211"/>
      <c r="C21" s="195"/>
      <c r="D21" s="192"/>
      <c r="E21" s="195"/>
      <c r="F21" s="212"/>
      <c r="G21" s="190"/>
      <c r="H21" s="211"/>
      <c r="I21" s="307"/>
      <c r="J21" s="307"/>
      <c r="K21" s="307"/>
      <c r="L21" s="313"/>
      <c r="N21" s="307"/>
      <c r="O21" s="307"/>
      <c r="Q21" s="60" t="s">
        <v>112</v>
      </c>
    </row>
    <row r="22" spans="1:21" ht="15.75" customHeight="1" x14ac:dyDescent="0.25">
      <c r="A22" s="358" t="e">
        <f>AVERAGE(C22:C56)</f>
        <v>#DIV/0!</v>
      </c>
      <c r="B22" s="365" t="s">
        <v>113</v>
      </c>
      <c r="C22" s="340" t="e">
        <f>AVERAGE(E22:E40)</f>
        <v>#DIV/0!</v>
      </c>
      <c r="D22" s="351" t="s">
        <v>43</v>
      </c>
      <c r="E22" s="340" t="e">
        <f>AVERAGE(G22:G33)</f>
        <v>#DIV/0!</v>
      </c>
      <c r="F22" s="351" t="s">
        <v>44</v>
      </c>
      <c r="G22" s="320"/>
      <c r="H22" s="7" t="s">
        <v>114</v>
      </c>
      <c r="I22" s="19"/>
      <c r="J22" s="19"/>
      <c r="K22" s="19"/>
      <c r="L22" s="50"/>
      <c r="M22" s="34"/>
      <c r="N22" s="310" t="e">
        <f>AVERAGEIF(O22:O25,"&lt;&gt;#N/A")</f>
        <v>#DIV/0!</v>
      </c>
      <c r="O22" s="35" t="e">
        <f>IF($Q22&gt;=1,$Q22,NA())</f>
        <v>#N/A</v>
      </c>
      <c r="Q22" s="61">
        <f>IFERROR(SUMIF(_xlfn.ANCHORARRAY(R22),"&lt;&gt;#N/A"),NA())</f>
        <v>0</v>
      </c>
      <c r="R22" s="61" t="e">
        <f t="array" ref="R22:U22">VLOOKUP($I22:$L22,$N$15:$O$19,2,FALSE)*(_xlfn.ANCHORARRAY($R$20)/$T$18)</f>
        <v>#N/A</v>
      </c>
      <c r="S22" s="61" t="e">
        <v>#N/A</v>
      </c>
      <c r="T22" s="61" t="e">
        <v>#N/A</v>
      </c>
      <c r="U22" s="61" t="e">
        <v>#N/A</v>
      </c>
    </row>
    <row r="23" spans="1:21" ht="17.25" customHeight="1" x14ac:dyDescent="0.25">
      <c r="A23" s="359"/>
      <c r="B23" s="365"/>
      <c r="C23" s="341"/>
      <c r="D23" s="352"/>
      <c r="E23" s="341"/>
      <c r="F23" s="352"/>
      <c r="G23" s="321"/>
      <c r="H23" s="8" t="s">
        <v>45</v>
      </c>
      <c r="I23" s="19"/>
      <c r="J23" s="19"/>
      <c r="K23" s="19"/>
      <c r="L23" s="50"/>
      <c r="M23" s="34"/>
      <c r="N23" s="311"/>
      <c r="O23" s="36" t="e">
        <f t="shared" ref="O23:O56" si="0">IF($Q23&gt;=1,$Q23,NA())</f>
        <v>#N/A</v>
      </c>
      <c r="Q23" s="61">
        <f t="shared" ref="Q23:Q56" si="1">IFERROR(SUMIF(_xlfn.ANCHORARRAY(R23),"&lt;&gt;#N/A"),NA())</f>
        <v>0</v>
      </c>
      <c r="R23" s="61" t="e">
        <f t="array" ref="R23:U23">VLOOKUP($I23:$L23,$N$15:$O$19,2,FALSE)*(_xlfn.ANCHORARRAY($R$20)/$T$18)</f>
        <v>#N/A</v>
      </c>
      <c r="S23" s="61" t="e">
        <v>#N/A</v>
      </c>
      <c r="T23" s="61" t="e">
        <v>#N/A</v>
      </c>
      <c r="U23" s="61" t="e">
        <v>#N/A</v>
      </c>
    </row>
    <row r="24" spans="1:21" ht="17.25" customHeight="1" x14ac:dyDescent="0.25">
      <c r="A24" s="359"/>
      <c r="B24" s="365"/>
      <c r="C24" s="341"/>
      <c r="D24" s="352"/>
      <c r="E24" s="341"/>
      <c r="F24" s="352"/>
      <c r="G24" s="321"/>
      <c r="H24" s="8" t="s">
        <v>46</v>
      </c>
      <c r="I24" s="19"/>
      <c r="J24" s="19"/>
      <c r="K24" s="19"/>
      <c r="L24" s="50"/>
      <c r="M24" s="34"/>
      <c r="N24" s="311"/>
      <c r="O24" s="36"/>
      <c r="Q24" s="61"/>
      <c r="R24" s="61"/>
      <c r="S24" s="61"/>
      <c r="T24" s="61"/>
      <c r="U24" s="61"/>
    </row>
    <row r="25" spans="1:21" ht="15.75" customHeight="1" x14ac:dyDescent="0.25">
      <c r="A25" s="359"/>
      <c r="B25" s="365"/>
      <c r="C25" s="341"/>
      <c r="D25" s="352"/>
      <c r="E25" s="341"/>
      <c r="F25" s="353"/>
      <c r="G25" s="322"/>
      <c r="H25" s="8" t="s">
        <v>47</v>
      </c>
      <c r="I25" s="19"/>
      <c r="J25" s="19"/>
      <c r="K25" s="19"/>
      <c r="L25" s="50"/>
      <c r="M25" s="34"/>
      <c r="N25" s="312"/>
      <c r="O25" s="36" t="e">
        <f t="shared" si="0"/>
        <v>#N/A</v>
      </c>
      <c r="Q25" s="61">
        <f t="shared" si="1"/>
        <v>0</v>
      </c>
      <c r="R25" s="61" t="e">
        <f t="array" ref="R25:U25">VLOOKUP($I25:$L25,$N$15:$O$19,2,FALSE)*(_xlfn.ANCHORARRAY($R$20)/$T$18)</f>
        <v>#N/A</v>
      </c>
      <c r="S25" s="61" t="e">
        <v>#N/A</v>
      </c>
      <c r="T25" s="61" t="e">
        <v>#N/A</v>
      </c>
      <c r="U25" s="61" t="e">
        <v>#N/A</v>
      </c>
    </row>
    <row r="26" spans="1:21" ht="15.75" customHeight="1" x14ac:dyDescent="0.25">
      <c r="A26" s="359"/>
      <c r="B26" s="365"/>
      <c r="C26" s="341"/>
      <c r="D26" s="352"/>
      <c r="E26" s="341"/>
      <c r="F26" s="346" t="s">
        <v>48</v>
      </c>
      <c r="G26" s="320"/>
      <c r="H26" s="9" t="s">
        <v>49</v>
      </c>
      <c r="I26" s="19"/>
      <c r="J26" s="19"/>
      <c r="K26" s="19"/>
      <c r="L26" s="50"/>
      <c r="M26" s="34"/>
      <c r="N26" s="301" t="e">
        <f>AVERAGEIF(O26:O29,"&lt;&gt;#N/A")</f>
        <v>#DIV/0!</v>
      </c>
      <c r="O26" s="37" t="e">
        <f t="shared" si="0"/>
        <v>#N/A</v>
      </c>
      <c r="Q26" s="61">
        <f t="shared" si="1"/>
        <v>0</v>
      </c>
      <c r="R26" s="61" t="e">
        <f t="array" ref="R26:U26">VLOOKUP($I26:$L26,$N$15:$O$19,2,FALSE)*(_xlfn.ANCHORARRAY($R$20)/$T$18)</f>
        <v>#N/A</v>
      </c>
      <c r="S26" s="61" t="e">
        <v>#N/A</v>
      </c>
      <c r="T26" s="61" t="e">
        <v>#N/A</v>
      </c>
      <c r="U26" s="61" t="e">
        <v>#N/A</v>
      </c>
    </row>
    <row r="27" spans="1:21" ht="15.75" customHeight="1" x14ac:dyDescent="0.25">
      <c r="A27" s="359"/>
      <c r="B27" s="365"/>
      <c r="C27" s="341"/>
      <c r="D27" s="352"/>
      <c r="E27" s="341"/>
      <c r="F27" s="347"/>
      <c r="G27" s="321"/>
      <c r="H27" s="10" t="s">
        <v>50</v>
      </c>
      <c r="I27" s="19"/>
      <c r="J27" s="19"/>
      <c r="K27" s="19"/>
      <c r="L27" s="50"/>
      <c r="M27" s="34"/>
      <c r="N27" s="302"/>
      <c r="O27" s="38" t="e">
        <f t="shared" si="0"/>
        <v>#N/A</v>
      </c>
      <c r="Q27" s="61">
        <f t="shared" si="1"/>
        <v>0</v>
      </c>
      <c r="R27" s="61" t="e">
        <f t="array" ref="R27:U27">VLOOKUP($I27:$L27,$N$15:$O$19,2,FALSE)*(_xlfn.ANCHORARRAY($R$20)/$T$18)</f>
        <v>#N/A</v>
      </c>
      <c r="S27" s="61" t="e">
        <v>#N/A</v>
      </c>
      <c r="T27" s="61" t="e">
        <v>#N/A</v>
      </c>
      <c r="U27" s="61" t="e">
        <v>#N/A</v>
      </c>
    </row>
    <row r="28" spans="1:21" ht="15.75" customHeight="1" x14ac:dyDescent="0.25">
      <c r="A28" s="359"/>
      <c r="B28" s="365"/>
      <c r="C28" s="341"/>
      <c r="D28" s="352"/>
      <c r="E28" s="341"/>
      <c r="F28" s="347"/>
      <c r="G28" s="321"/>
      <c r="H28" s="10" t="s">
        <v>51</v>
      </c>
      <c r="I28" s="19"/>
      <c r="J28" s="19"/>
      <c r="K28" s="19"/>
      <c r="L28" s="50"/>
      <c r="M28" s="34"/>
      <c r="N28" s="302"/>
      <c r="O28" s="38"/>
      <c r="Q28" s="61"/>
      <c r="R28" s="61"/>
      <c r="S28" s="61"/>
      <c r="T28" s="61"/>
      <c r="U28" s="61"/>
    </row>
    <row r="29" spans="1:21" ht="15.75" customHeight="1" x14ac:dyDescent="0.25">
      <c r="A29" s="359"/>
      <c r="B29" s="365"/>
      <c r="C29" s="341"/>
      <c r="D29" s="352"/>
      <c r="E29" s="341"/>
      <c r="F29" s="347"/>
      <c r="G29" s="322"/>
      <c r="H29" s="10" t="s">
        <v>115</v>
      </c>
      <c r="I29" s="19"/>
      <c r="J29" s="19"/>
      <c r="K29" s="19"/>
      <c r="L29" s="50"/>
      <c r="M29" s="34"/>
      <c r="N29" s="302"/>
      <c r="O29" s="38" t="e">
        <f t="shared" si="0"/>
        <v>#N/A</v>
      </c>
      <c r="Q29" s="61">
        <f t="shared" si="1"/>
        <v>0</v>
      </c>
      <c r="R29" s="61" t="e">
        <f t="array" ref="R29:U29">VLOOKUP($I29:$L29,$N$15:$O$19,2,FALSE)*(_xlfn.ANCHORARRAY($R$20)/$T$18)</f>
        <v>#N/A</v>
      </c>
      <c r="S29" s="61" t="e">
        <v>#N/A</v>
      </c>
      <c r="T29" s="61" t="e">
        <v>#N/A</v>
      </c>
      <c r="U29" s="61" t="e">
        <v>#N/A</v>
      </c>
    </row>
    <row r="30" spans="1:21" ht="15.75" customHeight="1" x14ac:dyDescent="0.25">
      <c r="A30" s="359"/>
      <c r="B30" s="365"/>
      <c r="C30" s="341"/>
      <c r="D30" s="352"/>
      <c r="E30" s="341"/>
      <c r="F30" s="343" t="s">
        <v>116</v>
      </c>
      <c r="G30" s="320"/>
      <c r="H30" s="7" t="s">
        <v>52</v>
      </c>
      <c r="I30" s="19"/>
      <c r="J30" s="19"/>
      <c r="K30" s="19"/>
      <c r="L30" s="50"/>
      <c r="M30" s="34"/>
      <c r="N30" s="298" t="e">
        <f>AVERAGEIF(O30:O33,"&lt;&gt;#N/A")</f>
        <v>#DIV/0!</v>
      </c>
      <c r="O30" s="35" t="e">
        <f t="shared" si="0"/>
        <v>#N/A</v>
      </c>
      <c r="Q30" s="61">
        <f t="shared" si="1"/>
        <v>0</v>
      </c>
      <c r="R30" s="61" t="e">
        <f t="array" ref="R30:U30">VLOOKUP($I30:$L30,$N$15:$O$19,2,FALSE)*(_xlfn.ANCHORARRAY($R$20)/$T$18)</f>
        <v>#N/A</v>
      </c>
      <c r="S30" s="61" t="e">
        <v>#N/A</v>
      </c>
      <c r="T30" s="61" t="e">
        <v>#N/A</v>
      </c>
      <c r="U30" s="61" t="e">
        <v>#N/A</v>
      </c>
    </row>
    <row r="31" spans="1:21" ht="15.75" customHeight="1" x14ac:dyDescent="0.25">
      <c r="A31" s="359"/>
      <c r="B31" s="365"/>
      <c r="C31" s="341"/>
      <c r="D31" s="352"/>
      <c r="E31" s="341"/>
      <c r="F31" s="344"/>
      <c r="G31" s="321"/>
      <c r="H31" s="8" t="s">
        <v>53</v>
      </c>
      <c r="I31" s="19"/>
      <c r="J31" s="19"/>
      <c r="K31" s="19"/>
      <c r="L31" s="50"/>
      <c r="M31" s="34"/>
      <c r="N31" s="299"/>
      <c r="O31" s="36" t="e">
        <f t="shared" si="0"/>
        <v>#N/A</v>
      </c>
      <c r="Q31" s="61">
        <f t="shared" si="1"/>
        <v>0</v>
      </c>
      <c r="R31" s="61" t="e">
        <f t="array" ref="R31:U31">VLOOKUP($I31:$L31,$N$15:$O$19,2,FALSE)*(_xlfn.ANCHORARRAY($R$20)/$T$18)</f>
        <v>#N/A</v>
      </c>
      <c r="S31" s="61" t="e">
        <v>#N/A</v>
      </c>
      <c r="T31" s="61" t="e">
        <v>#N/A</v>
      </c>
      <c r="U31" s="61" t="e">
        <v>#N/A</v>
      </c>
    </row>
    <row r="32" spans="1:21" ht="15.75" customHeight="1" x14ac:dyDescent="0.25">
      <c r="A32" s="359"/>
      <c r="B32" s="365"/>
      <c r="C32" s="341"/>
      <c r="D32" s="352"/>
      <c r="E32" s="341"/>
      <c r="F32" s="344"/>
      <c r="G32" s="321"/>
      <c r="H32" s="8" t="s">
        <v>54</v>
      </c>
      <c r="I32" s="19"/>
      <c r="J32" s="19"/>
      <c r="K32" s="19"/>
      <c r="L32" s="50"/>
      <c r="M32" s="34"/>
      <c r="N32" s="299"/>
      <c r="O32" s="36"/>
      <c r="Q32" s="61"/>
      <c r="R32" s="61"/>
      <c r="S32" s="61"/>
      <c r="T32" s="61"/>
      <c r="U32" s="61"/>
    </row>
    <row r="33" spans="1:21" ht="15.75" customHeight="1" x14ac:dyDescent="0.25">
      <c r="A33" s="359"/>
      <c r="B33" s="365"/>
      <c r="C33" s="341"/>
      <c r="D33" s="353"/>
      <c r="E33" s="342"/>
      <c r="F33" s="345"/>
      <c r="G33" s="322"/>
      <c r="H33" s="8" t="s">
        <v>55</v>
      </c>
      <c r="I33" s="19"/>
      <c r="J33" s="19"/>
      <c r="K33" s="19"/>
      <c r="L33" s="50"/>
      <c r="M33" s="34"/>
      <c r="N33" s="300"/>
      <c r="O33" s="36" t="e">
        <f t="shared" si="0"/>
        <v>#N/A</v>
      </c>
      <c r="Q33" s="61">
        <f t="shared" si="1"/>
        <v>0</v>
      </c>
      <c r="R33" s="61" t="e">
        <f t="array" ref="R33:U33">VLOOKUP($I33:$L33,$N$15:$O$19,2,FALSE)*(_xlfn.ANCHORARRAY($R$20)/$T$18)</f>
        <v>#N/A</v>
      </c>
      <c r="S33" s="61" t="e">
        <v>#N/A</v>
      </c>
      <c r="T33" s="61" t="e">
        <v>#N/A</v>
      </c>
      <c r="U33" s="61" t="e">
        <v>#N/A</v>
      </c>
    </row>
    <row r="34" spans="1:21" ht="15.6" customHeight="1" x14ac:dyDescent="0.25">
      <c r="A34" s="359"/>
      <c r="B34" s="365"/>
      <c r="C34" s="341"/>
      <c r="D34" s="363" t="s">
        <v>56</v>
      </c>
      <c r="E34" s="340" t="e">
        <f>AVERAGE(G34:G40)</f>
        <v>#DIV/0!</v>
      </c>
      <c r="F34" s="351" t="s">
        <v>117</v>
      </c>
      <c r="G34" s="320"/>
      <c r="H34" s="7" t="s">
        <v>57</v>
      </c>
      <c r="I34" s="19"/>
      <c r="J34" s="19"/>
      <c r="K34" s="19"/>
      <c r="L34" s="50"/>
      <c r="M34" s="34"/>
      <c r="N34" s="298" t="e">
        <f>AVERAGEIF(O34:O37,"&lt;&gt;#N/A")</f>
        <v>#DIV/0!</v>
      </c>
      <c r="O34" s="36" t="e">
        <f t="shared" si="0"/>
        <v>#N/A</v>
      </c>
      <c r="Q34" s="61">
        <f t="shared" si="1"/>
        <v>0</v>
      </c>
      <c r="R34" s="61" t="e">
        <f t="array" ref="R34:U34">VLOOKUP($I34:$L34,$N$15:$O$19,2,FALSE)*(_xlfn.ANCHORARRAY($R$20)/$T$18)</f>
        <v>#N/A</v>
      </c>
      <c r="S34" s="61" t="e">
        <v>#N/A</v>
      </c>
      <c r="T34" s="61" t="e">
        <v>#N/A</v>
      </c>
      <c r="U34" s="61" t="e">
        <v>#N/A</v>
      </c>
    </row>
    <row r="35" spans="1:21" ht="15.6" customHeight="1" x14ac:dyDescent="0.25">
      <c r="A35" s="359"/>
      <c r="B35" s="365"/>
      <c r="C35" s="341"/>
      <c r="D35" s="363"/>
      <c r="E35" s="341"/>
      <c r="F35" s="352"/>
      <c r="G35" s="321"/>
      <c r="H35" s="8" t="s">
        <v>58</v>
      </c>
      <c r="I35" s="19"/>
      <c r="J35" s="19"/>
      <c r="K35" s="19"/>
      <c r="L35" s="50"/>
      <c r="M35" s="34"/>
      <c r="N35" s="299"/>
      <c r="O35" s="36" t="e">
        <f t="shared" si="0"/>
        <v>#N/A</v>
      </c>
      <c r="Q35" s="61">
        <f t="shared" si="1"/>
        <v>0</v>
      </c>
      <c r="R35" s="61" t="e">
        <f t="array" ref="R35:U35">VLOOKUP($I35:$L35,$N$15:$O$19,2,FALSE)*(_xlfn.ANCHORARRAY($R$20)/$T$18)</f>
        <v>#N/A</v>
      </c>
      <c r="S35" s="61" t="e">
        <v>#N/A</v>
      </c>
      <c r="T35" s="61" t="e">
        <v>#N/A</v>
      </c>
      <c r="U35" s="61" t="e">
        <v>#N/A</v>
      </c>
    </row>
    <row r="36" spans="1:21" ht="15.6" customHeight="1" x14ac:dyDescent="0.25">
      <c r="A36" s="359"/>
      <c r="B36" s="365"/>
      <c r="C36" s="341"/>
      <c r="D36" s="363"/>
      <c r="E36" s="341"/>
      <c r="F36" s="352"/>
      <c r="G36" s="321"/>
      <c r="H36" s="8" t="s">
        <v>59</v>
      </c>
      <c r="I36" s="19"/>
      <c r="J36" s="19"/>
      <c r="K36" s="19"/>
      <c r="L36" s="50"/>
      <c r="M36" s="34"/>
      <c r="N36" s="299"/>
      <c r="O36" s="36"/>
      <c r="Q36" s="61"/>
      <c r="R36" s="61"/>
      <c r="S36" s="61"/>
      <c r="T36" s="61"/>
      <c r="U36" s="61"/>
    </row>
    <row r="37" spans="1:21" ht="15.6" customHeight="1" x14ac:dyDescent="0.25">
      <c r="A37" s="359"/>
      <c r="B37" s="365"/>
      <c r="C37" s="341"/>
      <c r="D37" s="363"/>
      <c r="E37" s="341"/>
      <c r="F37" s="352"/>
      <c r="G37" s="322"/>
      <c r="H37" s="8" t="s">
        <v>60</v>
      </c>
      <c r="I37" s="19"/>
      <c r="J37" s="19"/>
      <c r="K37" s="19"/>
      <c r="L37" s="50"/>
      <c r="M37" s="34"/>
      <c r="N37" s="299"/>
      <c r="O37" s="52" t="e">
        <f t="shared" si="0"/>
        <v>#N/A</v>
      </c>
      <c r="Q37" s="61">
        <f t="shared" si="1"/>
        <v>0</v>
      </c>
      <c r="R37" s="61" t="e">
        <f t="array" ref="R37:U37">VLOOKUP($I37:$L37,$N$15:$O$19,2,FALSE)*(_xlfn.ANCHORARRAY($R$20)/$T$18)</f>
        <v>#N/A</v>
      </c>
      <c r="S37" s="61" t="e">
        <v>#N/A</v>
      </c>
      <c r="T37" s="61" t="e">
        <v>#N/A</v>
      </c>
      <c r="U37" s="61" t="e">
        <v>#N/A</v>
      </c>
    </row>
    <row r="38" spans="1:21" ht="18" customHeight="1" x14ac:dyDescent="0.25">
      <c r="A38" s="359"/>
      <c r="B38" s="365"/>
      <c r="C38" s="341"/>
      <c r="D38" s="363"/>
      <c r="E38" s="341"/>
      <c r="F38" s="346" t="s">
        <v>61</v>
      </c>
      <c r="G38" s="320"/>
      <c r="H38" s="9" t="s">
        <v>62</v>
      </c>
      <c r="I38" s="19"/>
      <c r="J38" s="19"/>
      <c r="K38" s="19"/>
      <c r="L38" s="50"/>
      <c r="M38" s="34"/>
      <c r="N38" s="301" t="e">
        <f>AVERAGEIF(O38:O40,"&lt;&gt;#N/A")</f>
        <v>#DIV/0!</v>
      </c>
      <c r="O38" s="38" t="e">
        <f t="shared" si="0"/>
        <v>#N/A</v>
      </c>
      <c r="Q38" s="61">
        <f t="shared" si="1"/>
        <v>0</v>
      </c>
      <c r="R38" s="61" t="e">
        <f t="array" ref="R38:U38">VLOOKUP($I38:$L38,$N$15:$O$19,2,FALSE)*(_xlfn.ANCHORARRAY($R$20)/$T$18)</f>
        <v>#N/A</v>
      </c>
      <c r="S38" s="61" t="e">
        <v>#N/A</v>
      </c>
      <c r="T38" s="61" t="e">
        <v>#N/A</v>
      </c>
      <c r="U38" s="61" t="e">
        <v>#N/A</v>
      </c>
    </row>
    <row r="39" spans="1:21" ht="18" customHeight="1" x14ac:dyDescent="0.25">
      <c r="A39" s="359"/>
      <c r="B39" s="365"/>
      <c r="C39" s="341"/>
      <c r="D39" s="363"/>
      <c r="E39" s="341"/>
      <c r="F39" s="347"/>
      <c r="G39" s="321"/>
      <c r="H39" s="10" t="s">
        <v>63</v>
      </c>
      <c r="I39" s="19"/>
      <c r="J39" s="19"/>
      <c r="K39" s="19"/>
      <c r="L39" s="50"/>
      <c r="M39" s="34"/>
      <c r="N39" s="302"/>
      <c r="O39" s="38" t="e">
        <f t="shared" si="0"/>
        <v>#N/A</v>
      </c>
      <c r="Q39" s="61">
        <f t="shared" si="1"/>
        <v>0</v>
      </c>
      <c r="R39" s="61" t="e">
        <f t="array" ref="R39:U39">VLOOKUP($I39:$L39,$N$15:$O$19,2,FALSE)*(_xlfn.ANCHORARRAY($R$20)/$T$18)</f>
        <v>#N/A</v>
      </c>
      <c r="S39" s="61" t="e">
        <v>#N/A</v>
      </c>
      <c r="T39" s="61" t="e">
        <v>#N/A</v>
      </c>
      <c r="U39" s="61" t="e">
        <v>#N/A</v>
      </c>
    </row>
    <row r="40" spans="1:21" ht="15.75" customHeight="1" x14ac:dyDescent="0.25">
      <c r="A40" s="359"/>
      <c r="B40" s="365"/>
      <c r="C40" s="341"/>
      <c r="D40" s="363"/>
      <c r="E40" s="341"/>
      <c r="F40" s="354"/>
      <c r="G40" s="322"/>
      <c r="H40" s="10" t="s">
        <v>64</v>
      </c>
      <c r="I40" s="19"/>
      <c r="J40" s="19"/>
      <c r="K40" s="19"/>
      <c r="L40" s="50"/>
      <c r="M40" s="34"/>
      <c r="N40" s="303"/>
      <c r="O40" s="38" t="e">
        <f t="shared" si="0"/>
        <v>#N/A</v>
      </c>
      <c r="Q40" s="61">
        <f t="shared" si="1"/>
        <v>0</v>
      </c>
      <c r="R40" s="61" t="e">
        <f t="array" ref="R40:U40">VLOOKUP($I40:$L40,$N$15:$O$19,2,FALSE)*(_xlfn.ANCHORARRAY($R$20)/$T$18)</f>
        <v>#N/A</v>
      </c>
      <c r="S40" s="61" t="e">
        <v>#N/A</v>
      </c>
      <c r="T40" s="61" t="e">
        <v>#N/A</v>
      </c>
      <c r="U40" s="61" t="e">
        <v>#N/A</v>
      </c>
    </row>
    <row r="41" spans="1:21" ht="15.75" customHeight="1" x14ac:dyDescent="0.25">
      <c r="A41" s="359"/>
      <c r="B41" s="364" t="s">
        <v>65</v>
      </c>
      <c r="C41" s="340" t="e">
        <f>AVERAGE(E41:E45)</f>
        <v>#DIV/0!</v>
      </c>
      <c r="D41" s="328" t="s">
        <v>66</v>
      </c>
      <c r="E41" s="308" t="e">
        <f>AVERAGE(G41:G43)</f>
        <v>#DIV/0!</v>
      </c>
      <c r="F41" s="355" t="s">
        <v>118</v>
      </c>
      <c r="G41" s="320"/>
      <c r="H41" s="26" t="s">
        <v>67</v>
      </c>
      <c r="I41" s="19"/>
      <c r="J41" s="19"/>
      <c r="K41" s="19"/>
      <c r="L41" s="50"/>
      <c r="M41" s="34"/>
      <c r="N41" s="304" t="e">
        <f>AVERAGEIF(O41:O43,"&lt;&gt;#N/A")</f>
        <v>#DIV/0!</v>
      </c>
      <c r="O41" s="39" t="e">
        <f t="shared" si="0"/>
        <v>#N/A</v>
      </c>
      <c r="Q41" s="61">
        <f t="shared" si="1"/>
        <v>0</v>
      </c>
      <c r="R41" s="61" t="e">
        <f t="array" ref="R41:U41">VLOOKUP($I41:$L41,$N$15:$O$19,2,FALSE)*(_xlfn.ANCHORARRAY($R$20)/$T$18)</f>
        <v>#N/A</v>
      </c>
      <c r="S41" s="61" t="e">
        <v>#N/A</v>
      </c>
      <c r="T41" s="61" t="e">
        <v>#N/A</v>
      </c>
      <c r="U41" s="61" t="e">
        <v>#N/A</v>
      </c>
    </row>
    <row r="42" spans="1:21" ht="15.75" customHeight="1" x14ac:dyDescent="0.25">
      <c r="A42" s="359"/>
      <c r="B42" s="364"/>
      <c r="C42" s="341"/>
      <c r="D42" s="328"/>
      <c r="E42" s="308"/>
      <c r="F42" s="356"/>
      <c r="G42" s="321"/>
      <c r="H42" s="27" t="s">
        <v>68</v>
      </c>
      <c r="I42" s="19"/>
      <c r="J42" s="19"/>
      <c r="K42" s="19"/>
      <c r="L42" s="50"/>
      <c r="M42" s="34"/>
      <c r="N42" s="305"/>
      <c r="O42" s="41" t="e">
        <f t="shared" si="0"/>
        <v>#N/A</v>
      </c>
      <c r="Q42" s="61">
        <f t="shared" si="1"/>
        <v>0</v>
      </c>
      <c r="R42" s="61" t="e">
        <f t="array" ref="R42:U42">VLOOKUP($I42:$L42,$N$15:$O$19,2,FALSE)*(_xlfn.ANCHORARRAY($R$20)/$T$18)</f>
        <v>#N/A</v>
      </c>
      <c r="S42" s="61" t="e">
        <v>#N/A</v>
      </c>
      <c r="T42" s="61" t="e">
        <v>#N/A</v>
      </c>
      <c r="U42" s="61" t="e">
        <v>#N/A</v>
      </c>
    </row>
    <row r="43" spans="1:21" ht="15.75" customHeight="1" x14ac:dyDescent="0.25">
      <c r="A43" s="359"/>
      <c r="B43" s="364"/>
      <c r="C43" s="341"/>
      <c r="D43" s="328"/>
      <c r="E43" s="308"/>
      <c r="F43" s="357"/>
      <c r="G43" s="322"/>
      <c r="H43" s="28" t="s">
        <v>69</v>
      </c>
      <c r="I43" s="19"/>
      <c r="J43" s="19"/>
      <c r="K43" s="19"/>
      <c r="L43" s="50"/>
      <c r="M43" s="34"/>
      <c r="N43" s="306"/>
      <c r="O43" s="40" t="e">
        <f t="shared" si="0"/>
        <v>#N/A</v>
      </c>
      <c r="Q43" s="61">
        <f t="shared" si="1"/>
        <v>0</v>
      </c>
      <c r="R43" s="61" t="e">
        <f t="array" ref="R43:U43">VLOOKUP($I43:$L43,$N$15:$O$19,2,FALSE)*(_xlfn.ANCHORARRAY($R$20)/$T$18)</f>
        <v>#N/A</v>
      </c>
      <c r="S43" s="61" t="e">
        <v>#N/A</v>
      </c>
      <c r="T43" s="61" t="e">
        <v>#N/A</v>
      </c>
      <c r="U43" s="61" t="e">
        <v>#N/A</v>
      </c>
    </row>
    <row r="44" spans="1:21" ht="15.75" customHeight="1" x14ac:dyDescent="0.25">
      <c r="A44" s="359"/>
      <c r="B44" s="364"/>
      <c r="C44" s="341"/>
      <c r="D44" s="329" t="s">
        <v>70</v>
      </c>
      <c r="E44" s="308" t="e">
        <f>AVERAGE(G44:G45)</f>
        <v>#DIV/0!</v>
      </c>
      <c r="F44" s="336" t="s">
        <v>71</v>
      </c>
      <c r="G44" s="320"/>
      <c r="H44" s="11" t="s">
        <v>72</v>
      </c>
      <c r="I44" s="19"/>
      <c r="J44" s="19"/>
      <c r="K44" s="19"/>
      <c r="L44" s="50"/>
      <c r="M44" s="34"/>
      <c r="N44" s="292" t="e">
        <f>AVERAGEIF(O44:O45,"&lt;&gt;#N/A")</f>
        <v>#DIV/0!</v>
      </c>
      <c r="O44" s="41" t="e">
        <f t="shared" si="0"/>
        <v>#N/A</v>
      </c>
      <c r="Q44" s="61">
        <f t="shared" si="1"/>
        <v>0</v>
      </c>
      <c r="R44" s="61" t="e">
        <f t="array" ref="R44:U44">VLOOKUP($I44:$L44,$N$15:$O$19,2,FALSE)*(_xlfn.ANCHORARRAY($R$20)/$T$18)</f>
        <v>#N/A</v>
      </c>
      <c r="S44" s="61" t="e">
        <v>#N/A</v>
      </c>
      <c r="T44" s="61" t="e">
        <v>#N/A</v>
      </c>
      <c r="U44" s="61" t="e">
        <v>#N/A</v>
      </c>
    </row>
    <row r="45" spans="1:21" ht="15.75" customHeight="1" x14ac:dyDescent="0.25">
      <c r="A45" s="359"/>
      <c r="B45" s="364"/>
      <c r="C45" s="341"/>
      <c r="D45" s="329"/>
      <c r="E45" s="308"/>
      <c r="F45" s="336"/>
      <c r="G45" s="322"/>
      <c r="H45" s="12" t="s">
        <v>73</v>
      </c>
      <c r="I45" s="19"/>
      <c r="J45" s="19"/>
      <c r="K45" s="19"/>
      <c r="L45" s="50"/>
      <c r="M45" s="34"/>
      <c r="N45" s="292"/>
      <c r="O45" s="40" t="e">
        <f t="shared" si="0"/>
        <v>#N/A</v>
      </c>
      <c r="Q45" s="61">
        <f t="shared" si="1"/>
        <v>0</v>
      </c>
      <c r="R45" s="61" t="e">
        <f t="array" ref="R45:U45">VLOOKUP($I45:$L45,$N$15:$O$19,2,FALSE)*(_xlfn.ANCHORARRAY($R$20)/$T$18)</f>
        <v>#N/A</v>
      </c>
      <c r="S45" s="61" t="e">
        <v>#N/A</v>
      </c>
      <c r="T45" s="61" t="e">
        <v>#N/A</v>
      </c>
      <c r="U45" s="61" t="e">
        <v>#N/A</v>
      </c>
    </row>
    <row r="46" spans="1:21" ht="15.75" customHeight="1" x14ac:dyDescent="0.25">
      <c r="A46" s="359"/>
      <c r="B46" s="361" t="s">
        <v>74</v>
      </c>
      <c r="C46" s="308">
        <f>(E46*0.75)+(E54*0.25)</f>
        <v>3.5</v>
      </c>
      <c r="D46" s="348" t="s">
        <v>75</v>
      </c>
      <c r="E46" s="340">
        <f>AVERAGEIF(G46:G53,"&lt;&gt;#N/A")/15</f>
        <v>0.33333333333333331</v>
      </c>
      <c r="F46" s="339" t="s">
        <v>76</v>
      </c>
      <c r="G46" s="320">
        <v>5</v>
      </c>
      <c r="H46" s="13" t="s">
        <v>77</v>
      </c>
      <c r="I46" s="19"/>
      <c r="J46" s="19"/>
      <c r="K46" s="19"/>
      <c r="L46" s="50"/>
      <c r="M46" s="34"/>
      <c r="N46" s="293" t="e">
        <f>AVERAGEIF(O46:O47,"&lt;&gt;#N/A")</f>
        <v>#DIV/0!</v>
      </c>
      <c r="O46" s="42" t="e">
        <f t="shared" si="0"/>
        <v>#N/A</v>
      </c>
      <c r="Q46" s="61">
        <f t="shared" si="1"/>
        <v>0</v>
      </c>
      <c r="R46" s="61" t="e">
        <f t="array" ref="R46:U46">VLOOKUP($I46:$L46,$N$15:$O$19,2,FALSE)*(_xlfn.ANCHORARRAY($R$20)/$T$18)</f>
        <v>#N/A</v>
      </c>
      <c r="S46" s="61" t="e">
        <v>#N/A</v>
      </c>
      <c r="T46" s="61" t="e">
        <v>#N/A</v>
      </c>
      <c r="U46" s="61" t="e">
        <v>#N/A</v>
      </c>
    </row>
    <row r="47" spans="1:21" ht="15.75" customHeight="1" x14ac:dyDescent="0.25">
      <c r="A47" s="359"/>
      <c r="B47" s="361"/>
      <c r="C47" s="308"/>
      <c r="D47" s="349"/>
      <c r="E47" s="341"/>
      <c r="F47" s="339"/>
      <c r="G47" s="322"/>
      <c r="H47" s="14" t="s">
        <v>78</v>
      </c>
      <c r="I47" s="19"/>
      <c r="J47" s="19"/>
      <c r="K47" s="19"/>
      <c r="L47" s="50"/>
      <c r="M47" s="34"/>
      <c r="N47" s="293"/>
      <c r="O47" s="43" t="e">
        <f t="shared" si="0"/>
        <v>#N/A</v>
      </c>
      <c r="Q47" s="61">
        <f t="shared" si="1"/>
        <v>0</v>
      </c>
      <c r="R47" s="61" t="e">
        <f t="array" ref="R47:U47">VLOOKUP($I47:$L47,$N$15:$O$19,2,FALSE)*(_xlfn.ANCHORARRAY($R$20)/$T$18)</f>
        <v>#N/A</v>
      </c>
      <c r="S47" s="61" t="e">
        <v>#N/A</v>
      </c>
      <c r="T47" s="61" t="e">
        <v>#N/A</v>
      </c>
      <c r="U47" s="61" t="e">
        <v>#N/A</v>
      </c>
    </row>
    <row r="48" spans="1:21" ht="15.75" customHeight="1" x14ac:dyDescent="0.25">
      <c r="A48" s="359"/>
      <c r="B48" s="361"/>
      <c r="C48" s="308"/>
      <c r="D48" s="349"/>
      <c r="E48" s="341"/>
      <c r="F48" s="337" t="s">
        <v>79</v>
      </c>
      <c r="G48" s="320" t="e">
        <f>NA()</f>
        <v>#N/A</v>
      </c>
      <c r="H48" s="15" t="s">
        <v>80</v>
      </c>
      <c r="I48" s="19"/>
      <c r="J48" s="19"/>
      <c r="K48" s="19"/>
      <c r="L48" s="50"/>
      <c r="M48" s="34"/>
      <c r="N48" s="294" t="e">
        <f>AVERAGEIF(O48:O49,"&lt;&gt;#N/A")</f>
        <v>#DIV/0!</v>
      </c>
      <c r="O48" s="44" t="e">
        <f t="shared" si="0"/>
        <v>#N/A</v>
      </c>
      <c r="Q48" s="61">
        <f t="shared" si="1"/>
        <v>0</v>
      </c>
      <c r="R48" s="61" t="e">
        <f t="array" ref="R48:U48">VLOOKUP($I48:$L48,$N$15:$O$19,2,FALSE)*(_xlfn.ANCHORARRAY($R$20)/$T$18)</f>
        <v>#N/A</v>
      </c>
      <c r="S48" s="61" t="e">
        <v>#N/A</v>
      </c>
      <c r="T48" s="61" t="e">
        <v>#N/A</v>
      </c>
      <c r="U48" s="61" t="e">
        <v>#N/A</v>
      </c>
    </row>
    <row r="49" spans="1:21" ht="15.75" customHeight="1" x14ac:dyDescent="0.25">
      <c r="A49" s="359"/>
      <c r="B49" s="361"/>
      <c r="C49" s="308"/>
      <c r="D49" s="349"/>
      <c r="E49" s="341"/>
      <c r="F49" s="337"/>
      <c r="G49" s="322"/>
      <c r="H49" s="16" t="s">
        <v>81</v>
      </c>
      <c r="I49" s="19"/>
      <c r="J49" s="19"/>
      <c r="K49" s="19"/>
      <c r="L49" s="50"/>
      <c r="M49" s="34"/>
      <c r="N49" s="294"/>
      <c r="O49" s="45" t="e">
        <f t="shared" si="0"/>
        <v>#N/A</v>
      </c>
      <c r="Q49" s="61">
        <f t="shared" si="1"/>
        <v>0</v>
      </c>
      <c r="R49" s="61" t="e">
        <f t="array" ref="R49:U49">VLOOKUP($I49:$L49,$N$15:$O$19,2,FALSE)*(_xlfn.ANCHORARRAY($R$20)/$T$18)</f>
        <v>#N/A</v>
      </c>
      <c r="S49" s="61" t="e">
        <v>#N/A</v>
      </c>
      <c r="T49" s="61" t="e">
        <v>#N/A</v>
      </c>
      <c r="U49" s="61" t="e">
        <v>#N/A</v>
      </c>
    </row>
    <row r="50" spans="1:21" ht="15.75" customHeight="1" x14ac:dyDescent="0.25">
      <c r="A50" s="359"/>
      <c r="B50" s="361"/>
      <c r="C50" s="308"/>
      <c r="D50" s="349"/>
      <c r="E50" s="341"/>
      <c r="F50" s="338" t="s">
        <v>82</v>
      </c>
      <c r="G50" s="320" t="e">
        <f>NA()</f>
        <v>#N/A</v>
      </c>
      <c r="H50" s="17" t="s">
        <v>119</v>
      </c>
      <c r="I50" s="19"/>
      <c r="J50" s="19"/>
      <c r="K50" s="19"/>
      <c r="L50" s="50"/>
      <c r="M50" s="34"/>
      <c r="N50" s="295" t="e">
        <f>AVERAGEIF(O50:O51,"&lt;&gt;#N/A")</f>
        <v>#DIV/0!</v>
      </c>
      <c r="O50" s="46" t="e">
        <f t="shared" si="0"/>
        <v>#N/A</v>
      </c>
      <c r="Q50" s="61">
        <f t="shared" si="1"/>
        <v>0</v>
      </c>
      <c r="R50" s="61" t="e">
        <f t="array" ref="R50:U50">VLOOKUP($I50:$L50,$N$15:$O$19,2,FALSE)*(_xlfn.ANCHORARRAY($R$20)/$T$18)</f>
        <v>#N/A</v>
      </c>
      <c r="S50" s="61" t="e">
        <v>#N/A</v>
      </c>
      <c r="T50" s="61" t="e">
        <v>#N/A</v>
      </c>
      <c r="U50" s="61" t="e">
        <v>#N/A</v>
      </c>
    </row>
    <row r="51" spans="1:21" ht="15.75" customHeight="1" x14ac:dyDescent="0.25">
      <c r="A51" s="359"/>
      <c r="B51" s="361"/>
      <c r="C51" s="308"/>
      <c r="D51" s="349"/>
      <c r="E51" s="341"/>
      <c r="F51" s="338"/>
      <c r="G51" s="322"/>
      <c r="H51" s="18" t="s">
        <v>83</v>
      </c>
      <c r="I51" s="19"/>
      <c r="J51" s="19"/>
      <c r="K51" s="19"/>
      <c r="L51" s="50"/>
      <c r="M51" s="34"/>
      <c r="N51" s="295"/>
      <c r="O51" s="47" t="e">
        <f t="shared" si="0"/>
        <v>#N/A</v>
      </c>
      <c r="Q51" s="61">
        <f t="shared" si="1"/>
        <v>0</v>
      </c>
      <c r="R51" s="61" t="e">
        <f t="array" ref="R51:U51">VLOOKUP($I51:$L51,$N$15:$O$19,2,FALSE)*(_xlfn.ANCHORARRAY($R$20)/$T$18)</f>
        <v>#N/A</v>
      </c>
      <c r="S51" s="61" t="e">
        <v>#N/A</v>
      </c>
      <c r="T51" s="61" t="e">
        <v>#N/A</v>
      </c>
      <c r="U51" s="61" t="e">
        <v>#N/A</v>
      </c>
    </row>
    <row r="52" spans="1:21" ht="15.75" customHeight="1" x14ac:dyDescent="0.25">
      <c r="A52" s="359"/>
      <c r="B52" s="361"/>
      <c r="C52" s="308"/>
      <c r="D52" s="349"/>
      <c r="E52" s="341"/>
      <c r="F52" s="334" t="s">
        <v>84</v>
      </c>
      <c r="G52" s="320">
        <v>5</v>
      </c>
      <c r="H52" s="31" t="s">
        <v>85</v>
      </c>
      <c r="I52" s="19"/>
      <c r="J52" s="19"/>
      <c r="K52" s="19"/>
      <c r="L52" s="50"/>
      <c r="M52" s="34"/>
      <c r="N52" s="296" t="e">
        <f>AVERAGEIF(O52:O53,"&lt;&gt;#N/A")</f>
        <v>#DIV/0!</v>
      </c>
      <c r="O52" s="48" t="e">
        <f t="shared" si="0"/>
        <v>#N/A</v>
      </c>
      <c r="Q52" s="61">
        <f t="shared" si="1"/>
        <v>0</v>
      </c>
      <c r="R52" s="61" t="e">
        <f t="array" ref="R52:U52">VLOOKUP($I52:$L52,$N$15:$O$19,2,FALSE)*(_xlfn.ANCHORARRAY($R$20)/$T$18)</f>
        <v>#N/A</v>
      </c>
      <c r="S52" s="61" t="e">
        <v>#N/A</v>
      </c>
      <c r="T52" s="61" t="e">
        <v>#N/A</v>
      </c>
      <c r="U52" s="61" t="e">
        <v>#N/A</v>
      </c>
    </row>
    <row r="53" spans="1:21" ht="15.75" customHeight="1" x14ac:dyDescent="0.25">
      <c r="A53" s="359"/>
      <c r="B53" s="361"/>
      <c r="C53" s="308"/>
      <c r="D53" s="350"/>
      <c r="E53" s="342"/>
      <c r="F53" s="335"/>
      <c r="G53" s="322"/>
      <c r="H53" s="32" t="s">
        <v>120</v>
      </c>
      <c r="I53" s="19"/>
      <c r="J53" s="19"/>
      <c r="K53" s="19"/>
      <c r="L53" s="50"/>
      <c r="M53" s="34"/>
      <c r="N53" s="297"/>
      <c r="O53" s="49" t="e">
        <f t="shared" si="0"/>
        <v>#N/A</v>
      </c>
      <c r="Q53" s="61">
        <f t="shared" si="1"/>
        <v>0</v>
      </c>
      <c r="R53" s="61" t="e">
        <f t="array" ref="R53:U53">VLOOKUP($I53:$L53,$N$15:$O$19,2,FALSE)*(_xlfn.ANCHORARRAY($R$20)/$T$18)</f>
        <v>#N/A</v>
      </c>
      <c r="S53" s="61" t="e">
        <v>#N/A</v>
      </c>
      <c r="T53" s="61" t="e">
        <v>#N/A</v>
      </c>
      <c r="U53" s="61" t="e">
        <v>#N/A</v>
      </c>
    </row>
    <row r="54" spans="1:21" ht="15.75" customHeight="1" x14ac:dyDescent="0.25">
      <c r="A54" s="359"/>
      <c r="B54" s="361"/>
      <c r="C54" s="308"/>
      <c r="D54" s="366" t="s">
        <v>86</v>
      </c>
      <c r="E54" s="308">
        <f>AVERAGE(G54:G56)</f>
        <v>13</v>
      </c>
      <c r="F54" s="331" t="s">
        <v>87</v>
      </c>
      <c r="G54" s="320">
        <v>13</v>
      </c>
      <c r="H54" s="13" t="s">
        <v>88</v>
      </c>
      <c r="I54" s="19"/>
      <c r="J54" s="19"/>
      <c r="K54" s="19"/>
      <c r="L54" s="50"/>
      <c r="M54" s="34"/>
      <c r="N54" s="287" t="e">
        <f>AVERAGEIF(O54:O56,"&lt;&gt;#N/A")</f>
        <v>#DIV/0!</v>
      </c>
      <c r="O54" s="42" t="e">
        <f t="shared" si="0"/>
        <v>#N/A</v>
      </c>
      <c r="Q54" s="61">
        <f t="shared" si="1"/>
        <v>0</v>
      </c>
      <c r="R54" s="61" t="e">
        <f t="array" ref="R54:U54">VLOOKUP($I54:$L54,$N$15:$O$19,2,FALSE)*(_xlfn.ANCHORARRAY($R$20)/$T$18)</f>
        <v>#N/A</v>
      </c>
      <c r="S54" s="61" t="e">
        <v>#N/A</v>
      </c>
      <c r="T54" s="61" t="e">
        <v>#N/A</v>
      </c>
      <c r="U54" s="61" t="e">
        <v>#N/A</v>
      </c>
    </row>
    <row r="55" spans="1:21" ht="15.75" customHeight="1" x14ac:dyDescent="0.25">
      <c r="A55" s="359"/>
      <c r="B55" s="361"/>
      <c r="C55" s="308"/>
      <c r="D55" s="366"/>
      <c r="E55" s="308"/>
      <c r="F55" s="332"/>
      <c r="G55" s="321"/>
      <c r="H55" s="13" t="s">
        <v>89</v>
      </c>
      <c r="I55" s="19"/>
      <c r="J55" s="19"/>
      <c r="K55" s="19"/>
      <c r="L55" s="50"/>
      <c r="M55" s="34"/>
      <c r="N55" s="288"/>
      <c r="O55" s="42" t="e">
        <f t="shared" si="0"/>
        <v>#N/A</v>
      </c>
      <c r="Q55" s="61">
        <f t="shared" si="1"/>
        <v>0</v>
      </c>
      <c r="R55" s="61" t="e">
        <f t="array" ref="R55:U55">VLOOKUP($I55:$L55,$N$15:$O$19,2,FALSE)*(_xlfn.ANCHORARRAY($R$20)/$T$18)</f>
        <v>#N/A</v>
      </c>
      <c r="S55" s="61" t="e">
        <v>#N/A</v>
      </c>
      <c r="T55" s="61" t="e">
        <v>#N/A</v>
      </c>
      <c r="U55" s="61" t="e">
        <v>#N/A</v>
      </c>
    </row>
    <row r="56" spans="1:21" ht="15.75" customHeight="1" thickBot="1" x14ac:dyDescent="0.3">
      <c r="A56" s="360"/>
      <c r="B56" s="362"/>
      <c r="C56" s="327"/>
      <c r="D56" s="367"/>
      <c r="E56" s="327"/>
      <c r="F56" s="333"/>
      <c r="G56" s="330"/>
      <c r="H56" s="30" t="s">
        <v>90</v>
      </c>
      <c r="I56" s="33"/>
      <c r="J56" s="33"/>
      <c r="K56" s="33"/>
      <c r="L56" s="51"/>
      <c r="M56" s="34"/>
      <c r="N56" s="289"/>
      <c r="O56" s="43" t="e">
        <f t="shared" si="0"/>
        <v>#N/A</v>
      </c>
      <c r="Q56" s="61">
        <f t="shared" si="1"/>
        <v>0</v>
      </c>
      <c r="R56" s="61" t="e">
        <f t="array" ref="R56:U56">VLOOKUP($I56:$L56,$N$15:$O$19,2,FALSE)*(_xlfn.ANCHORARRAY($R$20)/$T$18)</f>
        <v>#N/A</v>
      </c>
      <c r="S56" s="61" t="e">
        <v>#N/A</v>
      </c>
      <c r="T56" s="61" t="e">
        <v>#N/A</v>
      </c>
      <c r="U56" s="61" t="e">
        <v>#N/A</v>
      </c>
    </row>
    <row r="57" spans="1:21" ht="15" customHeight="1" x14ac:dyDescent="0.25">
      <c r="E57" s="4"/>
      <c r="H57" s="1"/>
      <c r="I57" s="1"/>
      <c r="J57" s="1"/>
      <c r="K57" s="1"/>
      <c r="L57" s="1"/>
      <c r="M57" s="1"/>
    </row>
    <row r="58" spans="1:21" ht="15" customHeight="1" x14ac:dyDescent="0.25">
      <c r="E58" s="4"/>
    </row>
    <row r="59" spans="1:21" ht="15" customHeight="1" x14ac:dyDescent="0.25">
      <c r="E59" s="4"/>
    </row>
    <row r="63" spans="1:21" ht="21" x14ac:dyDescent="0.25">
      <c r="A63" s="6"/>
      <c r="B63" s="6"/>
    </row>
  </sheetData>
  <dataConsolidate/>
  <mergeCells count="80">
    <mergeCell ref="A22:A56"/>
    <mergeCell ref="C41:C45"/>
    <mergeCell ref="C46:C56"/>
    <mergeCell ref="B46:B56"/>
    <mergeCell ref="D34:D40"/>
    <mergeCell ref="C22:C40"/>
    <mergeCell ref="B41:B45"/>
    <mergeCell ref="B22:B40"/>
    <mergeCell ref="D54:D56"/>
    <mergeCell ref="A20:A21"/>
    <mergeCell ref="D20:D21"/>
    <mergeCell ref="F20:F21"/>
    <mergeCell ref="G20:G21"/>
    <mergeCell ref="E20:E21"/>
    <mergeCell ref="B20:B21"/>
    <mergeCell ref="C20:C21"/>
    <mergeCell ref="H20:H21"/>
    <mergeCell ref="F30:F33"/>
    <mergeCell ref="F26:F29"/>
    <mergeCell ref="E22:E33"/>
    <mergeCell ref="D46:D53"/>
    <mergeCell ref="D22:D33"/>
    <mergeCell ref="E34:E40"/>
    <mergeCell ref="F38:F40"/>
    <mergeCell ref="F22:F25"/>
    <mergeCell ref="G30:G33"/>
    <mergeCell ref="G46:G47"/>
    <mergeCell ref="G34:G37"/>
    <mergeCell ref="F34:F37"/>
    <mergeCell ref="G38:G40"/>
    <mergeCell ref="G41:G43"/>
    <mergeCell ref="F41:F43"/>
    <mergeCell ref="E54:E56"/>
    <mergeCell ref="D41:D43"/>
    <mergeCell ref="D44:D45"/>
    <mergeCell ref="G54:G56"/>
    <mergeCell ref="F54:F56"/>
    <mergeCell ref="F52:F53"/>
    <mergeCell ref="G52:G53"/>
    <mergeCell ref="E44:E45"/>
    <mergeCell ref="G50:G51"/>
    <mergeCell ref="F44:F45"/>
    <mergeCell ref="G44:G45"/>
    <mergeCell ref="G48:G49"/>
    <mergeCell ref="F48:F49"/>
    <mergeCell ref="F50:F51"/>
    <mergeCell ref="F46:F47"/>
    <mergeCell ref="E46:E53"/>
    <mergeCell ref="N14:O14"/>
    <mergeCell ref="N20:N21"/>
    <mergeCell ref="N22:N25"/>
    <mergeCell ref="N26:N29"/>
    <mergeCell ref="J20:J21"/>
    <mergeCell ref="K20:K21"/>
    <mergeCell ref="L20:L21"/>
    <mergeCell ref="A14:L14"/>
    <mergeCell ref="H19:L19"/>
    <mergeCell ref="O20:O21"/>
    <mergeCell ref="G22:G25"/>
    <mergeCell ref="G26:G29"/>
    <mergeCell ref="B15:E15"/>
    <mergeCell ref="B16:E16"/>
    <mergeCell ref="B17:E17"/>
    <mergeCell ref="B19:C19"/>
    <mergeCell ref="B18:E18"/>
    <mergeCell ref="N54:N56"/>
    <mergeCell ref="I15:L15"/>
    <mergeCell ref="N44:N45"/>
    <mergeCell ref="N46:N47"/>
    <mergeCell ref="N48:N49"/>
    <mergeCell ref="N50:N51"/>
    <mergeCell ref="N52:N53"/>
    <mergeCell ref="N30:N33"/>
    <mergeCell ref="N34:N37"/>
    <mergeCell ref="N38:N40"/>
    <mergeCell ref="N41:N43"/>
    <mergeCell ref="I20:I21"/>
    <mergeCell ref="E41:E43"/>
    <mergeCell ref="D19:E19"/>
    <mergeCell ref="F19:G19"/>
  </mergeCells>
  <conditionalFormatting sqref="N22:O56 G22:G56 E22 C22:C56 A22 E34:E56">
    <cfRule type="iconSet" priority="11">
      <iconSet>
        <cfvo type="percent" val="0"/>
        <cfvo type="num" val="6"/>
        <cfvo type="num" val="11"/>
      </iconSet>
    </cfRule>
  </conditionalFormatting>
  <dataValidations disablePrompts="1" count="3">
    <dataValidation type="decimal" allowBlank="1" showInputMessage="1" showErrorMessage="1" errorTitle="Invalid Variable Score" error="Variable score must be 1-15" promptTitle="Enter a variable score" prompt="15-11 = Functioning_x000a_10-6 = Functioning At-Risk_x000a_5-1 = Non-Functioning" sqref="G52:G56 G22:G47" xr:uid="{00000000-0002-0000-0100-000000000000}">
      <formula1>1</formula1>
      <formula2>15</formula2>
    </dataValidation>
    <dataValidation type="list" allowBlank="1" showInputMessage="1" showErrorMessage="1" sqref="I17:L17" xr:uid="{00000000-0002-0000-0100-000001000000}">
      <formula1>"Both,Left,Right"</formula1>
    </dataValidation>
    <dataValidation type="list" allowBlank="1" showInputMessage="1" showErrorMessage="1" sqref="I22:L56" xr:uid="{00000000-0002-0000-0100-000002000000}">
      <formula1>$Q$14:$Q$19</formula1>
    </dataValidation>
  </dataValidation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I8"/>
  <sheetViews>
    <sheetView workbookViewId="0">
      <selection activeCell="G24" sqref="G24"/>
    </sheetView>
  </sheetViews>
  <sheetFormatPr defaultRowHeight="15" x14ac:dyDescent="0.25"/>
  <sheetData>
    <row r="2" spans="2:9" x14ac:dyDescent="0.25">
      <c r="B2" t="s">
        <v>121</v>
      </c>
      <c r="E2" t="s">
        <v>122</v>
      </c>
      <c r="G2" t="s">
        <v>34</v>
      </c>
      <c r="I2" t="s">
        <v>123</v>
      </c>
    </row>
    <row r="3" spans="2:9" x14ac:dyDescent="0.25">
      <c r="B3" s="2">
        <v>0</v>
      </c>
      <c r="C3" s="2" t="s">
        <v>124</v>
      </c>
      <c r="E3" s="3" t="s">
        <v>125</v>
      </c>
      <c r="G3" s="5" t="s">
        <v>126</v>
      </c>
      <c r="I3" t="s">
        <v>127</v>
      </c>
    </row>
    <row r="4" spans="2:9" x14ac:dyDescent="0.25">
      <c r="B4" s="2">
        <v>0.28999999999999998</v>
      </c>
      <c r="C4" s="2" t="s">
        <v>128</v>
      </c>
      <c r="E4" s="3" t="s">
        <v>129</v>
      </c>
      <c r="G4" s="5" t="s">
        <v>130</v>
      </c>
      <c r="I4" t="s">
        <v>131</v>
      </c>
    </row>
    <row r="5" spans="2:9" x14ac:dyDescent="0.25">
      <c r="B5" s="2">
        <v>0.3</v>
      </c>
      <c r="C5" s="2" t="s">
        <v>132</v>
      </c>
      <c r="G5" s="5" t="s">
        <v>133</v>
      </c>
      <c r="I5" t="s">
        <v>134</v>
      </c>
    </row>
    <row r="6" spans="2:9" x14ac:dyDescent="0.25">
      <c r="B6" s="2">
        <v>0.69</v>
      </c>
      <c r="C6" s="2" t="s">
        <v>135</v>
      </c>
    </row>
    <row r="7" spans="2:9" x14ac:dyDescent="0.25">
      <c r="B7" s="2">
        <v>0.7</v>
      </c>
      <c r="C7" s="2" t="s">
        <v>136</v>
      </c>
    </row>
    <row r="8" spans="2:9" x14ac:dyDescent="0.25">
      <c r="B8" s="2">
        <v>1</v>
      </c>
      <c r="C8" s="2" t="s">
        <v>137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b83448-7600-41bc-8401-caa45d34d44c" xsi:nil="true"/>
    <lcf76f155ced4ddcb4097134ff3c332f xmlns="41dea14c-c5cc-4545-a437-faf35885d69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CF8E709858C24F9EC4F4DE48A1B19E" ma:contentTypeVersion="13" ma:contentTypeDescription="Create a new document." ma:contentTypeScope="" ma:versionID="8c4abacdfc22b1b80c45198085883003">
  <xsd:schema xmlns:xsd="http://www.w3.org/2001/XMLSchema" xmlns:xs="http://www.w3.org/2001/XMLSchema" xmlns:p="http://schemas.microsoft.com/office/2006/metadata/properties" xmlns:ns2="41dea14c-c5cc-4545-a437-faf35885d69c" xmlns:ns3="d8b83448-7600-41bc-8401-caa45d34d44c" targetNamespace="http://schemas.microsoft.com/office/2006/metadata/properties" ma:root="true" ma:fieldsID="6b83737d4121e0077ddd062ff9955ad6" ns2:_="" ns3:_="">
    <xsd:import namespace="41dea14c-c5cc-4545-a437-faf35885d69c"/>
    <xsd:import namespace="d8b83448-7600-41bc-8401-caa45d34d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dea14c-c5cc-4545-a437-faf35885d6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e6c1609-49e0-4fdc-8f5b-8b798a96913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b83448-7600-41bc-8401-caa45d34d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56cc50-3425-4ed0-b5d4-b4647dade098}" ma:internalName="TaxCatchAll" ma:showField="CatchAllData" ma:web="d8b83448-7600-41bc-8401-caa45d34d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4657F9-E970-424A-840D-BC1D8FF4CE3D}">
  <ds:schemaRefs>
    <ds:schemaRef ds:uri="d8b83448-7600-41bc-8401-caa45d34d44c"/>
    <ds:schemaRef ds:uri="http://www.w3.org/XML/1998/namespace"/>
    <ds:schemaRef ds:uri="http://schemas.microsoft.com/office/2006/documentManagement/types"/>
    <ds:schemaRef ds:uri="http://schemas.microsoft.com/office/2006/metadata/properties"/>
    <ds:schemaRef ds:uri="http://purl.org/dc/dcmitype/"/>
    <ds:schemaRef ds:uri="http://purl.org/dc/terms/"/>
    <ds:schemaRef ds:uri="http://schemas.openxmlformats.org/package/2006/metadata/core-properties"/>
    <ds:schemaRef ds:uri="http://purl.org/dc/elements/1.1/"/>
    <ds:schemaRef ds:uri="http://schemas.microsoft.com/office/infopath/2007/PartnerControls"/>
    <ds:schemaRef ds:uri="41dea14c-c5cc-4545-a437-faf35885d69c"/>
  </ds:schemaRefs>
</ds:datastoreItem>
</file>

<file path=customXml/itemProps2.xml><?xml version="1.0" encoding="utf-8"?>
<ds:datastoreItem xmlns:ds="http://schemas.openxmlformats.org/officeDocument/2006/customXml" ds:itemID="{51632A4D-BCA0-46D2-AA66-00FD3162E900}">
  <ds:schemaRefs>
    <ds:schemaRef ds:uri="http://schemas.microsoft.com/sharepoint/v3/contenttype/forms"/>
  </ds:schemaRefs>
</ds:datastoreItem>
</file>

<file path=customXml/itemProps3.xml><?xml version="1.0" encoding="utf-8"?>
<ds:datastoreItem xmlns:ds="http://schemas.openxmlformats.org/officeDocument/2006/customXml" ds:itemID="{B49674F1-C090-4B23-B511-0E9C9A9F2A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dea14c-c5cc-4545-a437-faf35885d69c"/>
    <ds:schemaRef ds:uri="d8b83448-7600-41bc-8401-caa45d34d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c4d76ba-f17c-4c50-b9a7-8f3163d27582}" enabled="0" method="" siteId="{fc4d76ba-f17c-4c50-b9a7-8f3163d275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SFARI Score</vt:lpstr>
      <vt:lpstr>Sheet1</vt:lpstr>
      <vt:lpstr>REFI Multiple Score</vt:lpstr>
      <vt:lpstr>Global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Menichino, Garrett T CIV ERD-MS</dc:creator>
  <cp:keywords/>
  <dc:description/>
  <cp:lastModifiedBy>Garrett Menichino</cp:lastModifiedBy>
  <cp:revision/>
  <cp:lastPrinted>2026-01-15T22:28:08Z</cp:lastPrinted>
  <dcterms:created xsi:type="dcterms:W3CDTF">2023-01-19T15:52:23Z</dcterms:created>
  <dcterms:modified xsi:type="dcterms:W3CDTF">2026-09-08T23:29:01Z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0x010100ECCF8E709858C24F9EC4F4DE48A1B19E</vt:lpwstr>
  </property>
  <property fmtid="{D5CDD505-2E9C-101B-9397-08002B2CF9AE}" pid="3" name="MediaServiceImageTags">
    <vt:lpwstr/>
  </property>
  <property fmtid="{D5CDD505-2E9C-101B-9397-08002B2CF9AE}" pid="4" name="Order">
    <vt:r8>123700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