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shtm.sharepoint.com/sites/MosDef_Group2/Shared Documents/General/Supp_files/"/>
    </mc:Choice>
  </mc:AlternateContent>
  <xr:revisionPtr revIDLastSave="440" documentId="13_ncr:1_{C80126EC-7F1F-48B4-B2BD-BB322663B6CE}" xr6:coauthVersionLast="47" xr6:coauthVersionMax="47" xr10:uidLastSave="{6AE641DD-4B0A-471D-AC34-A82EF6780D78}"/>
  <bookViews>
    <workbookView xWindow="-108" yWindow="-108" windowWidth="23256" windowHeight="12576" xr2:uid="{B6A18845-B6F0-49BC-B6D7-95B06B50B377}"/>
  </bookViews>
  <sheets>
    <sheet name="S1_Shopping_list" sheetId="5" r:id="rId1"/>
  </sheets>
  <definedNames>
    <definedName name="ExternalData_1" localSheetId="0" hidden="1">S1_Shopping_list!$B$1:$D$1048561</definedName>
    <definedName name="_xlnm.Print_Area" localSheetId="0">S1_Shopping_list!$B$1:$G$65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" i="5" l="1"/>
  <c r="L2" i="5" s="1"/>
  <c r="I8" i="5"/>
  <c r="I15" i="5"/>
  <c r="F7" i="5" l="1"/>
  <c r="G7" i="5" s="1"/>
  <c r="F17" i="5"/>
  <c r="I28" i="5"/>
  <c r="I2" i="5"/>
  <c r="I3" i="5"/>
  <c r="I53" i="5"/>
  <c r="I54" i="5"/>
  <c r="I41" i="5"/>
  <c r="I42" i="5"/>
  <c r="I43" i="5"/>
  <c r="I44" i="5"/>
  <c r="I45" i="5"/>
  <c r="I46" i="5"/>
  <c r="I47" i="5"/>
  <c r="I48" i="5"/>
  <c r="I49" i="5"/>
  <c r="I50" i="5"/>
  <c r="I51" i="5"/>
  <c r="I52" i="5"/>
  <c r="I55" i="5"/>
  <c r="I56" i="5"/>
  <c r="I57" i="5"/>
  <c r="I58" i="5"/>
  <c r="I59" i="5"/>
  <c r="I60" i="5"/>
  <c r="I61" i="5"/>
  <c r="I62" i="5"/>
  <c r="I63" i="5"/>
  <c r="I64" i="5"/>
  <c r="I65" i="5"/>
  <c r="I9" i="5"/>
  <c r="I10" i="5"/>
  <c r="I11" i="5"/>
  <c r="I12" i="5"/>
  <c r="I13" i="5"/>
  <c r="I14" i="5"/>
  <c r="I16" i="5"/>
  <c r="I17" i="5"/>
  <c r="I18" i="5"/>
  <c r="I19" i="5"/>
  <c r="I20" i="5"/>
  <c r="I21" i="5"/>
  <c r="I22" i="5"/>
  <c r="I23" i="5"/>
  <c r="I24" i="5"/>
  <c r="I25" i="5"/>
  <c r="I26" i="5"/>
  <c r="I27" i="5"/>
  <c r="I29" i="5"/>
  <c r="I30" i="5"/>
  <c r="I31" i="5"/>
  <c r="I32" i="5"/>
  <c r="I33" i="5"/>
  <c r="I34" i="5"/>
  <c r="I35" i="5"/>
  <c r="I36" i="5"/>
  <c r="I37" i="5"/>
  <c r="I38" i="5"/>
  <c r="I39" i="5"/>
  <c r="I40" i="5"/>
  <c r="I7" i="5"/>
  <c r="I6" i="5"/>
  <c r="I5" i="5"/>
  <c r="I4" i="5"/>
  <c r="F15" i="5" l="1"/>
  <c r="G15" i="5" s="1"/>
  <c r="F14" i="5"/>
  <c r="F38" i="5"/>
  <c r="G38" i="5" s="1"/>
  <c r="F28" i="5"/>
  <c r="G28" i="5" s="1"/>
  <c r="F29" i="5"/>
  <c r="G29" i="5" s="1"/>
  <c r="F30" i="5"/>
  <c r="G30" i="5" s="1"/>
  <c r="F31" i="5"/>
  <c r="G31" i="5" s="1"/>
  <c r="F32" i="5"/>
  <c r="G32" i="5" s="1"/>
  <c r="F33" i="5"/>
  <c r="G33" i="5" s="1"/>
  <c r="F34" i="5"/>
  <c r="G34" i="5" s="1"/>
  <c r="F35" i="5"/>
  <c r="G35" i="5" s="1"/>
  <c r="F36" i="5"/>
  <c r="G36" i="5" s="1"/>
  <c r="F37" i="5"/>
  <c r="G37" i="5" s="1"/>
  <c r="F39" i="5"/>
  <c r="G39" i="5" s="1"/>
  <c r="F40" i="5"/>
  <c r="F56" i="5"/>
  <c r="G56" i="5" s="1"/>
  <c r="F4" i="5"/>
  <c r="F62" i="5"/>
  <c r="G62" i="5" s="1"/>
  <c r="F53" i="5"/>
  <c r="G53" i="5" s="1"/>
  <c r="F44" i="5"/>
  <c r="F45" i="5"/>
  <c r="F46" i="5"/>
  <c r="F47" i="5"/>
  <c r="F48" i="5"/>
  <c r="F49" i="5"/>
  <c r="F50" i="5"/>
  <c r="F51" i="5"/>
  <c r="F41" i="5"/>
  <c r="F42" i="5"/>
  <c r="F43" i="5"/>
  <c r="F65" i="5"/>
  <c r="G65" i="5" s="1"/>
  <c r="F63" i="5"/>
  <c r="F64" i="5"/>
  <c r="F55" i="5"/>
  <c r="G55" i="5" s="1"/>
  <c r="F54" i="5"/>
  <c r="G54" i="5" s="1"/>
  <c r="F18" i="5"/>
  <c r="F19" i="5"/>
  <c r="F20" i="5"/>
  <c r="F21" i="5"/>
  <c r="F22" i="5"/>
  <c r="F23" i="5"/>
  <c r="F24" i="5"/>
  <c r="F25" i="5"/>
  <c r="F26" i="5"/>
  <c r="F27" i="5"/>
  <c r="G27" i="5" s="1"/>
  <c r="F16" i="5"/>
  <c r="F13" i="5"/>
  <c r="G13" i="5" s="1"/>
  <c r="G4" i="5"/>
  <c r="F3" i="5"/>
  <c r="F2" i="5" s="1"/>
  <c r="F5" i="5"/>
  <c r="F8" i="5"/>
  <c r="F9" i="5"/>
  <c r="F10" i="5"/>
  <c r="F11" i="5"/>
  <c r="F12" i="5"/>
  <c r="F6" i="5"/>
  <c r="G6" i="5" s="1"/>
  <c r="G3" i="5" l="1"/>
  <c r="G2" i="5" s="1"/>
  <c r="G42" i="5"/>
  <c r="G40" i="5"/>
  <c r="G47" i="5"/>
  <c r="G50" i="5"/>
  <c r="G41" i="5"/>
  <c r="G44" i="5"/>
  <c r="G49" i="5"/>
  <c r="G46" i="5"/>
  <c r="G43" i="5"/>
  <c r="G51" i="5"/>
  <c r="G48" i="5"/>
  <c r="G45" i="5"/>
  <c r="G5" i="5" l="1"/>
  <c r="G9" i="5"/>
  <c r="F52" i="5"/>
  <c r="G52" i="5" s="1"/>
  <c r="G63" i="5"/>
  <c r="G64" i="5"/>
  <c r="G14" i="5" l="1"/>
  <c r="G26" i="5"/>
  <c r="G18" i="5"/>
  <c r="G12" i="5"/>
  <c r="G8" i="5"/>
  <c r="G11" i="5"/>
  <c r="G10" i="5"/>
  <c r="G19" i="5"/>
  <c r="G22" i="5"/>
  <c r="G20" i="5"/>
  <c r="G23" i="5"/>
  <c r="G24" i="5"/>
  <c r="G17" i="5"/>
  <c r="G25" i="5"/>
  <c r="G21" i="5"/>
  <c r="G16" i="5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988CACC-034F-4921-8269-CC51CAA23412}" keepAlive="1" name="Query - Table002 (Page 1-2)" description="Connection to the 'Table002 (Page 1-2)' query in the workbook." type="5" refreshedVersion="8" background="1" saveData="1">
    <dbPr connection="Provider=Microsoft.Mashup.OleDb.1;Data Source=$Workbook$;Location=&quot;Table002 (Page 1-2)&quot;;Extended Properties=&quot;&quot;" command="SELECT * FROM [Table002 (Page 1-2)]"/>
  </connection>
  <connection id="2" xr16:uid="{86749B80-9106-4D61-8E2D-71AA27A06CC9}" keepAlive="1" name="Query - Table002 (Page 1-2) (2)" description="Connection to the 'Table002 (Page 1-2) (2)' query in the workbook." type="5" refreshedVersion="8" background="1" saveData="1">
    <dbPr connection="Provider=Microsoft.Mashup.OleDb.1;Data Source=$Workbook$;Location=&quot;Table002 (Page 1-2) (2)&quot;;Extended Properties=&quot;&quot;" command="SELECT * FROM [Table002 (Page 1-2) (2)]"/>
  </connection>
  <connection id="3" xr16:uid="{41A0D2B0-C7B4-4A6A-840C-89866A24C91C}" keepAlive="1" name="Query - Table002 (Page 1-2) (3)" description="Connection to the 'Table002 (Page 1-2) (3)' query in the workbook." type="5" refreshedVersion="8" background="1" saveData="1">
    <dbPr connection="Provider=Microsoft.Mashup.OleDb.1;Data Source=$Workbook$;Location=&quot;Table002 (Page 1-2) (3)&quot;;Extended Properties=&quot;&quot;" command="SELECT * FROM [Table002 (Page 1-2) (3)]"/>
  </connection>
  <connection id="4" xr16:uid="{56D6F304-27B0-4A7E-BC72-09C8744DE057}" keepAlive="1" name="Query - Table002 (Page 1-2) (4)" description="Connection to the 'Table002 (Page 1-2) (4)' query in the workbook." type="5" refreshedVersion="8" background="1" saveData="1">
    <dbPr connection="Provider=Microsoft.Mashup.OleDb.1;Data Source=$Workbook$;Location=&quot;Table002 (Page 1-2) (4)&quot;;Extended Properties=&quot;&quot;" command="SELECT * FROM [Table002 (Page 1-2) (4)]"/>
  </connection>
</connections>
</file>

<file path=xl/sharedStrings.xml><?xml version="1.0" encoding="utf-8"?>
<sst xmlns="http://schemas.openxmlformats.org/spreadsheetml/2006/main" count="283" uniqueCount="158">
  <si>
    <t>Manufacturer</t>
  </si>
  <si>
    <t>CATALOGUE #</t>
  </si>
  <si>
    <t>Pack size</t>
  </si>
  <si>
    <t>PRODUCT DESCRIPTION</t>
  </si>
  <si>
    <t>Component</t>
  </si>
  <si>
    <t>Packs needed for N samples</t>
  </si>
  <si>
    <t>Which is enough for this many plates</t>
  </si>
  <si>
    <t>Number of plates that can be tested per pack</t>
  </si>
  <si>
    <t>Number of samples that can be tested per pack</t>
  </si>
  <si>
    <t>Number of samples to be tested</t>
  </si>
  <si>
    <t>This many plates</t>
  </si>
  <si>
    <t>bio-techne</t>
  </si>
  <si>
    <t>370-0010</t>
  </si>
  <si>
    <t>Lightning-Link (R) Rapid Type A Biotin Antibody Labeling Kit</t>
  </si>
  <si>
    <t>Other</t>
  </si>
  <si>
    <t>AF2200</t>
  </si>
  <si>
    <t>Human Azurocidin/CAP37/HBP Affinity Purified Polyclonal Ab</t>
  </si>
  <si>
    <t>Detection</t>
  </si>
  <si>
    <t>AF7946</t>
  </si>
  <si>
    <t>Human MxA/Mx1 Affinity Purified Polyclonal Ab</t>
  </si>
  <si>
    <t>BAF1278</t>
  </si>
  <si>
    <t>Human TREM-1 Biotinylated Affinity Purified PAb</t>
  </si>
  <si>
    <t>BAF206</t>
  </si>
  <si>
    <t>Human/Primate IL-6 Biotinylated Affinity Purified PAb</t>
  </si>
  <si>
    <t>BAF208</t>
  </si>
  <si>
    <t>Human IL-8/CXCL8 Biotinylated Affinity Purified PAb</t>
  </si>
  <si>
    <t>BAF217</t>
  </si>
  <si>
    <t>Human IL-10 Biotinylated Affinity Purified PAb</t>
  </si>
  <si>
    <t>BAF225</t>
  </si>
  <si>
    <t>Human TNF RI/TNFRSF1A Biotinylated Affinity Purified PAb</t>
  </si>
  <si>
    <t>BAF2599</t>
  </si>
  <si>
    <t>Human/Primate Chitinase 3-like 1 Biotinylated Aff Pur PAb</t>
  </si>
  <si>
    <t>BAF266</t>
  </si>
  <si>
    <t>Human CXCL10/IP-10 Biotinylated Affinity Purified PAb</t>
  </si>
  <si>
    <t>BAF375</t>
  </si>
  <si>
    <t>Human/Primate TRAIL/TNFSF10 Biotinylated Aff Pur PAb</t>
  </si>
  <si>
    <t>BAF623</t>
  </si>
  <si>
    <t>Human Angiopoietin-2 Biotinylated Affinity Purified PAb</t>
  </si>
  <si>
    <t>BAF923</t>
  </si>
  <si>
    <t>Human Angiopoietin-1 Biotinylated Affinity Purified PAb</t>
  </si>
  <si>
    <t>H00054210-M04</t>
  </si>
  <si>
    <t>TREM1 Antibody (2E2)</t>
  </si>
  <si>
    <t>Capture</t>
  </si>
  <si>
    <t>MAB206-100</t>
  </si>
  <si>
    <t>Human/Primate IL-6 MAb (Clone 6708)</t>
  </si>
  <si>
    <t>MAB2172-100</t>
  </si>
  <si>
    <t>Human IL-10 MAb (Clone 127107)</t>
  </si>
  <si>
    <t>MAB225-100</t>
  </si>
  <si>
    <t>Human TNF RI/TNFRSF1A MAb (Clone 16803)</t>
  </si>
  <si>
    <t>MAB25991-100</t>
  </si>
  <si>
    <t>Human/Primate Chitinase 3-like 1 MAb (Clone 384327)</t>
  </si>
  <si>
    <t>MAB266-100</t>
  </si>
  <si>
    <t>Human CXCL10/IP-10/CRG-2 MAb (Clone 33036)</t>
  </si>
  <si>
    <t>MAB375-100</t>
  </si>
  <si>
    <t>Human TRAIL/TNFSF10 MAb (Clone 75411)</t>
  </si>
  <si>
    <t>MAB9231-100</t>
  </si>
  <si>
    <t>Human Angiopoietin-1 MAb (Clone 171733)</t>
  </si>
  <si>
    <t>NB110-85467</t>
  </si>
  <si>
    <t>Angiopoietin-2 Antibody (MM0020-1F29)</t>
  </si>
  <si>
    <t>NBP2-12045</t>
  </si>
  <si>
    <t>Azurocidin/CAP37/HBP Antibody (MM0099-7F31)</t>
  </si>
  <si>
    <t>Thermo</t>
  </si>
  <si>
    <t>M801</t>
  </si>
  <si>
    <t>Anti IL-8 (clone 3IL8-H10)</t>
  </si>
  <si>
    <t>MA5-24914</t>
  </si>
  <si>
    <t>Anti MxA</t>
  </si>
  <si>
    <t>2599-CH-050</t>
  </si>
  <si>
    <t>Recombinant Human Chitinase 3-like 1 Protein, CF</t>
  </si>
  <si>
    <t>Antigen</t>
  </si>
  <si>
    <t>375-TL-010</t>
  </si>
  <si>
    <t>Recombinant Human TRAIL/TNFSF10 Protein</t>
  </si>
  <si>
    <t>623-AN-025</t>
  </si>
  <si>
    <t>Recombinant Human Angiopoietin-2 Protein</t>
  </si>
  <si>
    <t>636-R1-025</t>
  </si>
  <si>
    <t>Recombinant Human sTNF RI/TNFRSF1A Protein</t>
  </si>
  <si>
    <t>923-AN-025</t>
  </si>
  <si>
    <t>Recombinant Human Angiopoietin-1 Protein</t>
  </si>
  <si>
    <t>1064-IL-010</t>
  </si>
  <si>
    <t>Recombinant Human IL-10 (aa 19-178) Protein</t>
  </si>
  <si>
    <t>1278-TR-050</t>
  </si>
  <si>
    <t>Recombinant Human TREM-1 Fc Chimera Protein, CF</t>
  </si>
  <si>
    <t>206-IL-010</t>
  </si>
  <si>
    <t>Recombinant Human IL-6 Protein</t>
  </si>
  <si>
    <t>208-IL-010</t>
  </si>
  <si>
    <t>Recombinant Human IL-8/CXCL8 Protein</t>
  </si>
  <si>
    <t>2200-SE-050</t>
  </si>
  <si>
    <t>Recombinant Human Azurocidin/CAP37/HBP Protein</t>
  </si>
  <si>
    <t>266-IP-010</t>
  </si>
  <si>
    <t>Recombinant Human CXCL10/IP-10 Protein</t>
  </si>
  <si>
    <t>Insight Biotechnology</t>
  </si>
  <si>
    <t>TP307418</t>
  </si>
  <si>
    <t>MxA</t>
  </si>
  <si>
    <t>Luminex</t>
  </si>
  <si>
    <t>MC10014-01</t>
  </si>
  <si>
    <t>12.5 million (1ml)</t>
  </si>
  <si>
    <t>MagPlex-C Microspheres, Region 014, 1mL</t>
  </si>
  <si>
    <t>Beads</t>
  </si>
  <si>
    <t>MC10015-01</t>
  </si>
  <si>
    <t>12.5m (1ml)</t>
  </si>
  <si>
    <t>MagPlex-C Microspheres, Region 015, 1mL</t>
  </si>
  <si>
    <t>MC10018-01</t>
  </si>
  <si>
    <t>MagPlex-C Microspheres, Region 018, 1mL</t>
  </si>
  <si>
    <t>MC10020-01</t>
  </si>
  <si>
    <t>MagPlex-C Microspheres, Region 020, 1mL</t>
  </si>
  <si>
    <t>MC10021-01</t>
  </si>
  <si>
    <t>MagPlex-C Microspheres, Region 021, 1mL</t>
  </si>
  <si>
    <t>MC10022-01</t>
  </si>
  <si>
    <t>MagPlex-C Microspheres, Region 022, 1mL</t>
  </si>
  <si>
    <t>MC10025-01</t>
  </si>
  <si>
    <t>MagPlex-C Microspheres, Region 025, 1mL</t>
  </si>
  <si>
    <t>MC10026-01</t>
  </si>
  <si>
    <t>MagPlex-C Microspheres, Region 026, 1mL</t>
  </si>
  <si>
    <t>MC10027-01</t>
  </si>
  <si>
    <t>MagPlex-C Microspheres, Region 027, 1mL</t>
  </si>
  <si>
    <t>MC10028-01</t>
  </si>
  <si>
    <t>MagPlex-C Microspheres, Region 028, 1mL</t>
  </si>
  <si>
    <t>MC10029-01</t>
  </si>
  <si>
    <t>MagPlex-C Microspheres, Region 029, 1mL</t>
  </si>
  <si>
    <t>MC10030-01</t>
  </si>
  <si>
    <t>MagPlex-C Microspheres, Region 030, 1mL</t>
  </si>
  <si>
    <t>Bio-Rad</t>
  </si>
  <si>
    <t>Bio-Plex Pro Black plates</t>
  </si>
  <si>
    <t>Plastics</t>
  </si>
  <si>
    <t>StarLab</t>
  </si>
  <si>
    <t>S1837-9600</t>
  </si>
  <si>
    <t>96-well plates for dilutions (if needed)</t>
  </si>
  <si>
    <t>40-50030</t>
  </si>
  <si>
    <t>MagPix</t>
  </si>
  <si>
    <t>Sigma</t>
  </si>
  <si>
    <t>P4417-100TAB</t>
  </si>
  <si>
    <t>PBS tablets</t>
  </si>
  <si>
    <t>Roche</t>
  </si>
  <si>
    <t>Protease inhibitor tablets (for DBS protocol)</t>
  </si>
  <si>
    <t>MPX-CAL-K25</t>
  </si>
  <si>
    <t>25 weeks</t>
  </si>
  <si>
    <t>MagPix Calibration kit</t>
  </si>
  <si>
    <t>MPX-PVER-K25</t>
  </si>
  <si>
    <t>25 days</t>
  </si>
  <si>
    <t>MagPix Verification kit</t>
  </si>
  <si>
    <t>any suitable</t>
  </si>
  <si>
    <t>BSA</t>
  </si>
  <si>
    <t>5 g</t>
  </si>
  <si>
    <t>EDC</t>
  </si>
  <si>
    <t>500 mg</t>
  </si>
  <si>
    <t>NHS</t>
  </si>
  <si>
    <t>Sticky plate covers</t>
  </si>
  <si>
    <t>200 ul tips</t>
  </si>
  <si>
    <t>Assuming ~2.5 tip boxes per plate of samples</t>
  </si>
  <si>
    <t>S866</t>
  </si>
  <si>
    <t>1 mg</t>
  </si>
  <si>
    <t>SA-PE</t>
  </si>
  <si>
    <t>AB-0674</t>
  </si>
  <si>
    <t>Silicone plate covers (if needed- for dilution plates)</t>
  </si>
  <si>
    <t>BAF018</t>
  </si>
  <si>
    <t>Donkey Anti-Mouse IgG Biotinylated Antibody</t>
  </si>
  <si>
    <t>MagPix drive fluid pack of 4</t>
  </si>
  <si>
    <t>CHANGE ONLY THE YELLOW CELL</t>
  </si>
  <si>
    <t>Need reagents for this many plates (allows for 10% extra)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</si>
</sst>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0.0"/>
    <numFmt numFmtId="165" formatCode="_-[$£-809]* #,##0.00_-;\-[$£-809]* #,##0.00_-;_-[$£-809]* &quot;-&quot;??_-;_-@_-"/>
    <numFmt numFmtId="166" formatCode="_-* #,##0_-;\-* #,##0_-;_-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B0F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66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E7E6E6"/>
      <name val="Calibri"/>
      <family val="2"/>
      <scheme val="minor"/>
    </font>
    <font>
      <b/>
      <sz val="11"/>
      <color rgb="FFE7E6E6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vertical="center" wrapText="1"/>
    </xf>
    <xf numFmtId="164" fontId="0" fillId="0" borderId="0" xfId="0" applyNumberFormat="1"/>
    <xf numFmtId="0" fontId="2" fillId="0" borderId="0" xfId="0" applyFont="1"/>
    <xf numFmtId="2" fontId="0" fillId="0" borderId="0" xfId="0" applyNumberFormat="1"/>
    <xf numFmtId="43" fontId="0" fillId="0" borderId="0" xfId="1" applyFont="1" applyBorder="1"/>
    <xf numFmtId="0" fontId="0" fillId="0" borderId="0" xfId="0" applyAlignment="1">
      <alignment horizontal="right"/>
    </xf>
    <xf numFmtId="0" fontId="4" fillId="0" borderId="0" xfId="0" applyFont="1"/>
    <xf numFmtId="0" fontId="6" fillId="0" borderId="0" xfId="0" applyFont="1"/>
    <xf numFmtId="0" fontId="8" fillId="0" borderId="0" xfId="0" applyFont="1"/>
    <xf numFmtId="0" fontId="4" fillId="0" borderId="0" xfId="0" applyFont="1" applyAlignment="1">
      <alignment horizontal="right"/>
    </xf>
    <xf numFmtId="44" fontId="0" fillId="0" borderId="0" xfId="2" applyFont="1" applyBorder="1" applyAlignment="1">
      <alignment horizontal="right"/>
    </xf>
    <xf numFmtId="165" fontId="0" fillId="0" borderId="0" xfId="0" applyNumberFormat="1"/>
    <xf numFmtId="0" fontId="2" fillId="0" borderId="0" xfId="0" applyFont="1" applyAlignment="1">
      <alignment horizontal="right"/>
    </xf>
    <xf numFmtId="44" fontId="2" fillId="0" borderId="0" xfId="2" applyFont="1" applyBorder="1" applyAlignment="1">
      <alignment horizontal="right"/>
    </xf>
    <xf numFmtId="165" fontId="2" fillId="0" borderId="0" xfId="0" applyNumberFormat="1" applyFont="1"/>
    <xf numFmtId="44" fontId="9" fillId="0" borderId="0" xfId="0" applyNumberFormat="1" applyFont="1"/>
    <xf numFmtId="44" fontId="0" fillId="0" borderId="0" xfId="2" applyFont="1" applyBorder="1"/>
    <xf numFmtId="44" fontId="0" fillId="0" borderId="0" xfId="0" applyNumberFormat="1"/>
    <xf numFmtId="0" fontId="0" fillId="0" borderId="0" xfId="0" applyAlignment="1">
      <alignment horizontal="center" wrapText="1"/>
    </xf>
    <xf numFmtId="0" fontId="5" fillId="0" borderId="0" xfId="0" applyFont="1"/>
    <xf numFmtId="0" fontId="7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2" fontId="11" fillId="0" borderId="0" xfId="0" applyNumberFormat="1" applyFont="1"/>
    <xf numFmtId="166" fontId="0" fillId="0" borderId="0" xfId="0" applyNumberFormat="1"/>
    <xf numFmtId="0" fontId="13" fillId="0" borderId="0" xfId="0" applyFont="1"/>
    <xf numFmtId="0" fontId="7" fillId="0" borderId="0" xfId="0" applyFont="1" applyAlignment="1">
      <alignment horizontal="left" vertical="center"/>
    </xf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1" xfId="0" applyFont="1" applyBorder="1"/>
    <xf numFmtId="0" fontId="3" fillId="0" borderId="0" xfId="0" applyFont="1"/>
    <xf numFmtId="0" fontId="10" fillId="3" borderId="1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1" fontId="0" fillId="0" borderId="0" xfId="0" applyNumberFormat="1"/>
    <xf numFmtId="166" fontId="0" fillId="2" borderId="2" xfId="1" applyNumberFormat="1" applyFont="1" applyFill="1" applyBorder="1"/>
  </cellXfs>
  <cellStyles count="3">
    <cellStyle name="Comma" xfId="1" builtinId="3"/>
    <cellStyle name="Currency" xfId="2" builtinId="4"/>
    <cellStyle name="Normal" xfId="0" builtinId="0"/>
  </cellStyles>
  <dxfs count="10">
    <dxf>
      <numFmt numFmtId="0" formatCode="General"/>
      <fill>
        <patternFill patternType="none"/>
      </fill>
    </dxf>
    <dxf>
      <numFmt numFmtId="0" formatCode="General"/>
      <fill>
        <patternFill patternType="none"/>
      </fill>
    </dxf>
    <dxf>
      <numFmt numFmtId="0" formatCode="General"/>
      <fill>
        <patternFill patternType="none"/>
      </fill>
    </dxf>
    <dxf>
      <font>
        <b val="0"/>
      </font>
      <fill>
        <patternFill patternType="none"/>
      </fill>
    </dxf>
    <dxf>
      <numFmt numFmtId="0" formatCode="General"/>
      <fill>
        <patternFill patternType="none"/>
      </fill>
    </dxf>
    <dxf>
      <numFmt numFmtId="0" formatCode="General"/>
      <fill>
        <patternFill patternType="none"/>
      </fill>
    </dxf>
    <dxf>
      <numFmt numFmtId="0" formatCode="General"/>
      <fill>
        <patternFill patternType="none"/>
      </fill>
      <alignment horizontal="center" vertical="bottom" textRotation="0" wrapText="0" indent="0" justifyLastLine="0" shrinkToFit="0" readingOrder="0"/>
    </dxf>
    <dxf>
      <numFmt numFmtId="0" formatCode="General"/>
      <fill>
        <patternFill patternType="none"/>
      </fill>
      <alignment horizontal="left"/>
    </dxf>
    <dxf>
      <fill>
        <patternFill patternType="none"/>
      </fill>
    </dxf>
    <dxf>
      <fill>
        <patternFill patternType="none"/>
      </fill>
      <alignment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FF0066"/>
      <color rgb="FFCCFFCC"/>
      <color rgb="FFFF33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11" Type="http://schemas.openxmlformats.org/officeDocument/2006/relationships/customXml" Target="../customXml/item5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C0AC4CEF-FD03-4E18-B0C2-0FDBADD0C2EA}" autoFormatId="16" applyNumberFormats="0" applyBorderFormats="0" applyFontFormats="0" applyPatternFormats="0" applyAlignmentFormats="0" applyWidthHeightFormats="0">
  <queryTableRefresh nextId="16" unboundColumnsRight="5">
    <queryTableFields count="8">
      <queryTableField id="1" name="CATALOGUE #" tableColumnId="1"/>
      <queryTableField id="8" dataBound="0" tableColumnId="8"/>
      <queryTableField id="2" name="PRODUCT DESCRIPTION" tableColumnId="2"/>
      <queryTableField id="7" dataBound="0" tableColumnId="7"/>
      <queryTableField id="10" dataBound="0" tableColumnId="10"/>
      <queryTableField id="12" dataBound="0" tableColumnId="3"/>
      <queryTableField id="14" dataBound="0" tableColumnId="5"/>
      <queryTableField id="15" dataBound="0" tableColumnId="4"/>
    </queryTableFields>
    <queryTableDeletedFields count="4">
      <deletedField name="UNIT LIST_x000a_PRICE"/>
      <deletedField name="DISCOUNTED UNIT_x000a_PRICE"/>
      <deletedField name="TOTAL"/>
      <deletedField name="QTY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081B96A-F9B1-4128-A9B8-778D495798E1}" name="Table002__Page_1_245" displayName="Table002__Page_1_245" ref="B1:I1048561" tableType="queryTable" totalsRowShown="0" headerRowDxfId="9" dataDxfId="8">
  <autoFilter ref="B1:I1048561" xr:uid="{FABDC2F4-ABB4-4161-930E-02987360A809}"/>
  <sortState xmlns:xlrd2="http://schemas.microsoft.com/office/spreadsheetml/2017/richdata2" ref="B2:F38">
    <sortCondition descending="1" ref="E1:E38"/>
  </sortState>
  <tableColumns count="8">
    <tableColumn id="1" xr3:uid="{86393389-9B1E-43DD-BA70-A2CF483DB797}" uniqueName="1" name="CATALOGUE #" queryTableFieldId="1" dataDxfId="7"/>
    <tableColumn id="8" xr3:uid="{ACAAB63B-D93D-4FA2-BC60-97CEE85EE78B}" uniqueName="8" name="Pack size" queryTableFieldId="8" dataDxfId="6"/>
    <tableColumn id="2" xr3:uid="{CC2A5211-D780-4FAA-8FC9-88ACCF6AE8A3}" uniqueName="2" name="PRODUCT DESCRIPTION" queryTableFieldId="2" dataDxfId="5"/>
    <tableColumn id="7" xr3:uid="{69C114B2-3CFF-439F-9B6A-ADEBC0E0931D}" uniqueName="7" name="Component" queryTableFieldId="7" dataDxfId="4"/>
    <tableColumn id="10" xr3:uid="{7F957EDA-30C7-45E6-BBE2-235CB5AD4E1A}" uniqueName="10" name="Packs needed for N samples" queryTableFieldId="10" dataDxfId="3"/>
    <tableColumn id="3" xr3:uid="{A18E4CD3-25E0-4346-9E8E-C5B6D08D7980}" uniqueName="3" name="Which is enough for this many plates" queryTableFieldId="12" dataDxfId="2">
      <calculatedColumnFormula>Table002__Page_1_245[[#This Row],[Packs needed for N samples]]*Table002__Page_1_245[[#This Row],[Number of plates that can be tested per pack]]</calculatedColumnFormula>
    </tableColumn>
    <tableColumn id="5" xr3:uid="{B64640DE-9140-4DD1-BBEE-BAC0A78AB6A1}" uniqueName="5" name="Number of plates that can be tested per pack" queryTableFieldId="14" dataDxfId="1"/>
    <tableColumn id="4" xr3:uid="{553B11A9-B3BB-43E2-9535-8428FBAF1C58}" uniqueName="4" name="Number of samples that can be tested per pack" queryTableFieldId="15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0DFA6-D209-45FE-AC9D-7F94AC803C58}">
  <sheetPr>
    <pageSetUpPr fitToPage="1"/>
  </sheetPr>
  <dimension ref="A1:Z65"/>
  <sheetViews>
    <sheetView tabSelected="1" zoomScale="80" zoomScaleNormal="80" workbookViewId="0">
      <selection activeCell="J3" sqref="J3"/>
    </sheetView>
  </sheetViews>
  <sheetFormatPr defaultRowHeight="14.4" x14ac:dyDescent="0.3"/>
  <cols>
    <col min="1" max="1" width="17.109375" style="31" customWidth="1"/>
    <col min="2" max="2" width="16.88671875" style="32" bestFit="1" customWidth="1"/>
    <col min="3" max="3" width="14.33203125" style="33" customWidth="1"/>
    <col min="4" max="4" width="43.44140625" customWidth="1"/>
    <col min="5" max="5" width="13.33203125" bestFit="1" customWidth="1"/>
    <col min="6" max="7" width="11.33203125" customWidth="1"/>
    <col min="8" max="9" width="14" customWidth="1"/>
    <col min="10" max="10" width="14.5546875" customWidth="1"/>
    <col min="11" max="11" width="13.109375" customWidth="1"/>
    <col min="12" max="12" width="19.5546875" customWidth="1"/>
    <col min="13" max="13" width="13.44140625" customWidth="1"/>
    <col min="14" max="14" width="10.6640625" customWidth="1"/>
    <col min="15" max="15" width="13.6640625" customWidth="1"/>
    <col min="18" max="18" width="11.5546875" bestFit="1" customWidth="1"/>
    <col min="19" max="19" width="11.5546875" customWidth="1"/>
    <col min="20" max="20" width="11.5546875" bestFit="1" customWidth="1"/>
    <col min="21" max="21" width="12.109375" customWidth="1"/>
    <col min="22" max="22" width="12.33203125" customWidth="1"/>
  </cols>
  <sheetData>
    <row r="1" spans="1:26" s="1" customFormat="1" ht="57.6" x14ac:dyDescent="0.3">
      <c r="A1" s="36" t="s">
        <v>0</v>
      </c>
      <c r="B1" s="29" t="s">
        <v>1</v>
      </c>
      <c r="C1" s="30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7" t="s">
        <v>9</v>
      </c>
      <c r="K1" s="30" t="s">
        <v>10</v>
      </c>
      <c r="L1" s="1" t="s">
        <v>157</v>
      </c>
      <c r="O1" s="19"/>
      <c r="Y1"/>
      <c r="Z1"/>
    </row>
    <row r="2" spans="1:26" x14ac:dyDescent="0.3">
      <c r="A2" s="31" t="s">
        <v>11</v>
      </c>
      <c r="B2" s="32" t="s">
        <v>12</v>
      </c>
      <c r="C2" s="33">
        <v>3</v>
      </c>
      <c r="D2" t="s">
        <v>13</v>
      </c>
      <c r="E2" t="s">
        <v>14</v>
      </c>
      <c r="F2">
        <f>ROUNDUP(((F3+F4)/Table002__Page_1_245[[#This Row],[Pack size]]),0)</f>
        <v>1</v>
      </c>
      <c r="G2">
        <f>G3</f>
        <v>21.1</v>
      </c>
      <c r="H2">
        <v>42.2</v>
      </c>
      <c r="I2" s="25">
        <f>ROUNDDOWN((Table002__Page_1_245[[#This Row],[Number of plates that can be tested per pack]]*80), 0)</f>
        <v>3376</v>
      </c>
      <c r="J2" s="39">
        <v>1500</v>
      </c>
      <c r="K2">
        <f>J2/80</f>
        <v>18.75</v>
      </c>
      <c r="L2" s="38">
        <f>ROUNDUP(($K$2*1.1),0)</f>
        <v>21</v>
      </c>
      <c r="N2" s="6"/>
      <c r="Q2" s="10"/>
      <c r="R2" s="10"/>
      <c r="S2" s="10"/>
      <c r="T2" s="7"/>
      <c r="U2" s="7"/>
      <c r="V2" s="7"/>
    </row>
    <row r="3" spans="1:26" x14ac:dyDescent="0.3">
      <c r="A3" s="31" t="s">
        <v>11</v>
      </c>
      <c r="B3" s="32" t="s">
        <v>15</v>
      </c>
      <c r="C3" s="33">
        <v>100</v>
      </c>
      <c r="D3" t="s">
        <v>16</v>
      </c>
      <c r="E3" t="s">
        <v>17</v>
      </c>
      <c r="F3">
        <f t="shared" ref="F3:F13" si="0">ROUNDUP(($L$2/H3),0)</f>
        <v>1</v>
      </c>
      <c r="G3">
        <f>Table002__Page_1_245[[#This Row],[Packs needed for N samples]]*Table002__Page_1_245[[#This Row],[Number of plates that can be tested per pack]]</f>
        <v>21.1</v>
      </c>
      <c r="H3">
        <v>21.1</v>
      </c>
      <c r="I3" s="25">
        <f>ROUNDDOWN((Table002__Page_1_245[[#This Row],[Number of plates that can be tested per pack]]*80), 0)</f>
        <v>1688</v>
      </c>
      <c r="J3" s="7" t="s">
        <v>156</v>
      </c>
      <c r="N3" s="6"/>
      <c r="Q3" s="6"/>
      <c r="R3" s="11"/>
      <c r="S3" s="11"/>
      <c r="T3" s="12"/>
      <c r="U3" s="12"/>
      <c r="V3" s="12"/>
    </row>
    <row r="4" spans="1:26" x14ac:dyDescent="0.3">
      <c r="A4" s="31" t="s">
        <v>11</v>
      </c>
      <c r="B4" s="32" t="s">
        <v>18</v>
      </c>
      <c r="C4" s="33">
        <v>100</v>
      </c>
      <c r="D4" t="s">
        <v>19</v>
      </c>
      <c r="E4" t="s">
        <v>17</v>
      </c>
      <c r="F4">
        <f t="shared" si="0"/>
        <v>1</v>
      </c>
      <c r="G4">
        <f>Table002__Page_1_245[[#This Row],[Packs needed for N samples]]*Table002__Page_1_245[[#This Row],[Number of plates that can be tested per pack]]</f>
        <v>31.65</v>
      </c>
      <c r="H4">
        <v>31.65</v>
      </c>
      <c r="I4" s="25">
        <f>ROUNDDOWN((Table002__Page_1_245[[#This Row],[Number of plates that can be tested per pack]]*80), 0)</f>
        <v>2532</v>
      </c>
      <c r="K4" s="5"/>
      <c r="L4" s="4"/>
      <c r="N4" s="6"/>
      <c r="Q4" s="6"/>
      <c r="R4" s="11"/>
      <c r="S4" s="11"/>
      <c r="T4" s="12"/>
      <c r="U4" s="12"/>
      <c r="V4" s="12"/>
    </row>
    <row r="5" spans="1:26" x14ac:dyDescent="0.3">
      <c r="A5" s="31" t="s">
        <v>11</v>
      </c>
      <c r="B5" s="32" t="s">
        <v>20</v>
      </c>
      <c r="C5" s="33">
        <v>50</v>
      </c>
      <c r="D5" t="s">
        <v>21</v>
      </c>
      <c r="E5" t="s">
        <v>17</v>
      </c>
      <c r="F5">
        <f t="shared" si="0"/>
        <v>3</v>
      </c>
      <c r="G5">
        <f>Table002__Page_1_245[[#This Row],[Packs needed for N samples]]*Table002__Page_1_245[[#This Row],[Number of plates that can be tested per pack]]</f>
        <v>23.73</v>
      </c>
      <c r="H5">
        <v>7.91</v>
      </c>
      <c r="I5" s="25">
        <f>ROUNDDOWN((Table002__Page_1_245[[#This Row],[Number of plates that can be tested per pack]]*80), 0)</f>
        <v>632</v>
      </c>
      <c r="J5" s="25"/>
      <c r="K5" s="8"/>
      <c r="L5" s="3"/>
      <c r="N5" s="6"/>
      <c r="Q5" s="6"/>
      <c r="R5" s="11"/>
      <c r="S5" s="11"/>
      <c r="T5" s="12"/>
      <c r="U5" s="12"/>
      <c r="V5" s="12"/>
    </row>
    <row r="6" spans="1:26" x14ac:dyDescent="0.3">
      <c r="A6" s="31" t="s">
        <v>11</v>
      </c>
      <c r="B6" s="32" t="s">
        <v>22</v>
      </c>
      <c r="C6" s="33">
        <v>50</v>
      </c>
      <c r="D6" t="s">
        <v>23</v>
      </c>
      <c r="E6" t="s">
        <v>17</v>
      </c>
      <c r="F6">
        <f t="shared" si="0"/>
        <v>2</v>
      </c>
      <c r="G6">
        <f>Table002__Page_1_245[[#This Row],[Packs needed for N samples]]*Table002__Page_1_245[[#This Row],[Number of plates that can be tested per pack]]</f>
        <v>31.64</v>
      </c>
      <c r="H6">
        <v>15.82</v>
      </c>
      <c r="I6" s="25">
        <f>ROUNDDOWN((Table002__Page_1_245[[#This Row],[Number of plates that can be tested per pack]]*80), 0)</f>
        <v>1265</v>
      </c>
      <c r="Q6" s="13"/>
      <c r="R6" s="14"/>
      <c r="S6" s="14"/>
      <c r="T6" s="15"/>
      <c r="U6" s="15"/>
      <c r="V6" s="15"/>
    </row>
    <row r="7" spans="1:26" x14ac:dyDescent="0.3">
      <c r="A7" s="31" t="s">
        <v>11</v>
      </c>
      <c r="B7" s="32" t="s">
        <v>24</v>
      </c>
      <c r="C7" s="33">
        <v>50</v>
      </c>
      <c r="D7" t="s">
        <v>25</v>
      </c>
      <c r="E7" t="s">
        <v>17</v>
      </c>
      <c r="F7">
        <f>ROUNDUP(($L$2/H7),0)</f>
        <v>2</v>
      </c>
      <c r="G7">
        <f>Table002__Page_1_245[[#This Row],[Packs needed for N samples]]*Table002__Page_1_245[[#This Row],[Number of plates that can be tested per pack]]</f>
        <v>21.1</v>
      </c>
      <c r="H7">
        <v>10.55</v>
      </c>
      <c r="I7" s="25">
        <f>ROUNDDOWN((Table002__Page_1_245[[#This Row],[Number of plates that can be tested per pack]]*80), 0)</f>
        <v>844</v>
      </c>
      <c r="M7" s="9"/>
      <c r="Q7" s="6"/>
      <c r="R7" s="11"/>
      <c r="S7" s="11"/>
      <c r="T7" s="12"/>
      <c r="U7" s="12"/>
      <c r="V7" s="12"/>
    </row>
    <row r="8" spans="1:26" x14ac:dyDescent="0.3">
      <c r="A8" s="31" t="s">
        <v>11</v>
      </c>
      <c r="B8" s="32" t="s">
        <v>26</v>
      </c>
      <c r="C8" s="33">
        <v>100</v>
      </c>
      <c r="D8" t="s">
        <v>27</v>
      </c>
      <c r="E8" t="s">
        <v>17</v>
      </c>
      <c r="F8">
        <f t="shared" si="0"/>
        <v>1</v>
      </c>
      <c r="G8">
        <f>Table002__Page_1_245[[#This Row],[Packs needed for N samples]]*Table002__Page_1_245[[#This Row],[Number of plates that can be tested per pack]]</f>
        <v>21.1</v>
      </c>
      <c r="H8">
        <v>21.1</v>
      </c>
      <c r="I8" s="25">
        <f>ROUNDDOWN((Table002__Page_1_245[[#This Row],[Number of plates that can be tested per pack]]*80), 0)</f>
        <v>1688</v>
      </c>
      <c r="P8" s="7"/>
      <c r="Q8" s="10"/>
      <c r="R8" s="16"/>
      <c r="S8" s="16"/>
      <c r="T8" s="16"/>
      <c r="U8" s="16"/>
      <c r="V8" s="16"/>
    </row>
    <row r="9" spans="1:26" x14ac:dyDescent="0.3">
      <c r="A9" s="31" t="s">
        <v>11</v>
      </c>
      <c r="B9" s="32" t="s">
        <v>28</v>
      </c>
      <c r="C9" s="33">
        <v>50</v>
      </c>
      <c r="D9" t="s">
        <v>29</v>
      </c>
      <c r="E9" t="s">
        <v>17</v>
      </c>
      <c r="F9">
        <f t="shared" si="0"/>
        <v>2</v>
      </c>
      <c r="G9">
        <f>Table002__Page_1_245[[#This Row],[Packs needed for N samples]]*Table002__Page_1_245[[#This Row],[Number of plates that can be tested per pack]]</f>
        <v>21.1</v>
      </c>
      <c r="H9">
        <v>10.55</v>
      </c>
      <c r="I9" s="25">
        <f>ROUNDDOWN((Table002__Page_1_245[[#This Row],[Number of plates that can be tested per pack]]*80), 0)</f>
        <v>844</v>
      </c>
      <c r="O9" s="4"/>
      <c r="R9" s="17"/>
      <c r="S9" s="18"/>
      <c r="T9" s="18"/>
      <c r="U9" s="18"/>
      <c r="V9" s="18"/>
    </row>
    <row r="10" spans="1:26" x14ac:dyDescent="0.3">
      <c r="A10" s="31" t="s">
        <v>11</v>
      </c>
      <c r="B10" s="32" t="s">
        <v>30</v>
      </c>
      <c r="C10" s="33">
        <v>50</v>
      </c>
      <c r="D10" t="s">
        <v>31</v>
      </c>
      <c r="E10" t="s">
        <v>17</v>
      </c>
      <c r="F10">
        <f t="shared" si="0"/>
        <v>2</v>
      </c>
      <c r="G10">
        <f>Table002__Page_1_245[[#This Row],[Packs needed for N samples]]*Table002__Page_1_245[[#This Row],[Number of plates that can be tested per pack]]</f>
        <v>31.64</v>
      </c>
      <c r="H10">
        <v>15.82</v>
      </c>
      <c r="I10" s="25">
        <f>ROUNDDOWN((Table002__Page_1_245[[#This Row],[Number of plates that can be tested per pack]]*80), 0)</f>
        <v>1265</v>
      </c>
      <c r="O10" s="4"/>
      <c r="P10" s="4"/>
    </row>
    <row r="11" spans="1:26" ht="15.6" x14ac:dyDescent="0.3">
      <c r="A11" s="31" t="s">
        <v>11</v>
      </c>
      <c r="B11" s="32" t="s">
        <v>32</v>
      </c>
      <c r="C11" s="33">
        <v>50</v>
      </c>
      <c r="D11" t="s">
        <v>33</v>
      </c>
      <c r="E11" t="s">
        <v>17</v>
      </c>
      <c r="F11">
        <f t="shared" si="0"/>
        <v>2</v>
      </c>
      <c r="G11">
        <f>Table002__Page_1_245[[#This Row],[Packs needed for N samples]]*Table002__Page_1_245[[#This Row],[Number of plates that can be tested per pack]]</f>
        <v>31.64</v>
      </c>
      <c r="H11">
        <v>15.82</v>
      </c>
      <c r="I11" s="25">
        <f>ROUNDDOWN((Table002__Page_1_245[[#This Row],[Number of plates that can be tested per pack]]*80), 0)</f>
        <v>1265</v>
      </c>
      <c r="J11" s="20"/>
    </row>
    <row r="12" spans="1:26" ht="18" x14ac:dyDescent="0.35">
      <c r="A12" s="31" t="s">
        <v>11</v>
      </c>
      <c r="B12" s="32" t="s">
        <v>34</v>
      </c>
      <c r="C12" s="33">
        <v>50</v>
      </c>
      <c r="D12" t="s">
        <v>35</v>
      </c>
      <c r="E12" t="s">
        <v>17</v>
      </c>
      <c r="F12">
        <f t="shared" si="0"/>
        <v>2</v>
      </c>
      <c r="G12">
        <f>Table002__Page_1_245[[#This Row],[Packs needed for N samples]]*Table002__Page_1_245[[#This Row],[Number of plates that can be tested per pack]]</f>
        <v>31.64</v>
      </c>
      <c r="H12">
        <v>15.82</v>
      </c>
      <c r="I12" s="25">
        <f>ROUNDDOWN((Table002__Page_1_245[[#This Row],[Number of plates that can be tested per pack]]*80), 0)</f>
        <v>1265</v>
      </c>
      <c r="J12" s="21"/>
      <c r="K12" s="2"/>
    </row>
    <row r="13" spans="1:26" x14ac:dyDescent="0.3">
      <c r="A13" s="31" t="s">
        <v>11</v>
      </c>
      <c r="B13" s="32" t="s">
        <v>36</v>
      </c>
      <c r="C13" s="33">
        <v>50</v>
      </c>
      <c r="D13" t="s">
        <v>37</v>
      </c>
      <c r="E13" t="s">
        <v>17</v>
      </c>
      <c r="F13">
        <f t="shared" si="0"/>
        <v>2</v>
      </c>
      <c r="G13">
        <f>Table002__Page_1_245[[#This Row],[Packs needed for N samples]]*Table002__Page_1_245[[#This Row],[Number of plates that can be tested per pack]]</f>
        <v>31.64</v>
      </c>
      <c r="H13">
        <v>15.82</v>
      </c>
      <c r="I13" s="25">
        <f>ROUNDDOWN((Table002__Page_1_245[[#This Row],[Number of plates that can be tested per pack]]*80), 0)</f>
        <v>1265</v>
      </c>
      <c r="J13" s="22"/>
      <c r="M13" s="22"/>
    </row>
    <row r="14" spans="1:26" x14ac:dyDescent="0.3">
      <c r="A14" s="31" t="s">
        <v>11</v>
      </c>
      <c r="B14" s="32" t="s">
        <v>38</v>
      </c>
      <c r="C14" s="33">
        <v>50</v>
      </c>
      <c r="D14" t="s">
        <v>39</v>
      </c>
      <c r="E14" t="s">
        <v>17</v>
      </c>
      <c r="F14">
        <f>ROUNDUP(($L$2/H14),0)</f>
        <v>2</v>
      </c>
      <c r="G14">
        <f>Table002__Page_1_245[[#This Row],[Packs needed for N samples]]*Table002__Page_1_245[[#This Row],[Number of plates that can be tested per pack]]</f>
        <v>21.1</v>
      </c>
      <c r="H14">
        <v>10.55</v>
      </c>
      <c r="I14" s="25">
        <f>ROUNDDOWN((Table002__Page_1_245[[#This Row],[Number of plates that can be tested per pack]]*80), 0)</f>
        <v>844</v>
      </c>
      <c r="J14" s="22"/>
      <c r="K14" s="23"/>
      <c r="L14" s="24"/>
      <c r="M14" s="22"/>
    </row>
    <row r="15" spans="1:26" x14ac:dyDescent="0.3">
      <c r="A15" s="31" t="s">
        <v>11</v>
      </c>
      <c r="B15" s="32" t="s">
        <v>153</v>
      </c>
      <c r="C15" s="33">
        <v>250</v>
      </c>
      <c r="D15" t="s">
        <v>154</v>
      </c>
      <c r="E15" t="s">
        <v>17</v>
      </c>
      <c r="F15">
        <f>ROUNDUP(($L$2/H15),0)</f>
        <v>1</v>
      </c>
      <c r="G15">
        <f>Table002__Page_1_245[[#This Row],[Packs needed for N samples]]*Table002__Page_1_245[[#This Row],[Number of plates that can be tested per pack]]</f>
        <v>1000</v>
      </c>
      <c r="H15">
        <v>1000</v>
      </c>
      <c r="I15" s="25">
        <f>ROUNDDOWN((Table002__Page_1_245[[#This Row],[Number of plates that can be tested per pack]]*80), 0)</f>
        <v>80000</v>
      </c>
      <c r="J15" s="22"/>
      <c r="K15" s="23"/>
      <c r="L15" s="24"/>
      <c r="M15" s="22"/>
    </row>
    <row r="16" spans="1:26" s="3" customFormat="1" x14ac:dyDescent="0.3">
      <c r="A16" s="34" t="s">
        <v>11</v>
      </c>
      <c r="B16" s="32" t="s">
        <v>40</v>
      </c>
      <c r="C16" s="33">
        <v>100</v>
      </c>
      <c r="D16" t="s">
        <v>41</v>
      </c>
      <c r="E16" t="s">
        <v>42</v>
      </c>
      <c r="F16">
        <f>ROUNDUP(($L$2/Table002__Page_1_245[[#This Row],[Number of plates that can be tested per pack]]),0)</f>
        <v>1</v>
      </c>
      <c r="G16">
        <f>Table002__Page_1_245[[#This Row],[Packs needed for N samples]]*Table002__Page_1_245[[#This Row],[Number of plates that can be tested per pack]]</f>
        <v>138</v>
      </c>
      <c r="H16" s="35">
        <v>138</v>
      </c>
      <c r="I16" s="25">
        <f>ROUNDDOWN((Table002__Page_1_245[[#This Row],[Number of plates that can be tested per pack]]*80), 0)</f>
        <v>11040</v>
      </c>
      <c r="J16"/>
      <c r="K16" s="26"/>
      <c r="L16"/>
      <c r="M16"/>
      <c r="N16"/>
      <c r="O16"/>
      <c r="P16"/>
    </row>
    <row r="17" spans="1:16" x14ac:dyDescent="0.3">
      <c r="A17" s="31" t="s">
        <v>11</v>
      </c>
      <c r="B17" s="32" t="s">
        <v>43</v>
      </c>
      <c r="C17" s="33">
        <v>100</v>
      </c>
      <c r="D17" t="s">
        <v>44</v>
      </c>
      <c r="E17" t="s">
        <v>42</v>
      </c>
      <c r="F17">
        <f>ROUNDUP(($L$2/Table002__Page_1_245[[#This Row],[Number of plates that can be tested per pack]]),0)</f>
        <v>1</v>
      </c>
      <c r="G17">
        <f>Table002__Page_1_245[[#This Row],[Packs needed for N samples]]*Table002__Page_1_245[[#This Row],[Number of plates that can be tested per pack]]</f>
        <v>166</v>
      </c>
      <c r="H17">
        <v>166</v>
      </c>
      <c r="I17" s="25">
        <f>ROUNDDOWN((Table002__Page_1_245[[#This Row],[Number of plates that can be tested per pack]]*80), 0)</f>
        <v>13280</v>
      </c>
    </row>
    <row r="18" spans="1:16" ht="15" customHeight="1" x14ac:dyDescent="0.3">
      <c r="A18" s="31" t="s">
        <v>11</v>
      </c>
      <c r="B18" s="32" t="s">
        <v>45</v>
      </c>
      <c r="C18" s="33">
        <v>100</v>
      </c>
      <c r="D18" t="s">
        <v>46</v>
      </c>
      <c r="E18" t="s">
        <v>42</v>
      </c>
      <c r="F18">
        <f>ROUNDUP(($L$2/Table002__Page_1_245[[#This Row],[Number of plates that can be tested per pack]]),0)</f>
        <v>1</v>
      </c>
      <c r="G18">
        <f>Table002__Page_1_245[[#This Row],[Packs needed for N samples]]*Table002__Page_1_245[[#This Row],[Number of plates that can be tested per pack]]</f>
        <v>208</v>
      </c>
      <c r="H18">
        <v>208</v>
      </c>
      <c r="I18" s="25">
        <f>ROUNDDOWN((Table002__Page_1_245[[#This Row],[Number of plates that can be tested per pack]]*80), 0)</f>
        <v>16640</v>
      </c>
      <c r="J18" s="27"/>
      <c r="L18" s="28"/>
      <c r="M18" s="28"/>
      <c r="N18" s="1"/>
      <c r="O18" s="28"/>
      <c r="P18" s="28"/>
    </row>
    <row r="19" spans="1:16" x14ac:dyDescent="0.3">
      <c r="A19" s="31" t="s">
        <v>11</v>
      </c>
      <c r="B19" s="32" t="s">
        <v>47</v>
      </c>
      <c r="C19" s="33">
        <v>100</v>
      </c>
      <c r="D19" t="s">
        <v>48</v>
      </c>
      <c r="E19" t="s">
        <v>42</v>
      </c>
      <c r="F19">
        <f>ROUNDUP(($L$2/Table002__Page_1_245[[#This Row],[Number of plates that can be tested per pack]]),0)</f>
        <v>1</v>
      </c>
      <c r="G19">
        <f>Table002__Page_1_245[[#This Row],[Packs needed for N samples]]*Table002__Page_1_245[[#This Row],[Number of plates that can be tested per pack]]</f>
        <v>138</v>
      </c>
      <c r="H19">
        <v>138</v>
      </c>
      <c r="I19" s="25">
        <f>ROUNDDOWN((Table002__Page_1_245[[#This Row],[Number of plates that can be tested per pack]]*80), 0)</f>
        <v>11040</v>
      </c>
    </row>
    <row r="20" spans="1:16" x14ac:dyDescent="0.3">
      <c r="A20" s="31" t="s">
        <v>11</v>
      </c>
      <c r="B20" s="32" t="s">
        <v>49</v>
      </c>
      <c r="C20" s="33">
        <v>100</v>
      </c>
      <c r="D20" t="s">
        <v>50</v>
      </c>
      <c r="E20" t="s">
        <v>42</v>
      </c>
      <c r="F20">
        <f>ROUNDUP(($L$2/Table002__Page_1_245[[#This Row],[Number of plates that can be tested per pack]]),0)</f>
        <v>1</v>
      </c>
      <c r="G20">
        <f>Table002__Page_1_245[[#This Row],[Packs needed for N samples]]*Table002__Page_1_245[[#This Row],[Number of plates that can be tested per pack]]</f>
        <v>185</v>
      </c>
      <c r="H20">
        <v>185</v>
      </c>
      <c r="I20" s="25">
        <f>ROUNDDOWN((Table002__Page_1_245[[#This Row],[Number of plates that can be tested per pack]]*80), 0)</f>
        <v>14800</v>
      </c>
      <c r="O20" s="2"/>
    </row>
    <row r="21" spans="1:16" x14ac:dyDescent="0.3">
      <c r="A21" s="31" t="s">
        <v>11</v>
      </c>
      <c r="B21" s="32" t="s">
        <v>51</v>
      </c>
      <c r="C21" s="33">
        <v>100</v>
      </c>
      <c r="D21" t="s">
        <v>52</v>
      </c>
      <c r="E21" t="s">
        <v>42</v>
      </c>
      <c r="F21">
        <f>ROUNDUP(($L$2/Table002__Page_1_245[[#This Row],[Number of plates that can be tested per pack]]),0)</f>
        <v>1</v>
      </c>
      <c r="G21">
        <f>Table002__Page_1_245[[#This Row],[Packs needed for N samples]]*Table002__Page_1_245[[#This Row],[Number of plates that can be tested per pack]]</f>
        <v>166</v>
      </c>
      <c r="H21">
        <v>166</v>
      </c>
      <c r="I21" s="25">
        <f>ROUNDDOWN((Table002__Page_1_245[[#This Row],[Number of plates that can be tested per pack]]*80), 0)</f>
        <v>13280</v>
      </c>
      <c r="O21" s="2"/>
    </row>
    <row r="22" spans="1:16" x14ac:dyDescent="0.3">
      <c r="A22" s="31" t="s">
        <v>11</v>
      </c>
      <c r="B22" s="32" t="s">
        <v>53</v>
      </c>
      <c r="C22" s="33">
        <v>100</v>
      </c>
      <c r="D22" t="s">
        <v>54</v>
      </c>
      <c r="E22" t="s">
        <v>42</v>
      </c>
      <c r="F22">
        <f>ROUNDUP(($L$2/Table002__Page_1_245[[#This Row],[Number of plates that can be tested per pack]]),0)</f>
        <v>1</v>
      </c>
      <c r="G22">
        <f>Table002__Page_1_245[[#This Row],[Packs needed for N samples]]*Table002__Page_1_245[[#This Row],[Number of plates that can be tested per pack]]</f>
        <v>138</v>
      </c>
      <c r="H22">
        <v>138</v>
      </c>
      <c r="I22" s="25">
        <f>ROUNDDOWN((Table002__Page_1_245[[#This Row],[Number of plates that can be tested per pack]]*80), 0)</f>
        <v>11040</v>
      </c>
      <c r="O22" s="2"/>
    </row>
    <row r="23" spans="1:16" x14ac:dyDescent="0.3">
      <c r="A23" s="31" t="s">
        <v>11</v>
      </c>
      <c r="B23" s="32" t="s">
        <v>55</v>
      </c>
      <c r="C23" s="33">
        <v>100</v>
      </c>
      <c r="D23" t="s">
        <v>56</v>
      </c>
      <c r="E23" t="s">
        <v>42</v>
      </c>
      <c r="F23">
        <f>ROUNDUP(($L$2/Table002__Page_1_245[[#This Row],[Number of plates that can be tested per pack]]),0)</f>
        <v>1</v>
      </c>
      <c r="G23">
        <f>Table002__Page_1_245[[#This Row],[Packs needed for N samples]]*Table002__Page_1_245[[#This Row],[Number of plates that can be tested per pack]]</f>
        <v>166</v>
      </c>
      <c r="H23">
        <v>166</v>
      </c>
      <c r="I23" s="25">
        <f>ROUNDDOWN((Table002__Page_1_245[[#This Row],[Number of plates that can be tested per pack]]*80), 0)</f>
        <v>13280</v>
      </c>
      <c r="O23" s="2"/>
    </row>
    <row r="24" spans="1:16" x14ac:dyDescent="0.3">
      <c r="A24" s="31" t="s">
        <v>11</v>
      </c>
      <c r="B24" s="32" t="s">
        <v>57</v>
      </c>
      <c r="C24" s="33">
        <v>100</v>
      </c>
      <c r="D24" t="s">
        <v>58</v>
      </c>
      <c r="E24" t="s">
        <v>42</v>
      </c>
      <c r="F24">
        <f>ROUNDUP(($L$2/Table002__Page_1_245[[#This Row],[Number of plates that can be tested per pack]]),0)</f>
        <v>1</v>
      </c>
      <c r="G24">
        <f>Table002__Page_1_245[[#This Row],[Packs needed for N samples]]*Table002__Page_1_245[[#This Row],[Number of plates that can be tested per pack]]</f>
        <v>166</v>
      </c>
      <c r="H24">
        <v>166</v>
      </c>
      <c r="I24" s="25">
        <f>ROUNDDOWN((Table002__Page_1_245[[#This Row],[Number of plates that can be tested per pack]]*80), 0)</f>
        <v>13280</v>
      </c>
      <c r="O24" s="2"/>
    </row>
    <row r="25" spans="1:16" x14ac:dyDescent="0.3">
      <c r="A25" s="31" t="s">
        <v>11</v>
      </c>
      <c r="B25" s="32" t="s">
        <v>59</v>
      </c>
      <c r="C25" s="33">
        <v>100</v>
      </c>
      <c r="D25" t="s">
        <v>60</v>
      </c>
      <c r="E25" t="s">
        <v>42</v>
      </c>
      <c r="F25">
        <f>ROUNDUP(($L$2/Table002__Page_1_245[[#This Row],[Number of plates that can be tested per pack]]),0)</f>
        <v>1</v>
      </c>
      <c r="G25">
        <f>Table002__Page_1_245[[#This Row],[Packs needed for N samples]]*Table002__Page_1_245[[#This Row],[Number of plates that can be tested per pack]]</f>
        <v>119</v>
      </c>
      <c r="H25">
        <v>119</v>
      </c>
      <c r="I25" s="25">
        <f>ROUNDDOWN((Table002__Page_1_245[[#This Row],[Number of plates that can be tested per pack]]*80), 0)</f>
        <v>9520</v>
      </c>
      <c r="O25" s="2"/>
    </row>
    <row r="26" spans="1:16" x14ac:dyDescent="0.3">
      <c r="A26" s="31" t="s">
        <v>61</v>
      </c>
      <c r="B26" s="32" t="s">
        <v>62</v>
      </c>
      <c r="C26" s="33">
        <v>500</v>
      </c>
      <c r="D26" t="s">
        <v>63</v>
      </c>
      <c r="E26" t="s">
        <v>42</v>
      </c>
      <c r="F26">
        <f>ROUNDUP(($L$2/Table002__Page_1_245[[#This Row],[Number of plates that can be tested per pack]]),0)</f>
        <v>1</v>
      </c>
      <c r="G26">
        <f>Table002__Page_1_245[[#This Row],[Packs needed for N samples]]*Table002__Page_1_245[[#This Row],[Number of plates that can be tested per pack]]</f>
        <v>833</v>
      </c>
      <c r="H26">
        <v>833</v>
      </c>
      <c r="I26" s="25">
        <f>ROUNDDOWN((Table002__Page_1_245[[#This Row],[Number of plates that can be tested per pack]]*80), 0)</f>
        <v>66640</v>
      </c>
      <c r="O26" s="2"/>
    </row>
    <row r="27" spans="1:16" x14ac:dyDescent="0.3">
      <c r="A27" s="31" t="s">
        <v>61</v>
      </c>
      <c r="B27" s="32" t="s">
        <v>64</v>
      </c>
      <c r="C27" s="33">
        <v>100</v>
      </c>
      <c r="D27" t="s">
        <v>65</v>
      </c>
      <c r="E27" t="s">
        <v>42</v>
      </c>
      <c r="F27">
        <f>ROUNDUP(($L$2/Table002__Page_1_245[[#This Row],[Number of plates that can be tested per pack]]),0)</f>
        <v>1</v>
      </c>
      <c r="G27">
        <f>Table002__Page_1_245[[#This Row],[Packs needed for N samples]]*Table002__Page_1_245[[#This Row],[Number of plates that can be tested per pack]]</f>
        <v>138</v>
      </c>
      <c r="H27">
        <v>138</v>
      </c>
      <c r="I27" s="25">
        <f>ROUNDDOWN((Table002__Page_1_245[[#This Row],[Number of plates that can be tested per pack]]*80), 0)</f>
        <v>11040</v>
      </c>
      <c r="O27" s="2"/>
    </row>
    <row r="28" spans="1:16" x14ac:dyDescent="0.3">
      <c r="A28" s="31" t="s">
        <v>11</v>
      </c>
      <c r="B28" s="32" t="s">
        <v>66</v>
      </c>
      <c r="C28" s="33">
        <v>50</v>
      </c>
      <c r="D28" t="s">
        <v>67</v>
      </c>
      <c r="E28" t="s">
        <v>68</v>
      </c>
      <c r="F28">
        <f t="shared" ref="F28:F39" si="1">ROUNDUP(($L$2/$H28),0)</f>
        <v>1</v>
      </c>
      <c r="G28">
        <f>Table002__Page_1_245[[#This Row],[Packs needed for N samples]]*Table002__Page_1_245[[#This Row],[Number of plates that can be tested per pack]]</f>
        <v>1000</v>
      </c>
      <c r="H28">
        <v>1000</v>
      </c>
      <c r="I28" s="25">
        <f>ROUNDDOWN((Table002__Page_1_245[[#This Row],[Number of plates that can be tested per pack]]*80), 0)</f>
        <v>80000</v>
      </c>
      <c r="O28" s="2"/>
    </row>
    <row r="29" spans="1:16" x14ac:dyDescent="0.3">
      <c r="A29" s="31" t="s">
        <v>11</v>
      </c>
      <c r="B29" s="32" t="s">
        <v>69</v>
      </c>
      <c r="C29" s="33">
        <v>10</v>
      </c>
      <c r="D29" t="s">
        <v>70</v>
      </c>
      <c r="E29" t="s">
        <v>68</v>
      </c>
      <c r="F29">
        <f t="shared" si="1"/>
        <v>1</v>
      </c>
      <c r="G29">
        <f>Table002__Page_1_245[[#This Row],[Packs needed for N samples]]*Table002__Page_1_245[[#This Row],[Number of plates that can be tested per pack]]</f>
        <v>1000</v>
      </c>
      <c r="H29">
        <v>1000</v>
      </c>
      <c r="I29" s="25">
        <f>ROUNDDOWN((Table002__Page_1_245[[#This Row],[Number of plates that can be tested per pack]]*80), 0)</f>
        <v>80000</v>
      </c>
      <c r="O29" s="2"/>
    </row>
    <row r="30" spans="1:16" x14ac:dyDescent="0.3">
      <c r="A30" s="31" t="s">
        <v>11</v>
      </c>
      <c r="B30" s="32" t="s">
        <v>71</v>
      </c>
      <c r="C30" s="33">
        <v>25</v>
      </c>
      <c r="D30" t="s">
        <v>72</v>
      </c>
      <c r="E30" t="s">
        <v>68</v>
      </c>
      <c r="F30">
        <f t="shared" si="1"/>
        <v>1</v>
      </c>
      <c r="G30">
        <f>Table002__Page_1_245[[#This Row],[Packs needed for N samples]]*Table002__Page_1_245[[#This Row],[Number of plates that can be tested per pack]]</f>
        <v>1000</v>
      </c>
      <c r="H30">
        <v>1000</v>
      </c>
      <c r="I30" s="25">
        <f>ROUNDDOWN((Table002__Page_1_245[[#This Row],[Number of plates that can be tested per pack]]*80), 0)</f>
        <v>80000</v>
      </c>
      <c r="O30" s="2"/>
    </row>
    <row r="31" spans="1:16" x14ac:dyDescent="0.3">
      <c r="A31" s="31" t="s">
        <v>11</v>
      </c>
      <c r="B31" s="32" t="s">
        <v>73</v>
      </c>
      <c r="C31" s="33">
        <v>25</v>
      </c>
      <c r="D31" t="s">
        <v>74</v>
      </c>
      <c r="E31" t="s">
        <v>68</v>
      </c>
      <c r="F31">
        <f t="shared" si="1"/>
        <v>1</v>
      </c>
      <c r="G31">
        <f>Table002__Page_1_245[[#This Row],[Packs needed for N samples]]*Table002__Page_1_245[[#This Row],[Number of plates that can be tested per pack]]</f>
        <v>1000</v>
      </c>
      <c r="H31">
        <v>1000</v>
      </c>
      <c r="I31" s="25">
        <f>ROUNDDOWN((Table002__Page_1_245[[#This Row],[Number of plates that can be tested per pack]]*80), 0)</f>
        <v>80000</v>
      </c>
      <c r="O31" s="2"/>
    </row>
    <row r="32" spans="1:16" x14ac:dyDescent="0.3">
      <c r="A32" s="31" t="s">
        <v>11</v>
      </c>
      <c r="B32" s="32" t="s">
        <v>75</v>
      </c>
      <c r="C32" s="33">
        <v>25</v>
      </c>
      <c r="D32" t="s">
        <v>76</v>
      </c>
      <c r="E32" t="s">
        <v>68</v>
      </c>
      <c r="F32">
        <f t="shared" si="1"/>
        <v>1</v>
      </c>
      <c r="G32">
        <f>Table002__Page_1_245[[#This Row],[Packs needed for N samples]]*Table002__Page_1_245[[#This Row],[Number of plates that can be tested per pack]]</f>
        <v>1000</v>
      </c>
      <c r="H32">
        <v>1000</v>
      </c>
      <c r="I32" s="25">
        <f>ROUNDDOWN((Table002__Page_1_245[[#This Row],[Number of plates that can be tested per pack]]*80), 0)</f>
        <v>80000</v>
      </c>
    </row>
    <row r="33" spans="1:9" x14ac:dyDescent="0.3">
      <c r="A33" s="31" t="s">
        <v>11</v>
      </c>
      <c r="B33" s="32" t="s">
        <v>77</v>
      </c>
      <c r="C33" s="33">
        <v>10</v>
      </c>
      <c r="D33" t="s">
        <v>78</v>
      </c>
      <c r="E33" t="s">
        <v>68</v>
      </c>
      <c r="F33">
        <f t="shared" si="1"/>
        <v>1</v>
      </c>
      <c r="G33">
        <f>Table002__Page_1_245[[#This Row],[Packs needed for N samples]]*Table002__Page_1_245[[#This Row],[Number of plates that can be tested per pack]]</f>
        <v>1000</v>
      </c>
      <c r="H33">
        <v>1000</v>
      </c>
      <c r="I33" s="25">
        <f>ROUNDDOWN((Table002__Page_1_245[[#This Row],[Number of plates that can be tested per pack]]*80), 0)</f>
        <v>80000</v>
      </c>
    </row>
    <row r="34" spans="1:9" x14ac:dyDescent="0.3">
      <c r="A34" s="31" t="s">
        <v>11</v>
      </c>
      <c r="B34" s="32" t="s">
        <v>79</v>
      </c>
      <c r="C34" s="33">
        <v>50</v>
      </c>
      <c r="D34" t="s">
        <v>80</v>
      </c>
      <c r="E34" t="s">
        <v>68</v>
      </c>
      <c r="F34">
        <f t="shared" si="1"/>
        <v>1</v>
      </c>
      <c r="G34">
        <f>Table002__Page_1_245[[#This Row],[Packs needed for N samples]]*Table002__Page_1_245[[#This Row],[Number of plates that can be tested per pack]]</f>
        <v>1000</v>
      </c>
      <c r="H34">
        <v>1000</v>
      </c>
      <c r="I34" s="25">
        <f>ROUNDDOWN((Table002__Page_1_245[[#This Row],[Number of plates that can be tested per pack]]*80), 0)</f>
        <v>80000</v>
      </c>
    </row>
    <row r="35" spans="1:9" x14ac:dyDescent="0.3">
      <c r="A35" s="31" t="s">
        <v>11</v>
      </c>
      <c r="B35" s="32" t="s">
        <v>81</v>
      </c>
      <c r="C35" s="33">
        <v>10</v>
      </c>
      <c r="D35" t="s">
        <v>82</v>
      </c>
      <c r="E35" t="s">
        <v>68</v>
      </c>
      <c r="F35">
        <f t="shared" si="1"/>
        <v>1</v>
      </c>
      <c r="G35">
        <f>Table002__Page_1_245[[#This Row],[Packs needed for N samples]]*Table002__Page_1_245[[#This Row],[Number of plates that can be tested per pack]]</f>
        <v>1000</v>
      </c>
      <c r="H35">
        <v>1000</v>
      </c>
      <c r="I35" s="25">
        <f>ROUNDDOWN((Table002__Page_1_245[[#This Row],[Number of plates that can be tested per pack]]*80), 0)</f>
        <v>80000</v>
      </c>
    </row>
    <row r="36" spans="1:9" x14ac:dyDescent="0.3">
      <c r="A36" s="31" t="s">
        <v>11</v>
      </c>
      <c r="B36" s="32" t="s">
        <v>83</v>
      </c>
      <c r="C36" s="33">
        <v>10</v>
      </c>
      <c r="D36" t="s">
        <v>84</v>
      </c>
      <c r="E36" t="s">
        <v>68</v>
      </c>
      <c r="F36">
        <f t="shared" si="1"/>
        <v>1</v>
      </c>
      <c r="G36">
        <f>Table002__Page_1_245[[#This Row],[Packs needed for N samples]]*Table002__Page_1_245[[#This Row],[Number of plates that can be tested per pack]]</f>
        <v>1000</v>
      </c>
      <c r="H36">
        <v>1000</v>
      </c>
      <c r="I36" s="25">
        <f>ROUNDDOWN((Table002__Page_1_245[[#This Row],[Number of plates that can be tested per pack]]*80), 0)</f>
        <v>80000</v>
      </c>
    </row>
    <row r="37" spans="1:9" x14ac:dyDescent="0.3">
      <c r="A37" s="31" t="s">
        <v>11</v>
      </c>
      <c r="B37" s="32" t="s">
        <v>85</v>
      </c>
      <c r="C37" s="33">
        <v>50</v>
      </c>
      <c r="D37" t="s">
        <v>86</v>
      </c>
      <c r="E37" t="s">
        <v>68</v>
      </c>
      <c r="F37">
        <f t="shared" si="1"/>
        <v>1</v>
      </c>
      <c r="G37">
        <f>Table002__Page_1_245[[#This Row],[Packs needed for N samples]]*Table002__Page_1_245[[#This Row],[Number of plates that can be tested per pack]]</f>
        <v>1000</v>
      </c>
      <c r="H37">
        <v>1000</v>
      </c>
      <c r="I37" s="25">
        <f>ROUNDDOWN((Table002__Page_1_245[[#This Row],[Number of plates that can be tested per pack]]*80), 0)</f>
        <v>80000</v>
      </c>
    </row>
    <row r="38" spans="1:9" x14ac:dyDescent="0.3">
      <c r="A38" s="31" t="s">
        <v>11</v>
      </c>
      <c r="B38" s="32" t="s">
        <v>87</v>
      </c>
      <c r="C38" s="33">
        <v>10</v>
      </c>
      <c r="D38" t="s">
        <v>88</v>
      </c>
      <c r="E38" t="s">
        <v>68</v>
      </c>
      <c r="F38">
        <f>ROUNDUP(($L$2/$H38),0)</f>
        <v>1</v>
      </c>
      <c r="G38">
        <f>Table002__Page_1_245[[#This Row],[Packs needed for N samples]]*Table002__Page_1_245[[#This Row],[Number of plates that can be tested per pack]]</f>
        <v>1000</v>
      </c>
      <c r="H38">
        <v>1000</v>
      </c>
      <c r="I38" s="25">
        <f>ROUNDDOWN((Table002__Page_1_245[[#This Row],[Number of plates that can be tested per pack]]*80), 0)</f>
        <v>80000</v>
      </c>
    </row>
    <row r="39" spans="1:9" x14ac:dyDescent="0.3">
      <c r="A39" s="31" t="s">
        <v>89</v>
      </c>
      <c r="B39" s="32" t="s">
        <v>90</v>
      </c>
      <c r="C39" s="33">
        <v>20</v>
      </c>
      <c r="D39" t="s">
        <v>91</v>
      </c>
      <c r="E39" t="s">
        <v>68</v>
      </c>
      <c r="F39">
        <f t="shared" si="1"/>
        <v>1</v>
      </c>
      <c r="G39">
        <f>Table002__Page_1_245[[#This Row],[Packs needed for N samples]]*Table002__Page_1_245[[#This Row],[Number of plates that can be tested per pack]]</f>
        <v>500</v>
      </c>
      <c r="H39">
        <v>500</v>
      </c>
      <c r="I39" s="25">
        <f>ROUNDDOWN((Table002__Page_1_245[[#This Row],[Number of plates that can be tested per pack]]*80), 0)</f>
        <v>40000</v>
      </c>
    </row>
    <row r="40" spans="1:9" x14ac:dyDescent="0.3">
      <c r="A40" s="31" t="s">
        <v>92</v>
      </c>
      <c r="B40" s="32" t="s">
        <v>93</v>
      </c>
      <c r="C40" s="32" t="s">
        <v>94</v>
      </c>
      <c r="D40" t="s">
        <v>95</v>
      </c>
      <c r="E40" t="s">
        <v>96</v>
      </c>
      <c r="F40">
        <f>ROUNDUP(($L$2/$H40),0)</f>
        <v>1</v>
      </c>
      <c r="G40">
        <f>Table002__Page_1_245[[#This Row],[Packs needed for N samples]]*Table002__Page_1_245[[#This Row],[Number of plates that can be tested per pack]]</f>
        <v>125</v>
      </c>
      <c r="H40">
        <v>125</v>
      </c>
      <c r="I40" s="25">
        <f>ROUNDDOWN((Table002__Page_1_245[[#This Row],[Number of plates that can be tested per pack]]*80), 0)</f>
        <v>10000</v>
      </c>
    </row>
    <row r="41" spans="1:9" x14ac:dyDescent="0.3">
      <c r="A41" s="31" t="s">
        <v>92</v>
      </c>
      <c r="B41" s="32" t="s">
        <v>97</v>
      </c>
      <c r="C41" s="32" t="s">
        <v>98</v>
      </c>
      <c r="D41" t="s">
        <v>99</v>
      </c>
      <c r="E41" t="s">
        <v>96</v>
      </c>
      <c r="F41">
        <f t="shared" ref="F41:F51" si="2">ROUNDUP(($L$2/$H41),0)</f>
        <v>1</v>
      </c>
      <c r="G41">
        <f>Table002__Page_1_245[[#This Row],[Packs needed for N samples]]*Table002__Page_1_245[[#This Row],[Number of plates that can be tested per pack]]</f>
        <v>125</v>
      </c>
      <c r="H41">
        <v>125</v>
      </c>
      <c r="I41" s="25">
        <f>ROUNDDOWN((Table002__Page_1_245[[#This Row],[Number of plates that can be tested per pack]]*80), 0)</f>
        <v>10000</v>
      </c>
    </row>
    <row r="42" spans="1:9" x14ac:dyDescent="0.3">
      <c r="A42" s="31" t="s">
        <v>92</v>
      </c>
      <c r="B42" s="32" t="s">
        <v>100</v>
      </c>
      <c r="C42" s="32" t="s">
        <v>98</v>
      </c>
      <c r="D42" t="s">
        <v>101</v>
      </c>
      <c r="E42" t="s">
        <v>96</v>
      </c>
      <c r="F42">
        <f t="shared" si="2"/>
        <v>1</v>
      </c>
      <c r="G42">
        <f>Table002__Page_1_245[[#This Row],[Packs needed for N samples]]*Table002__Page_1_245[[#This Row],[Number of plates that can be tested per pack]]</f>
        <v>125</v>
      </c>
      <c r="H42">
        <v>125</v>
      </c>
      <c r="I42" s="25">
        <f>ROUNDDOWN((Table002__Page_1_245[[#This Row],[Number of plates that can be tested per pack]]*80), 0)</f>
        <v>10000</v>
      </c>
    </row>
    <row r="43" spans="1:9" x14ac:dyDescent="0.3">
      <c r="A43" s="31" t="s">
        <v>92</v>
      </c>
      <c r="B43" s="32" t="s">
        <v>102</v>
      </c>
      <c r="C43" s="32" t="s">
        <v>98</v>
      </c>
      <c r="D43" t="s">
        <v>103</v>
      </c>
      <c r="E43" t="s">
        <v>96</v>
      </c>
      <c r="F43">
        <f>ROUNDUP(($L$2/$H43),0)</f>
        <v>1</v>
      </c>
      <c r="G43">
        <f>Table002__Page_1_245[[#This Row],[Packs needed for N samples]]*Table002__Page_1_245[[#This Row],[Number of plates that can be tested per pack]]</f>
        <v>125</v>
      </c>
      <c r="H43">
        <v>125</v>
      </c>
      <c r="I43" s="25">
        <f>ROUNDDOWN((Table002__Page_1_245[[#This Row],[Number of plates that can be tested per pack]]*80), 0)</f>
        <v>10000</v>
      </c>
    </row>
    <row r="44" spans="1:9" x14ac:dyDescent="0.3">
      <c r="A44" s="31" t="s">
        <v>92</v>
      </c>
      <c r="B44" s="32" t="s">
        <v>104</v>
      </c>
      <c r="C44" s="32" t="s">
        <v>98</v>
      </c>
      <c r="D44" t="s">
        <v>105</v>
      </c>
      <c r="E44" t="s">
        <v>96</v>
      </c>
      <c r="F44">
        <f t="shared" si="2"/>
        <v>1</v>
      </c>
      <c r="G44">
        <f>Table002__Page_1_245[[#This Row],[Packs needed for N samples]]*Table002__Page_1_245[[#This Row],[Number of plates that can be tested per pack]]</f>
        <v>125</v>
      </c>
      <c r="H44">
        <v>125</v>
      </c>
      <c r="I44" s="25">
        <f>ROUNDDOWN((Table002__Page_1_245[[#This Row],[Number of plates that can be tested per pack]]*80), 0)</f>
        <v>10000</v>
      </c>
    </row>
    <row r="45" spans="1:9" x14ac:dyDescent="0.3">
      <c r="A45" s="31" t="s">
        <v>92</v>
      </c>
      <c r="B45" s="32" t="s">
        <v>106</v>
      </c>
      <c r="C45" s="32" t="s">
        <v>98</v>
      </c>
      <c r="D45" t="s">
        <v>107</v>
      </c>
      <c r="E45" t="s">
        <v>96</v>
      </c>
      <c r="F45">
        <f t="shared" si="2"/>
        <v>1</v>
      </c>
      <c r="G45">
        <f>Table002__Page_1_245[[#This Row],[Packs needed for N samples]]*Table002__Page_1_245[[#This Row],[Number of plates that can be tested per pack]]</f>
        <v>125</v>
      </c>
      <c r="H45">
        <v>125</v>
      </c>
      <c r="I45" s="25">
        <f>ROUNDDOWN((Table002__Page_1_245[[#This Row],[Number of plates that can be tested per pack]]*80), 0)</f>
        <v>10000</v>
      </c>
    </row>
    <row r="46" spans="1:9" x14ac:dyDescent="0.3">
      <c r="A46" s="31" t="s">
        <v>92</v>
      </c>
      <c r="B46" s="32" t="s">
        <v>108</v>
      </c>
      <c r="C46" s="32" t="s">
        <v>98</v>
      </c>
      <c r="D46" t="s">
        <v>109</v>
      </c>
      <c r="E46" t="s">
        <v>96</v>
      </c>
      <c r="F46">
        <f t="shared" si="2"/>
        <v>1</v>
      </c>
      <c r="G46">
        <f>Table002__Page_1_245[[#This Row],[Packs needed for N samples]]*Table002__Page_1_245[[#This Row],[Number of plates that can be tested per pack]]</f>
        <v>125</v>
      </c>
      <c r="H46">
        <v>125</v>
      </c>
      <c r="I46" s="25">
        <f>ROUNDDOWN((Table002__Page_1_245[[#This Row],[Number of plates that can be tested per pack]]*80), 0)</f>
        <v>10000</v>
      </c>
    </row>
    <row r="47" spans="1:9" x14ac:dyDescent="0.3">
      <c r="A47" s="31" t="s">
        <v>92</v>
      </c>
      <c r="B47" s="32" t="s">
        <v>110</v>
      </c>
      <c r="C47" s="32" t="s">
        <v>98</v>
      </c>
      <c r="D47" t="s">
        <v>111</v>
      </c>
      <c r="E47" t="s">
        <v>96</v>
      </c>
      <c r="F47">
        <f t="shared" si="2"/>
        <v>1</v>
      </c>
      <c r="G47">
        <f>Table002__Page_1_245[[#This Row],[Packs needed for N samples]]*Table002__Page_1_245[[#This Row],[Number of plates that can be tested per pack]]</f>
        <v>125</v>
      </c>
      <c r="H47">
        <v>125</v>
      </c>
      <c r="I47" s="25">
        <f>ROUNDDOWN((Table002__Page_1_245[[#This Row],[Number of plates that can be tested per pack]]*80), 0)</f>
        <v>10000</v>
      </c>
    </row>
    <row r="48" spans="1:9" x14ac:dyDescent="0.3">
      <c r="A48" s="31" t="s">
        <v>92</v>
      </c>
      <c r="B48" s="32" t="s">
        <v>112</v>
      </c>
      <c r="C48" s="32" t="s">
        <v>98</v>
      </c>
      <c r="D48" t="s">
        <v>113</v>
      </c>
      <c r="E48" t="s">
        <v>96</v>
      </c>
      <c r="F48">
        <f t="shared" si="2"/>
        <v>1</v>
      </c>
      <c r="G48">
        <f>Table002__Page_1_245[[#This Row],[Packs needed for N samples]]*Table002__Page_1_245[[#This Row],[Number of plates that can be tested per pack]]</f>
        <v>125</v>
      </c>
      <c r="H48">
        <v>125</v>
      </c>
      <c r="I48" s="25">
        <f>ROUNDDOWN((Table002__Page_1_245[[#This Row],[Number of plates that can be tested per pack]]*80), 0)</f>
        <v>10000</v>
      </c>
    </row>
    <row r="49" spans="1:10" x14ac:dyDescent="0.3">
      <c r="A49" s="31" t="s">
        <v>92</v>
      </c>
      <c r="B49" s="32" t="s">
        <v>114</v>
      </c>
      <c r="C49" s="32" t="s">
        <v>98</v>
      </c>
      <c r="D49" t="s">
        <v>115</v>
      </c>
      <c r="E49" t="s">
        <v>96</v>
      </c>
      <c r="F49">
        <f t="shared" si="2"/>
        <v>1</v>
      </c>
      <c r="G49">
        <f>Table002__Page_1_245[[#This Row],[Packs needed for N samples]]*Table002__Page_1_245[[#This Row],[Number of plates that can be tested per pack]]</f>
        <v>125</v>
      </c>
      <c r="H49">
        <v>125</v>
      </c>
      <c r="I49" s="25">
        <f>ROUNDDOWN((Table002__Page_1_245[[#This Row],[Number of plates that can be tested per pack]]*80), 0)</f>
        <v>10000</v>
      </c>
    </row>
    <row r="50" spans="1:10" x14ac:dyDescent="0.3">
      <c r="A50" s="31" t="s">
        <v>92</v>
      </c>
      <c r="B50" s="32" t="s">
        <v>116</v>
      </c>
      <c r="C50" s="32" t="s">
        <v>98</v>
      </c>
      <c r="D50" t="s">
        <v>117</v>
      </c>
      <c r="E50" t="s">
        <v>96</v>
      </c>
      <c r="F50">
        <f t="shared" si="2"/>
        <v>1</v>
      </c>
      <c r="G50">
        <f>Table002__Page_1_245[[#This Row],[Packs needed for N samples]]*Table002__Page_1_245[[#This Row],[Number of plates that can be tested per pack]]</f>
        <v>125</v>
      </c>
      <c r="H50">
        <v>125</v>
      </c>
      <c r="I50" s="25">
        <f>ROUNDDOWN((Table002__Page_1_245[[#This Row],[Number of plates that can be tested per pack]]*80), 0)</f>
        <v>10000</v>
      </c>
    </row>
    <row r="51" spans="1:10" x14ac:dyDescent="0.3">
      <c r="A51" s="31" t="s">
        <v>92</v>
      </c>
      <c r="B51" s="32" t="s">
        <v>118</v>
      </c>
      <c r="C51" s="32" t="s">
        <v>98</v>
      </c>
      <c r="D51" t="s">
        <v>119</v>
      </c>
      <c r="E51" t="s">
        <v>96</v>
      </c>
      <c r="F51">
        <f t="shared" si="2"/>
        <v>1</v>
      </c>
      <c r="G51">
        <f>Table002__Page_1_245[[#This Row],[Packs needed for N samples]]*Table002__Page_1_245[[#This Row],[Number of plates that can be tested per pack]]</f>
        <v>125</v>
      </c>
      <c r="H51">
        <v>125</v>
      </c>
      <c r="I51" s="25">
        <f>ROUNDDOWN((Table002__Page_1_245[[#This Row],[Number of plates that can be tested per pack]]*80), 0)</f>
        <v>10000</v>
      </c>
    </row>
    <row r="52" spans="1:10" x14ac:dyDescent="0.3">
      <c r="A52" s="31" t="s">
        <v>120</v>
      </c>
      <c r="B52" s="32">
        <v>171025001</v>
      </c>
      <c r="C52" s="33">
        <v>40</v>
      </c>
      <c r="D52" t="s">
        <v>121</v>
      </c>
      <c r="E52" t="s">
        <v>122</v>
      </c>
      <c r="F52">
        <f>ROUNDUP(($L$2/Table002__Page_1_245[[#This Row],[Pack size]]),0)</f>
        <v>1</v>
      </c>
      <c r="G52">
        <f>Table002__Page_1_245[[#This Row],[Packs needed for N samples]]*Table002__Page_1_245[[#This Row],[Number of plates that can be tested per pack]]</f>
        <v>40</v>
      </c>
      <c r="H52">
        <v>40</v>
      </c>
      <c r="I52" s="25">
        <f>ROUNDDOWN((Table002__Page_1_245[[#This Row],[Number of plates that can be tested per pack]]*80), 0)</f>
        <v>3200</v>
      </c>
    </row>
    <row r="53" spans="1:10" x14ac:dyDescent="0.3">
      <c r="A53" s="31" t="s">
        <v>123</v>
      </c>
      <c r="B53" s="32" t="s">
        <v>124</v>
      </c>
      <c r="C53" s="33">
        <v>40</v>
      </c>
      <c r="D53" t="s">
        <v>125</v>
      </c>
      <c r="E53" t="s">
        <v>122</v>
      </c>
      <c r="F53">
        <f>ROUNDUP(($L$2/Table002__Page_1_245[[#This Row],[Pack size]]),0)</f>
        <v>1</v>
      </c>
      <c r="G53">
        <f>Table002__Page_1_245[[#This Row],[Packs needed for N samples]]*Table002__Page_1_245[[#This Row],[Number of plates that can be tested per pack]]</f>
        <v>80</v>
      </c>
      <c r="H53">
        <v>80</v>
      </c>
      <c r="I53" s="25">
        <f>ROUNDDOWN((Table002__Page_1_245[[#This Row],[Number of plates that can be tested per pack]]*80), 0)</f>
        <v>6400</v>
      </c>
    </row>
    <row r="54" spans="1:10" x14ac:dyDescent="0.3">
      <c r="A54" s="31" t="s">
        <v>61</v>
      </c>
      <c r="B54" s="32" t="s">
        <v>126</v>
      </c>
      <c r="C54" s="33">
        <v>40</v>
      </c>
      <c r="D54" t="s">
        <v>155</v>
      </c>
      <c r="E54" t="s">
        <v>127</v>
      </c>
      <c r="F54">
        <f>ROUNDUP(($L$2/Table002__Page_1_245[[#This Row],[Pack size]]),0)</f>
        <v>1</v>
      </c>
      <c r="G54">
        <f>Table002__Page_1_245[[#This Row],[Packs needed for N samples]]*Table002__Page_1_245[[#This Row],[Number of plates that can be tested per pack]]</f>
        <v>40</v>
      </c>
      <c r="H54">
        <v>40</v>
      </c>
      <c r="I54" s="25">
        <f>ROUNDDOWN((Table002__Page_1_245[[#This Row],[Number of plates that can be tested per pack]]*80), 0)</f>
        <v>3200</v>
      </c>
    </row>
    <row r="55" spans="1:10" x14ac:dyDescent="0.3">
      <c r="A55" s="31" t="s">
        <v>128</v>
      </c>
      <c r="B55" s="32" t="s">
        <v>129</v>
      </c>
      <c r="C55" s="33">
        <v>100</v>
      </c>
      <c r="D55" t="s">
        <v>130</v>
      </c>
      <c r="E55" t="s">
        <v>14</v>
      </c>
      <c r="F55">
        <f>ROUNDUP(($L$2/Table002__Page_1_245[[#This Row],[Number of plates that can be tested per pack]]),0)</f>
        <v>1</v>
      </c>
      <c r="G55">
        <f>Table002__Page_1_245[[#This Row],[Packs needed for N samples]]*Table002__Page_1_245[[#This Row],[Number of plates that can be tested per pack]]</f>
        <v>120</v>
      </c>
      <c r="H55">
        <v>120</v>
      </c>
      <c r="I55" s="25">
        <f>ROUNDDOWN((Table002__Page_1_245[[#This Row],[Number of plates that can be tested per pack]]*80), 0)</f>
        <v>9600</v>
      </c>
    </row>
    <row r="56" spans="1:10" x14ac:dyDescent="0.3">
      <c r="A56" s="31" t="s">
        <v>131</v>
      </c>
      <c r="B56" s="32">
        <v>11697498001</v>
      </c>
      <c r="C56" s="33">
        <v>20</v>
      </c>
      <c r="D56" t="s">
        <v>132</v>
      </c>
      <c r="E56" t="s">
        <v>14</v>
      </c>
      <c r="F56">
        <f>ROUNDUP(($L$2/Table002__Page_1_245[[#This Row],[Number of plates that can be tested per pack]]),0)</f>
        <v>1</v>
      </c>
      <c r="G56">
        <f>Table002__Page_1_245[[#This Row],[Packs needed for N samples]]*Table002__Page_1_245[[#This Row],[Number of plates that can be tested per pack]]</f>
        <v>100</v>
      </c>
      <c r="H56">
        <v>100</v>
      </c>
      <c r="I56" s="25">
        <f>ROUNDDOWN((Table002__Page_1_245[[#This Row],[Number of plates that can be tested per pack]]*80), 0)</f>
        <v>8000</v>
      </c>
    </row>
    <row r="57" spans="1:10" x14ac:dyDescent="0.3">
      <c r="A57" s="31" t="s">
        <v>61</v>
      </c>
      <c r="B57" s="32" t="s">
        <v>133</v>
      </c>
      <c r="C57" s="33" t="s">
        <v>134</v>
      </c>
      <c r="D57" t="s">
        <v>135</v>
      </c>
      <c r="E57" t="s">
        <v>127</v>
      </c>
      <c r="I57" s="25">
        <f>ROUNDDOWN((Table002__Page_1_245[[#This Row],[Number of plates that can be tested per pack]]*80), 0)</f>
        <v>0</v>
      </c>
    </row>
    <row r="58" spans="1:10" x14ac:dyDescent="0.3">
      <c r="A58" s="31" t="s">
        <v>61</v>
      </c>
      <c r="B58" s="32" t="s">
        <v>136</v>
      </c>
      <c r="C58" s="33" t="s">
        <v>137</v>
      </c>
      <c r="D58" t="s">
        <v>138</v>
      </c>
      <c r="E58" t="s">
        <v>127</v>
      </c>
      <c r="I58" s="25">
        <f>ROUNDDOWN((Table002__Page_1_245[[#This Row],[Number of plates that can be tested per pack]]*80), 0)</f>
        <v>0</v>
      </c>
    </row>
    <row r="59" spans="1:10" x14ac:dyDescent="0.3">
      <c r="A59" s="31" t="s">
        <v>139</v>
      </c>
      <c r="B59" s="31" t="s">
        <v>139</v>
      </c>
      <c r="D59" t="s">
        <v>140</v>
      </c>
      <c r="E59" t="s">
        <v>14</v>
      </c>
      <c r="I59" s="25">
        <f>ROUNDDOWN((Table002__Page_1_245[[#This Row],[Number of plates that can be tested per pack]]*80), 0)</f>
        <v>0</v>
      </c>
    </row>
    <row r="60" spans="1:10" x14ac:dyDescent="0.3">
      <c r="A60" s="31" t="s">
        <v>128</v>
      </c>
      <c r="B60" s="32">
        <v>11851335</v>
      </c>
      <c r="C60" s="33" t="s">
        <v>141</v>
      </c>
      <c r="D60" t="s">
        <v>142</v>
      </c>
      <c r="E60" t="s">
        <v>14</v>
      </c>
      <c r="I60" s="25">
        <f>ROUNDDOWN((Table002__Page_1_245[[#This Row],[Number of plates that can be tested per pack]]*80), 0)</f>
        <v>0</v>
      </c>
    </row>
    <row r="61" spans="1:10" x14ac:dyDescent="0.3">
      <c r="A61" s="31" t="s">
        <v>128</v>
      </c>
      <c r="B61" s="32">
        <v>10391314</v>
      </c>
      <c r="C61" s="33" t="s">
        <v>143</v>
      </c>
      <c r="D61" t="s">
        <v>144</v>
      </c>
      <c r="E61" t="s">
        <v>14</v>
      </c>
      <c r="I61" s="25">
        <f>ROUNDDOWN((Table002__Page_1_245[[#This Row],[Number of plates that can be tested per pack]]*80), 0)</f>
        <v>0</v>
      </c>
    </row>
    <row r="62" spans="1:10" x14ac:dyDescent="0.3">
      <c r="A62" s="31" t="s">
        <v>139</v>
      </c>
      <c r="B62" s="31" t="s">
        <v>139</v>
      </c>
      <c r="C62" s="33">
        <v>100</v>
      </c>
      <c r="D62" t="s">
        <v>145</v>
      </c>
      <c r="E62" t="s">
        <v>122</v>
      </c>
      <c r="F62">
        <f>ROUNDUP(($L$2/Table002__Page_1_245[[#This Row],[Number of plates that can be tested per pack]]),0)</f>
        <v>1</v>
      </c>
      <c r="G62">
        <f>Table002__Page_1_245[[#This Row],[Packs needed for N samples]]*Table002__Page_1_245[[#This Row],[Number of plates that can be tested per pack]]</f>
        <v>100</v>
      </c>
      <c r="H62">
        <v>100</v>
      </c>
      <c r="I62" s="25">
        <f>ROUNDDOWN((Table002__Page_1_245[[#This Row],[Number of plates that can be tested per pack]]*80), 0)</f>
        <v>8000</v>
      </c>
    </row>
    <row r="63" spans="1:10" x14ac:dyDescent="0.3">
      <c r="A63" s="31" t="s">
        <v>139</v>
      </c>
      <c r="B63" s="31" t="s">
        <v>139</v>
      </c>
      <c r="C63" s="33">
        <v>96</v>
      </c>
      <c r="D63" t="s">
        <v>146</v>
      </c>
      <c r="E63" t="s">
        <v>122</v>
      </c>
      <c r="F63">
        <f>ROUNDUP(($L$2/Table002__Page_1_245[[#This Row],[Number of plates that can be tested per pack]]),0)</f>
        <v>53</v>
      </c>
      <c r="G63">
        <f>Table002__Page_1_245[[#This Row],[Packs needed for N samples]]*Table002__Page_1_245[[#This Row],[Number of plates that can be tested per pack]]</f>
        <v>21.200000000000003</v>
      </c>
      <c r="H63">
        <v>0.4</v>
      </c>
      <c r="I63" s="25">
        <f>ROUNDDOWN((Table002__Page_1_245[[#This Row],[Number of plates that can be tested per pack]]*80), 0)</f>
        <v>32</v>
      </c>
      <c r="J63" t="s">
        <v>147</v>
      </c>
    </row>
    <row r="64" spans="1:10" x14ac:dyDescent="0.3">
      <c r="A64" s="31" t="s">
        <v>61</v>
      </c>
      <c r="B64" s="32" t="s">
        <v>148</v>
      </c>
      <c r="C64" s="33" t="s">
        <v>149</v>
      </c>
      <c r="D64" t="s">
        <v>150</v>
      </c>
      <c r="E64" t="s">
        <v>14</v>
      </c>
      <c r="F64">
        <f>ROUNDUP(($L$2/Table002__Page_1_245[[#This Row],[Number of plates that can be tested per pack]]),0)</f>
        <v>1</v>
      </c>
      <c r="G64">
        <f>Table002__Page_1_245[[#This Row],[Packs needed for N samples]]*Table002__Page_1_245[[#This Row],[Number of plates that can be tested per pack]]</f>
        <v>100</v>
      </c>
      <c r="H64">
        <v>100</v>
      </c>
      <c r="I64" s="25">
        <f>ROUNDDOWN((Table002__Page_1_245[[#This Row],[Number of plates that can be tested per pack]]*80), 0)</f>
        <v>8000</v>
      </c>
    </row>
    <row r="65" spans="1:9" x14ac:dyDescent="0.3">
      <c r="A65" s="31" t="s">
        <v>61</v>
      </c>
      <c r="B65" s="32" t="s">
        <v>151</v>
      </c>
      <c r="C65" s="33">
        <v>50</v>
      </c>
      <c r="D65" t="s">
        <v>152</v>
      </c>
      <c r="E65" t="s">
        <v>122</v>
      </c>
      <c r="F65">
        <f>ROUNDUP(($L$2/Table002__Page_1_245[[#This Row],[Number of plates that can be tested per pack]]),0)</f>
        <v>1</v>
      </c>
      <c r="G65">
        <f>Table002__Page_1_245[[#This Row],[Packs needed for N samples]]*Table002__Page_1_245[[#This Row],[Number of plates that can be tested per pack]]</f>
        <v>50</v>
      </c>
      <c r="H65">
        <v>50</v>
      </c>
      <c r="I65" s="25">
        <f>ROUNDDOWN((Table002__Page_1_245[[#This Row],[Number of plates that can be tested per pack]]*80), 0)</f>
        <v>4000</v>
      </c>
    </row>
  </sheetData>
  <pageMargins left="0.7" right="0.7" top="0.75" bottom="0.75" header="0.3" footer="0.3"/>
  <pageSetup paperSize="9" fitToHeight="0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Visibility xmlns="6a164dda-3779-4169-b957-e287451f6523">Internal</Visibility>
    <lcf76f155ced4ddcb4097134ff3c332f xmlns="23a1412a-abd1-4d74-8aba-fb2ada6fcf8d">
      <Terms xmlns="http://schemas.microsoft.com/office/infopath/2007/PartnerControls"/>
    </lcf76f155ced4ddcb4097134ff3c332f>
    <TaxCatchAll xmlns="c1059104-5a0e-4fc8-8805-d38c386f7cb6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6AE15D853E9E4EB587FE3BD96B67F0" ma:contentTypeVersion="16" ma:contentTypeDescription="Create a new document." ma:contentTypeScope="" ma:versionID="202cb440e737dc9a789f749498b2ceef">
  <xsd:schema xmlns:xsd="http://www.w3.org/2001/XMLSchema" xmlns:xs="http://www.w3.org/2001/XMLSchema" xmlns:p="http://schemas.microsoft.com/office/2006/metadata/properties" xmlns:ns2="6a164dda-3779-4169-b957-e287451f6523" xmlns:ns3="23a1412a-abd1-4d74-8aba-fb2ada6fcf8d" xmlns:ns4="c1059104-5a0e-4fc8-8805-d38c386f7cb6" targetNamespace="http://schemas.microsoft.com/office/2006/metadata/properties" ma:root="true" ma:fieldsID="66540aa4d592d40c99c33b1027df332d" ns2:_="" ns3:_="" ns4:_="">
    <xsd:import namespace="6a164dda-3779-4169-b957-e287451f6523"/>
    <xsd:import namespace="23a1412a-abd1-4d74-8aba-fb2ada6fcf8d"/>
    <xsd:import namespace="c1059104-5a0e-4fc8-8805-d38c386f7cb6"/>
    <xsd:element name="properties">
      <xsd:complexType>
        <xsd:sequence>
          <xsd:element name="documentManagement">
            <xsd:complexType>
              <xsd:all>
                <xsd:element ref="ns2:Visibility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4:TaxCatchAll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ObjectDetectorVersions" minOccurs="0"/>
                <xsd:element ref="ns3:MediaLengthInSeconds" minOccurs="0"/>
                <xsd:element ref="ns3:MediaServiceDateTaken" minOccurs="0"/>
                <xsd:element ref="ns4:SharedWithUsers" minOccurs="0"/>
                <xsd:element ref="ns4:SharedWithDetail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164dda-3779-4169-b957-e287451f6523" elementFormDefault="qualified">
    <xsd:import namespace="http://schemas.microsoft.com/office/2006/documentManagement/types"/>
    <xsd:import namespace="http://schemas.microsoft.com/office/infopath/2007/PartnerControls"/>
    <xsd:element name="Visibility" ma:index="2" nillable="true" ma:displayName="Visibility" ma:default="Internal" ma:description="Items that should be available externally should be marked &lt;strong&gt;External&lt;/strong&gt;" ma:format="RadioButtons" ma:internalName="Visibility">
      <xsd:simpleType>
        <xsd:restriction base="dms:Choice">
          <xsd:enumeration value="Internal"/>
          <xsd:enumeration value="External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a1412a-abd1-4d74-8aba-fb2ada6fcf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8207403b-203c-4ed3-95cd-88a85218912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059104-5a0e-4fc8-8805-d38c386f7cb6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52ff32b7-2e39-4690-98a6-5fbf07e28174}" ma:internalName="TaxCatchAll" ma:showField="CatchAllData" ma:web="c1059104-5a0e-4fc8-8805-d38c386f7cb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��
</file>

<file path=customXml/item5.xml><?xml version="1.0" encoding="utf-8"?>
<?mso-contentType ?>
<SharedContentType xmlns="Microsoft.SharePoint.Taxonomy.ContentTypeSync" SourceId="8207403b-203c-4ed3-95cd-88a852189123" ContentTypeId="0x01" PreviousValue="false"/>
</file>

<file path=customXml/itemProps1.xml><?xml version="1.0" encoding="utf-8"?>
<ds:datastoreItem xmlns:ds="http://schemas.openxmlformats.org/officeDocument/2006/customXml" ds:itemID="{AE8AFFDD-BCD4-4DE9-9011-1768682B2BA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500D133-6E5A-4C2E-A7D9-0CBE8BE7D538}">
  <ds:schemaRefs>
    <ds:schemaRef ds:uri="http://purl.org/dc/terms/"/>
    <ds:schemaRef ds:uri="http://www.w3.org/XML/1998/namespace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c1059104-5a0e-4fc8-8805-d38c386f7cb6"/>
    <ds:schemaRef ds:uri="23a1412a-abd1-4d74-8aba-fb2ada6fcf8d"/>
    <ds:schemaRef ds:uri="6a164dda-3779-4169-b957-e287451f6523"/>
  </ds:schemaRefs>
</ds:datastoreItem>
</file>

<file path=customXml/itemProps3.xml><?xml version="1.0" encoding="utf-8"?>
<ds:datastoreItem xmlns:ds="http://schemas.openxmlformats.org/officeDocument/2006/customXml" ds:itemID="{5ABD98F9-84F0-4D44-ADA0-F037AAA45A2E}"/>
</file>

<file path=customXml/itemProps4.xml><?xml version="1.0" encoding="utf-8"?>
<ds:datastoreItem xmlns:ds="http://schemas.openxmlformats.org/officeDocument/2006/customXml" ds:itemID="{8CFB8B80-6079-41B2-907A-808B8E29BAAC}">
  <ds:schemaRefs>
    <ds:schemaRef ds:uri="http://schemas.microsoft.com/DataMashup"/>
  </ds:schemaRefs>
</ds:datastoreItem>
</file>

<file path=customXml/itemProps5.xml><?xml version="1.0" encoding="utf-8"?>
<ds:datastoreItem xmlns:ds="http://schemas.openxmlformats.org/officeDocument/2006/customXml" ds:itemID="{CFE4AA10-F7AA-4946-B3FE-D9EA31DFFE1B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S1_Shopping_list</vt:lpstr>
      <vt:lpstr>S1_Shopping_list!Print_Area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Tegwen Marlais</dc:creator>
  <cp:keywords/>
  <dc:description/>
  <cp:lastModifiedBy>Tegwen Marlais</cp:lastModifiedBy>
  <cp:revision/>
  <dcterms:created xsi:type="dcterms:W3CDTF">2022-07-12T14:26:02Z</dcterms:created>
  <dcterms:modified xsi:type="dcterms:W3CDTF">2025-01-19T15:02:05Z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0x0101003C6AE15D853E9E4EB587FE3BD96B67F0</vt:lpwstr>
  </property>
  <property fmtid="{D5CDD505-2E9C-101B-9397-08002B2CF9AE}" pid="3" name="MediaServiceImageTags">
    <vt:lpwstr/>
  </property>
</Properties>
</file>