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binary" PartName="/xl/metadata"/>
  <Override ContentType="application/binary" PartName="/xl/commentsmeta0"/>
  <Override ContentType="application/binary" PartName="/xl/commentsmeta1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spreadsheetml.comments+xml" PartName="/xl/comments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hidden" name="ScoreMatrix" sheetId="1" r:id="rId4"/>
    <sheet state="visible" name="VirtualLeague" sheetId="2" r:id="rId5"/>
    <sheet state="visible" name="VirtualMatch" sheetId="3" r:id="rId6"/>
    <sheet state="visible" name="SuperMatch" sheetId="4" r:id="rId7"/>
    <sheet state="hidden" name="RankScores" sheetId="5" r:id="rId8"/>
    <sheet state="visible" name="Input" sheetId="6" r:id="rId9"/>
  </sheets>
  <definedNames/>
  <calcPr/>
  <extLst>
    <ext uri="GoogleSheetsCustomDataVersion1">
      <go:sheetsCustomData xmlns:go="http://customooxmlschemas.google.com/" r:id="rId10" roundtripDataSignature="AMtx7mjVrmLuZs5sHOeQ7ctHLRwPZdr9Ew=="/>
    </ext>
  </extLst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D10">
      <text>
        <t xml:space="preserve">======
ID#AAAAUVYrY4o
    (2022-01-20 21:33:36)
Github Kramdown version</t>
      </text>
    </comment>
    <comment authorId="0" ref="C10">
      <text>
        <t xml:space="preserve">======
ID#AAAAUVYrY4k
    (2022-01-20 21:33:36)
Discord Version</t>
      </text>
    </comment>
  </commentList>
  <extLst>
    <ext uri="GoogleSheetsCustomDataVersion1">
      <go:sheetsCustomData xmlns:go="http://customooxmlschemas.google.com/" r:id="rId1" roundtripDataSignature="AMtx7mgBu9ELhGj6J0777ScArZziGtj7aA=="/>
    </ext>
  </extLst>
</comments>
</file>

<file path=xl/comments2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A1">
      <text>
        <t xml:space="preserve">======
ID#AAAAUVYrY4s
    (2022-01-20 21:33:36)
For Source Sheet, team name in cell Sheet1!a1, scores in a2:a51.  Make sure to share with dadahcr2@gmail.com</t>
      </text>
    </comment>
  </commentList>
  <extLst>
    <ext uri="GoogleSheetsCustomDataVersion1">
      <go:sheetsCustomData xmlns:go="http://customooxmlschemas.google.com/" r:id="rId1" roundtripDataSignature="AMtx7miahxZMSXxJOogwSirO4Ukcu0r6Vg=="/>
    </ext>
  </extLst>
</comments>
</file>

<file path=xl/sharedStrings.xml><?xml version="1.0" encoding="utf-8"?>
<sst xmlns="http://schemas.openxmlformats.org/spreadsheetml/2006/main" count="246" uniqueCount="24">
  <si>
    <t>Formatted for Discord</t>
  </si>
  <si>
    <t>Virtual League</t>
  </si>
  <si>
    <t>#</t>
  </si>
  <si>
    <t>__**Team Leaderboard**__</t>
  </si>
  <si>
    <t>Team</t>
  </si>
  <si>
    <t>Score</t>
  </si>
  <si>
    <t>Average</t>
  </si>
  <si>
    <t>Total</t>
  </si>
  <si>
    <t>sebg</t>
  </si>
  <si>
    <t>NORTH</t>
  </si>
  <si>
    <t>Greddit2</t>
  </si>
  <si>
    <t>Player Scores</t>
  </si>
  <si>
    <t>Ranks</t>
  </si>
  <si>
    <t>Team Score Contribution</t>
  </si>
  <si>
    <t>Combined</t>
  </si>
  <si>
    <t>Sorted</t>
  </si>
  <si>
    <t>Team 1</t>
  </si>
  <si>
    <t>Team 2</t>
  </si>
  <si>
    <t>```</t>
  </si>
  <si>
    <t xml:space="preserve"> </t>
  </si>
  <si>
    <t>**LEADERBOARD**</t>
  </si>
  <si>
    <t># Teams</t>
  </si>
  <si>
    <t>**Unique** Team Name or Source Sheet</t>
  </si>
  <si>
    <t>pl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</si>
</sst>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7">
    <font>
      <sz val="10.0"/>
      <color rgb="FF000000"/>
      <name val="Arial"/>
    </font>
    <font>
      <b/>
      <color theme="1"/>
      <name val="Arial"/>
    </font>
    <font>
      <color theme="1"/>
      <name val="Arial"/>
    </font>
    <font>
      <color theme="1"/>
      <name val="Courier New"/>
    </font>
    <font/>
    <font>
      <b/>
      <color rgb="FFEFEFEF"/>
      <name val="Arial"/>
    </font>
    <font>
      <color rgb="FFFFFFFF"/>
      <name val="Arial"/>
    </font>
    <font>
      <b/>
      <color rgb="FFFFFFFF"/>
      <name val="Arial"/>
    </font>
    <font>
      <color rgb="FFEFEFEF"/>
      <name val="Arial"/>
    </font>
    <font>
      <b/>
      <color rgb="FFFFFFFF"/>
      <name val="Courier New"/>
    </font>
    <font>
      <color rgb="FF980000"/>
      <name val="Arial"/>
    </font>
    <font>
      <color rgb="FF999999"/>
      <name val="Arial"/>
    </font>
    <font>
      <b/>
      <color rgb="FF0000FF"/>
      <name val="Arial"/>
    </font>
    <font>
      <b/>
      <sz val="14.0"/>
      <color rgb="FF0000FF"/>
      <name val="Arial"/>
    </font>
    <font>
      <b/>
      <sz val="14.0"/>
      <color theme="1"/>
      <name val="Arial"/>
    </font>
    <font>
      <b/>
      <color theme="1"/>
      <name val="Courier New"/>
    </font>
    <font>
      <color rgb="FF0000FF"/>
      <name val="Arial"/>
    </font>
  </fonts>
  <fills count="7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FFFF00"/>
        <bgColor rgb="FFFFFF00"/>
      </patternFill>
    </fill>
    <fill>
      <patternFill patternType="solid">
        <fgColor rgb="FFFFE599"/>
        <bgColor rgb="FFFFE599"/>
      </patternFill>
    </fill>
    <fill>
      <patternFill patternType="solid">
        <fgColor rgb="FF00FFFF"/>
        <bgColor rgb="FF00FFFF"/>
      </patternFill>
    </fill>
    <fill>
      <patternFill patternType="solid">
        <fgColor theme="0"/>
        <bgColor theme="0"/>
      </patternFill>
    </fill>
  </fills>
  <borders count="35">
    <border/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</border>
    <border>
      <right style="thin">
        <color rgb="FF000000"/>
      </right>
    </border>
    <border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right style="thin">
        <color rgb="FFFFFFFF"/>
      </right>
      <bottom style="thin">
        <color rgb="FFFFFFFF"/>
      </bottom>
    </border>
    <border>
      <left style="thin">
        <color rgb="FFFFFFFF"/>
      </left>
      <right style="thin">
        <color rgb="FFFFFFFF"/>
      </right>
    </border>
    <border>
      <left style="thin">
        <color rgb="FFFFFFFF"/>
      </left>
      <bottom style="thin">
        <color rgb="FFFFFFFF"/>
      </bottom>
    </border>
    <border>
      <top style="thin">
        <color rgb="FFFFFFFF"/>
      </top>
      <bottom style="thin">
        <color rgb="FFFFFFFF"/>
      </bottom>
    </border>
    <border>
      <left style="thick">
        <color rgb="FF000000"/>
      </left>
      <right style="thin">
        <color rgb="FFFFE599"/>
      </right>
      <top style="thick">
        <color rgb="FF000000"/>
      </top>
      <bottom style="thin">
        <color rgb="FFFFE599"/>
      </bottom>
    </border>
    <border>
      <left style="thin">
        <color rgb="FFFFE599"/>
      </left>
      <right style="thick">
        <color rgb="FF000000"/>
      </right>
      <top style="thick">
        <color rgb="FF000000"/>
      </top>
      <bottom style="thin">
        <color rgb="FFFFE599"/>
      </bottom>
    </border>
    <border>
      <left style="thick">
        <color rgb="FF000000"/>
      </left>
      <right style="thin">
        <color rgb="FFFFE599"/>
      </right>
      <top style="thin">
        <color rgb="FFFFE599"/>
      </top>
      <bottom style="thin">
        <color rgb="FFFFE599"/>
      </bottom>
    </border>
    <border>
      <left style="thin">
        <color rgb="FFFFE599"/>
      </left>
      <right style="thick">
        <color rgb="FF000000"/>
      </right>
      <top style="thin">
        <color rgb="FFFFE599"/>
      </top>
      <bottom style="thin">
        <color rgb="FFFFE599"/>
      </bottom>
    </border>
    <border>
      <left style="thick">
        <color rgb="FF000000"/>
      </left>
      <right style="thin">
        <color rgb="FFFFE599"/>
      </right>
      <top style="thin">
        <color rgb="FFFFE599"/>
      </top>
      <bottom style="thick">
        <color rgb="FF000000"/>
      </bottom>
    </border>
    <border>
      <left style="thin">
        <color rgb="FFFFE599"/>
      </left>
      <right style="thick">
        <color rgb="FF000000"/>
      </right>
      <top style="thin">
        <color rgb="FFFFE599"/>
      </top>
      <bottom style="thick">
        <color rgb="FF000000"/>
      </bottom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top style="thin">
        <color rgb="FFFFFFFF"/>
      </top>
      <bottom style="thin">
        <color rgb="FFFFFFFF"/>
      </bottom>
    </border>
    <border>
      <left style="thin">
        <color rgb="FF000000"/>
      </left>
      <top style="thin">
        <color rgb="FF000000"/>
      </top>
      <bottom style="thin">
        <color rgb="FFFFE599"/>
      </bottom>
    </border>
    <border>
      <right style="thin">
        <color rgb="FF000000"/>
      </right>
      <top style="thin">
        <color rgb="FF000000"/>
      </top>
      <bottom style="thin">
        <color rgb="FFFFE599"/>
      </bottom>
    </border>
    <border>
      <left style="thin">
        <color rgb="FF000000"/>
      </left>
      <top style="thin">
        <color rgb="FFFFE599"/>
      </top>
      <bottom style="thin">
        <color rgb="FF000000"/>
      </bottom>
    </border>
    <border>
      <right style="thin">
        <color rgb="FF000000"/>
      </right>
      <top style="thin">
        <color rgb="FFFFE599"/>
      </top>
      <bottom style="thin">
        <color rgb="FF000000"/>
      </bottom>
    </border>
    <border>
      <top style="medium">
        <color rgb="FF000000"/>
      </top>
      <bottom style="medium">
        <color rgb="FF000000"/>
      </bottom>
    </border>
    <border>
      <bottom style="double">
        <color rgb="FFB7B7B7"/>
      </bottom>
    </border>
    <border>
      <top style="double">
        <color rgb="FFB7B7B7"/>
      </top>
      <bottom style="double">
        <color rgb="FFB7B7B7"/>
      </bottom>
    </border>
  </borders>
  <cellStyleXfs count="1">
    <xf borderId="0" fillId="0" fontId="0" numFmtId="0" applyAlignment="1" applyFont="1"/>
  </cellStyleXfs>
  <cellXfs count="130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shrinkToFit="0" vertical="center" wrapText="1"/>
    </xf>
    <xf borderId="2" fillId="2" fontId="1" numFmtId="0" xfId="0" applyAlignment="1" applyBorder="1" applyFill="1" applyFont="1">
      <alignment horizontal="center" vertical="bottom"/>
    </xf>
    <xf borderId="0" fillId="2" fontId="2" numFmtId="0" xfId="0" applyAlignment="1" applyFont="1">
      <alignment horizontal="center" vertical="bottom"/>
    </xf>
    <xf borderId="0" fillId="2" fontId="2" numFmtId="3" xfId="0" applyAlignment="1" applyFont="1" applyNumberFormat="1">
      <alignment horizontal="center" vertical="bottom"/>
    </xf>
    <xf borderId="3" fillId="2" fontId="1" numFmtId="0" xfId="0" applyAlignment="1" applyBorder="1" applyFont="1">
      <alignment horizontal="center" vertical="bottom"/>
    </xf>
    <xf borderId="0" fillId="0" fontId="2" numFmtId="0" xfId="0" applyAlignment="1" applyFont="1">
      <alignment horizontal="center"/>
    </xf>
    <xf borderId="0" fillId="0" fontId="3" numFmtId="0" xfId="0" applyAlignment="1" applyFont="1">
      <alignment horizontal="center" shrinkToFit="0" wrapText="0"/>
    </xf>
    <xf borderId="4" fillId="0" fontId="1" numFmtId="0" xfId="0" applyAlignment="1" applyBorder="1" applyFont="1">
      <alignment horizontal="center"/>
    </xf>
    <xf borderId="5" fillId="0" fontId="4" numFmtId="0" xfId="0" applyBorder="1" applyFont="1"/>
    <xf borderId="0" fillId="0" fontId="5" numFmtId="0" xfId="0" applyAlignment="1" applyFont="1">
      <alignment horizontal="center"/>
    </xf>
    <xf borderId="6" fillId="0" fontId="6" numFmtId="0" xfId="0" applyAlignment="1" applyBorder="1" applyFont="1">
      <alignment horizontal="left"/>
    </xf>
    <xf borderId="0" fillId="0" fontId="7" numFmtId="0" xfId="0" applyAlignment="1" applyFont="1">
      <alignment horizontal="left"/>
    </xf>
    <xf borderId="4" fillId="0" fontId="8" numFmtId="0" xfId="0" applyAlignment="1" applyBorder="1" applyFont="1">
      <alignment shrinkToFit="0" vertical="bottom" wrapText="0"/>
    </xf>
    <xf borderId="7" fillId="0" fontId="8" numFmtId="0" xfId="0" applyAlignment="1" applyBorder="1" applyFont="1">
      <alignment shrinkToFit="0" vertical="bottom" wrapText="0"/>
    </xf>
    <xf borderId="5" fillId="0" fontId="8" numFmtId="0" xfId="0" applyAlignment="1" applyBorder="1" applyFont="1">
      <alignment shrinkToFit="0" vertical="bottom" wrapText="0"/>
    </xf>
    <xf borderId="8" fillId="0" fontId="1" numFmtId="0" xfId="0" applyAlignment="1" applyBorder="1" applyFont="1">
      <alignment horizontal="center" shrinkToFit="0" vertical="center" wrapText="1"/>
    </xf>
    <xf borderId="1" fillId="3" fontId="9" numFmtId="0" xfId="0" applyAlignment="1" applyBorder="1" applyFill="1" applyFont="1">
      <alignment horizontal="center" shrinkToFit="0" vertical="center" wrapText="0"/>
    </xf>
    <xf borderId="8" fillId="0" fontId="7" numFmtId="0" xfId="0" applyAlignment="1" applyBorder="1" applyFont="1">
      <alignment horizontal="center" vertical="center"/>
    </xf>
    <xf borderId="1" fillId="0" fontId="7" numFmtId="49" xfId="0" applyAlignment="1" applyBorder="1" applyFont="1" applyNumberFormat="1">
      <alignment horizontal="center" vertical="center"/>
    </xf>
    <xf borderId="5" fillId="0" fontId="1" numFmtId="0" xfId="0" applyAlignment="1" applyBorder="1" applyFont="1">
      <alignment horizontal="center" vertical="center"/>
    </xf>
    <xf borderId="9" fillId="0" fontId="1" numFmtId="0" xfId="0" applyAlignment="1" applyBorder="1" applyFont="1">
      <alignment horizontal="left" vertical="center"/>
    </xf>
    <xf borderId="8" fillId="0" fontId="1" numFmtId="0" xfId="0" applyAlignment="1" applyBorder="1" applyFont="1">
      <alignment horizontal="left" vertical="center"/>
    </xf>
    <xf borderId="10" fillId="0" fontId="1" numFmtId="0" xfId="0" applyAlignment="1" applyBorder="1" applyFont="1">
      <alignment horizontal="center" vertical="center"/>
    </xf>
    <xf borderId="10" fillId="0" fontId="1" numFmtId="0" xfId="0" applyAlignment="1" applyBorder="1" applyFont="1">
      <alignment horizontal="center" shrinkToFit="0" vertical="center" wrapText="1"/>
    </xf>
    <xf borderId="6" fillId="3" fontId="9" numFmtId="0" xfId="0" applyAlignment="1" applyBorder="1" applyFont="1">
      <alignment horizontal="center" shrinkToFit="0" wrapText="0"/>
    </xf>
    <xf borderId="11" fillId="0" fontId="6" numFmtId="0" xfId="0" applyBorder="1" applyFont="1"/>
    <xf borderId="0" fillId="0" fontId="6" numFmtId="49" xfId="0" applyAlignment="1" applyFont="1" applyNumberFormat="1">
      <alignment horizontal="center"/>
    </xf>
    <xf borderId="6" fillId="0" fontId="10" numFmtId="3" xfId="0" applyAlignment="1" applyBorder="1" applyFont="1" applyNumberFormat="1">
      <alignment horizontal="center"/>
    </xf>
    <xf borderId="2" fillId="0" fontId="2" numFmtId="1" xfId="0" applyAlignment="1" applyBorder="1" applyFont="1" applyNumberFormat="1">
      <alignment horizontal="center"/>
    </xf>
    <xf borderId="0" fillId="0" fontId="1" numFmtId="0" xfId="0" applyAlignment="1" applyFont="1">
      <alignment horizontal="left"/>
    </xf>
    <xf borderId="0" fillId="0" fontId="1" numFmtId="3" xfId="0" applyAlignment="1" applyFont="1" applyNumberFormat="1">
      <alignment horizontal="center"/>
    </xf>
    <xf borderId="4" fillId="0" fontId="2" numFmtId="3" xfId="0" applyAlignment="1" applyBorder="1" applyFont="1" applyNumberFormat="1">
      <alignment horizontal="center"/>
    </xf>
    <xf borderId="7" fillId="0" fontId="2" numFmtId="3" xfId="0" applyAlignment="1" applyBorder="1" applyFont="1" applyNumberFormat="1">
      <alignment horizontal="center"/>
    </xf>
    <xf borderId="5" fillId="0" fontId="2" numFmtId="3" xfId="0" applyAlignment="1" applyBorder="1" applyFont="1" applyNumberFormat="1">
      <alignment horizontal="center"/>
    </xf>
    <xf borderId="2" fillId="3" fontId="9" numFmtId="0" xfId="0" applyAlignment="1" applyBorder="1" applyFont="1">
      <alignment horizontal="center" shrinkToFit="0" wrapText="0"/>
    </xf>
    <xf borderId="2" fillId="0" fontId="10" numFmtId="3" xfId="0" applyAlignment="1" applyBorder="1" applyFont="1" applyNumberFormat="1">
      <alignment horizontal="center"/>
    </xf>
    <xf borderId="11" fillId="0" fontId="2" numFmtId="3" xfId="0" applyAlignment="1" applyBorder="1" applyFont="1" applyNumberFormat="1">
      <alignment horizontal="center"/>
    </xf>
    <xf borderId="0" fillId="0" fontId="2" numFmtId="3" xfId="0" applyAlignment="1" applyFont="1" applyNumberFormat="1">
      <alignment horizontal="center"/>
    </xf>
    <xf borderId="12" fillId="0" fontId="2" numFmtId="3" xfId="0" applyAlignment="1" applyBorder="1" applyFont="1" applyNumberFormat="1">
      <alignment horizontal="center"/>
    </xf>
    <xf borderId="3" fillId="0" fontId="10" numFmtId="3" xfId="0" applyAlignment="1" applyBorder="1" applyFont="1" applyNumberFormat="1">
      <alignment horizontal="center"/>
    </xf>
    <xf borderId="13" fillId="0" fontId="1" numFmtId="0" xfId="0" applyAlignment="1" applyBorder="1" applyFont="1">
      <alignment horizontal="left"/>
    </xf>
    <xf borderId="13" fillId="0" fontId="1" numFmtId="3" xfId="0" applyAlignment="1" applyBorder="1" applyFont="1" applyNumberFormat="1">
      <alignment horizontal="center"/>
    </xf>
    <xf borderId="14" fillId="0" fontId="2" numFmtId="3" xfId="0" applyAlignment="1" applyBorder="1" applyFont="1" applyNumberFormat="1">
      <alignment horizontal="center"/>
    </xf>
    <xf borderId="13" fillId="0" fontId="2" numFmtId="3" xfId="0" applyAlignment="1" applyBorder="1" applyFont="1" applyNumberFormat="1">
      <alignment horizontal="center"/>
    </xf>
    <xf borderId="15" fillId="0" fontId="2" numFmtId="3" xfId="0" applyAlignment="1" applyBorder="1" applyFont="1" applyNumberFormat="1">
      <alignment horizontal="center"/>
    </xf>
    <xf borderId="0" fillId="0" fontId="1" numFmtId="0" xfId="0" applyAlignment="1" applyFont="1">
      <alignment horizontal="center"/>
    </xf>
    <xf borderId="2" fillId="0" fontId="2" numFmtId="0" xfId="0" applyAlignment="1" applyBorder="1" applyFont="1">
      <alignment horizontal="left"/>
    </xf>
    <xf borderId="11" fillId="0" fontId="2" numFmtId="0" xfId="0" applyAlignment="1" applyBorder="1" applyFont="1">
      <alignment horizontal="center"/>
    </xf>
    <xf borderId="12" fillId="0" fontId="2" numFmtId="0" xfId="0" applyAlignment="1" applyBorder="1" applyFont="1">
      <alignment horizontal="center"/>
    </xf>
    <xf borderId="0" fillId="0" fontId="11" numFmtId="0" xfId="0" applyAlignment="1" applyFont="1">
      <alignment horizontal="center"/>
    </xf>
    <xf borderId="16" fillId="0" fontId="11" numFmtId="0" xfId="0" applyAlignment="1" applyBorder="1" applyFont="1">
      <alignment horizontal="center"/>
    </xf>
    <xf borderId="17" fillId="0" fontId="8" numFmtId="0" xfId="0" applyAlignment="1" applyBorder="1" applyFont="1">
      <alignment horizontal="center" shrinkToFit="0" wrapText="0"/>
    </xf>
    <xf borderId="18" fillId="0" fontId="11" numFmtId="0" xfId="0" applyAlignment="1" applyBorder="1" applyFont="1">
      <alignment horizontal="center"/>
    </xf>
    <xf borderId="0" fillId="0" fontId="2" numFmtId="0" xfId="0" applyAlignment="1" applyFont="1">
      <alignment horizontal="right"/>
    </xf>
    <xf borderId="8" fillId="0" fontId="1" numFmtId="0" xfId="0" applyAlignment="1" applyBorder="1" applyFont="1">
      <alignment horizontal="center"/>
    </xf>
    <xf borderId="1" fillId="0" fontId="4" numFmtId="0" xfId="0" applyBorder="1" applyFont="1"/>
    <xf borderId="10" fillId="0" fontId="4" numFmtId="0" xfId="0" applyBorder="1" applyFont="1"/>
    <xf borderId="1" fillId="0" fontId="1" numFmtId="0" xfId="0" applyAlignment="1" applyBorder="1" applyFont="1">
      <alignment horizontal="center"/>
    </xf>
    <xf borderId="19" fillId="0" fontId="11" numFmtId="0" xfId="0" applyAlignment="1" applyBorder="1" applyFont="1">
      <alignment horizontal="center"/>
    </xf>
    <xf borderId="20" fillId="4" fontId="2" numFmtId="0" xfId="0" applyAlignment="1" applyBorder="1" applyFill="1" applyFont="1">
      <alignment shrinkToFit="0" wrapText="0"/>
    </xf>
    <xf borderId="21" fillId="4" fontId="2" numFmtId="0" xfId="0" applyAlignment="1" applyBorder="1" applyFont="1">
      <alignment shrinkToFit="0" wrapText="0"/>
    </xf>
    <xf borderId="0" fillId="0" fontId="1" numFmtId="0" xfId="0" applyAlignment="1" applyFont="1">
      <alignment horizontal="right"/>
    </xf>
    <xf borderId="10" fillId="0" fontId="1" numFmtId="0" xfId="0" applyAlignment="1" applyBorder="1" applyFont="1">
      <alignment horizontal="center"/>
    </xf>
    <xf borderId="0" fillId="0" fontId="1" numFmtId="0" xfId="0" applyFont="1"/>
    <xf borderId="0" fillId="0" fontId="12" numFmtId="0" xfId="0" applyAlignment="1" applyFont="1">
      <alignment horizontal="center"/>
    </xf>
    <xf borderId="22" fillId="4" fontId="13" numFmtId="0" xfId="0" applyAlignment="1" applyBorder="1" applyFont="1">
      <alignment horizontal="center" shrinkToFit="0" vertical="center" wrapText="0"/>
    </xf>
    <xf borderId="23" fillId="4" fontId="13" numFmtId="0" xfId="0" applyAlignment="1" applyBorder="1" applyFont="1">
      <alignment horizontal="center" readingOrder="0" shrinkToFit="0" vertical="center" wrapText="0"/>
    </xf>
    <xf borderId="0" fillId="0" fontId="2" numFmtId="0" xfId="0" applyFont="1"/>
    <xf borderId="22" fillId="4" fontId="14" numFmtId="0" xfId="0" applyAlignment="1" applyBorder="1" applyFont="1">
      <alignment horizontal="center" shrinkToFit="0" vertical="center" wrapText="0"/>
    </xf>
    <xf borderId="23" fillId="4" fontId="14" numFmtId="0" xfId="0" applyAlignment="1" applyBorder="1" applyFont="1">
      <alignment horizontal="center" shrinkToFit="0" vertical="center" wrapText="0"/>
    </xf>
    <xf borderId="24" fillId="4" fontId="2" numFmtId="0" xfId="0" applyAlignment="1" applyBorder="1" applyFont="1">
      <alignment horizontal="center" shrinkToFit="0" wrapText="0"/>
    </xf>
    <xf borderId="25" fillId="4" fontId="2" numFmtId="0" xfId="0" applyAlignment="1" applyBorder="1" applyFont="1">
      <alignment horizontal="center" shrinkToFit="0" wrapText="0"/>
    </xf>
    <xf borderId="26" fillId="0" fontId="11" numFmtId="0" xfId="0" applyAlignment="1" applyBorder="1" applyFont="1">
      <alignment horizontal="center"/>
    </xf>
    <xf borderId="17" fillId="0" fontId="2" numFmtId="0" xfId="0" applyAlignment="1" applyBorder="1" applyFont="1">
      <alignment horizontal="center" shrinkToFit="0" wrapText="0"/>
    </xf>
    <xf borderId="27" fillId="0" fontId="11" numFmtId="0" xfId="0" applyAlignment="1" applyBorder="1" applyFont="1">
      <alignment horizontal="center"/>
    </xf>
    <xf borderId="19" fillId="0" fontId="8" numFmtId="0" xfId="0" applyAlignment="1" applyBorder="1" applyFont="1">
      <alignment horizontal="center"/>
    </xf>
    <xf borderId="28" fillId="4" fontId="15" numFmtId="0" xfId="0" applyAlignment="1" applyBorder="1" applyFont="1">
      <alignment horizontal="center" shrinkToFit="0" wrapText="0"/>
    </xf>
    <xf borderId="29" fillId="4" fontId="15" numFmtId="0" xfId="0" applyAlignment="1" applyBorder="1" applyFont="1">
      <alignment shrinkToFit="0" wrapText="0"/>
    </xf>
    <xf borderId="19" fillId="0" fontId="2" numFmtId="0" xfId="0" applyAlignment="1" applyBorder="1" applyFont="1">
      <alignment horizontal="center"/>
    </xf>
    <xf borderId="30" fillId="4" fontId="15" numFmtId="0" xfId="0" applyAlignment="1" applyBorder="1" applyFont="1">
      <alignment horizontal="center" shrinkToFit="0" wrapText="0"/>
    </xf>
    <xf borderId="31" fillId="4" fontId="15" numFmtId="0" xfId="0" applyAlignment="1" applyBorder="1" applyFont="1">
      <alignment shrinkToFit="0" wrapText="0"/>
    </xf>
    <xf borderId="26" fillId="0" fontId="2" numFmtId="0" xfId="0" applyBorder="1" applyFont="1"/>
    <xf borderId="17" fillId="0" fontId="15" numFmtId="0" xfId="0" applyAlignment="1" applyBorder="1" applyFont="1">
      <alignment horizontal="center" shrinkToFit="0" wrapText="0"/>
    </xf>
    <xf borderId="32" fillId="4" fontId="1" numFmtId="0" xfId="0" applyAlignment="1" applyBorder="1" applyFont="1">
      <alignment horizontal="center" shrinkToFit="0" wrapText="0"/>
    </xf>
    <xf borderId="33" fillId="4" fontId="15" numFmtId="0" xfId="0" applyAlignment="1" applyBorder="1" applyFont="1">
      <alignment horizontal="center" shrinkToFit="0" wrapText="0"/>
    </xf>
    <xf borderId="33" fillId="4" fontId="15" numFmtId="0" xfId="0" applyAlignment="1" applyBorder="1" applyFont="1">
      <alignment shrinkToFit="0" wrapText="0"/>
    </xf>
    <xf borderId="34" fillId="4" fontId="15" numFmtId="0" xfId="0" applyAlignment="1" applyBorder="1" applyFont="1">
      <alignment horizontal="center" shrinkToFit="0" wrapText="0"/>
    </xf>
    <xf borderId="34" fillId="4" fontId="15" numFmtId="0" xfId="0" applyAlignment="1" applyBorder="1" applyFont="1">
      <alignment shrinkToFit="0" wrapText="0"/>
    </xf>
    <xf borderId="14" fillId="0" fontId="2" numFmtId="0" xfId="0" applyAlignment="1" applyBorder="1" applyFont="1">
      <alignment horizontal="center"/>
    </xf>
    <xf borderId="13" fillId="0" fontId="2" numFmtId="0" xfId="0" applyAlignment="1" applyBorder="1" applyFont="1">
      <alignment horizontal="center"/>
    </xf>
    <xf borderId="15" fillId="0" fontId="2" numFmtId="0" xfId="0" applyAlignment="1" applyBorder="1" applyFont="1">
      <alignment horizontal="center"/>
    </xf>
    <xf borderId="26" fillId="0" fontId="2" numFmtId="0" xfId="0" applyAlignment="1" applyBorder="1" applyFont="1">
      <alignment horizontal="center"/>
    </xf>
    <xf borderId="0" fillId="0" fontId="2" numFmtId="0" xfId="0" applyAlignment="1" applyFont="1">
      <alignment horizontal="center" shrinkToFit="0" wrapText="0"/>
    </xf>
    <xf borderId="4" fillId="3" fontId="9" numFmtId="0" xfId="0" applyAlignment="1" applyBorder="1" applyFont="1">
      <alignment horizontal="center" shrinkToFit="0" wrapText="0"/>
    </xf>
    <xf borderId="6" fillId="5" fontId="15" numFmtId="0" xfId="0" applyAlignment="1" applyBorder="1" applyFill="1" applyFont="1">
      <alignment horizontal="center" shrinkToFit="0" wrapText="0"/>
    </xf>
    <xf borderId="7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5" fillId="0" fontId="2" numFmtId="0" xfId="0" applyAlignment="1" applyBorder="1" applyFont="1">
      <alignment horizontal="center"/>
    </xf>
    <xf borderId="4" fillId="0" fontId="2" numFmtId="0" xfId="0" applyBorder="1" applyFont="1"/>
    <xf borderId="7" fillId="0" fontId="2" numFmtId="0" xfId="0" applyBorder="1" applyFont="1"/>
    <xf borderId="7" fillId="0" fontId="2" numFmtId="0" xfId="0" applyAlignment="1" applyBorder="1" applyFont="1">
      <alignment horizontal="left"/>
    </xf>
    <xf borderId="5" fillId="0" fontId="2" numFmtId="0" xfId="0" applyBorder="1" applyFont="1"/>
    <xf borderId="2" fillId="5" fontId="15" numFmtId="0" xfId="0" applyAlignment="1" applyBorder="1" applyFont="1">
      <alignment horizontal="center" shrinkToFit="0" wrapText="0"/>
    </xf>
    <xf borderId="2" fillId="0" fontId="2" numFmtId="0" xfId="0" applyAlignment="1" applyBorder="1" applyFont="1">
      <alignment horizontal="center"/>
    </xf>
    <xf borderId="11" fillId="0" fontId="2" numFmtId="0" xfId="0" applyBorder="1" applyFont="1"/>
    <xf borderId="0" fillId="0" fontId="2" numFmtId="0" xfId="0" applyAlignment="1" applyFont="1">
      <alignment horizontal="left"/>
    </xf>
    <xf borderId="10" fillId="0" fontId="2" numFmtId="0" xfId="0" applyAlignment="1" applyBorder="1" applyFont="1">
      <alignment horizontal="center"/>
    </xf>
    <xf borderId="12" fillId="0" fontId="2" numFmtId="0" xfId="0" applyBorder="1" applyFont="1"/>
    <xf borderId="14" fillId="0" fontId="2" numFmtId="0" xfId="0" applyBorder="1" applyFont="1"/>
    <xf borderId="13" fillId="0" fontId="2" numFmtId="0" xfId="0" applyBorder="1" applyFont="1"/>
    <xf borderId="13" fillId="0" fontId="2" numFmtId="0" xfId="0" applyAlignment="1" applyBorder="1" applyFont="1">
      <alignment horizontal="left"/>
    </xf>
    <xf borderId="11" fillId="3" fontId="9" numFmtId="0" xfId="0" applyAlignment="1" applyBorder="1" applyFont="1">
      <alignment horizontal="center" shrinkToFit="0" wrapText="0"/>
    </xf>
    <xf borderId="2" fillId="0" fontId="2" numFmtId="3" xfId="0" applyAlignment="1" applyBorder="1" applyFont="1" applyNumberFormat="1">
      <alignment horizontal="center"/>
    </xf>
    <xf borderId="3" fillId="0" fontId="2" numFmtId="0" xfId="0" applyAlignment="1" applyBorder="1" applyFont="1">
      <alignment horizontal="center"/>
    </xf>
    <xf borderId="14" fillId="3" fontId="9" numFmtId="0" xfId="0" applyAlignment="1" applyBorder="1" applyFont="1">
      <alignment horizontal="center" shrinkToFit="0" wrapText="0"/>
    </xf>
    <xf borderId="3" fillId="5" fontId="15" numFmtId="0" xfId="0" applyAlignment="1" applyBorder="1" applyFont="1">
      <alignment horizontal="center" shrinkToFit="0" wrapText="0"/>
    </xf>
    <xf borderId="15" fillId="0" fontId="2" numFmtId="0" xfId="0" applyBorder="1" applyFont="1"/>
    <xf borderId="9" fillId="0" fontId="1" numFmtId="0" xfId="0" applyAlignment="1" applyBorder="1" applyFont="1">
      <alignment horizontal="center" shrinkToFit="0" vertical="center" wrapText="1"/>
    </xf>
    <xf borderId="1" fillId="0" fontId="12" numFmtId="0" xfId="0" applyAlignment="1" applyBorder="1" applyFont="1">
      <alignment horizontal="center" shrinkToFit="0" vertical="center" wrapText="1"/>
    </xf>
    <xf borderId="10" fillId="0" fontId="12" numFmtId="0" xfId="0" applyAlignment="1" applyBorder="1" applyFont="1">
      <alignment horizontal="center" shrinkToFit="0" vertical="center" wrapText="1"/>
    </xf>
    <xf borderId="2" fillId="0" fontId="1" numFmtId="0" xfId="0" applyAlignment="1" applyBorder="1" applyFont="1">
      <alignment horizontal="center" vertical="bottom"/>
    </xf>
    <xf borderId="0" fillId="0" fontId="16" numFmtId="0" xfId="0" applyAlignment="1" applyFont="1">
      <alignment vertical="bottom"/>
    </xf>
    <xf borderId="0" fillId="0" fontId="16" numFmtId="0" xfId="0" applyAlignment="1" applyFont="1">
      <alignment horizontal="center" vertical="bottom"/>
    </xf>
    <xf borderId="0" fillId="6" fontId="16" numFmtId="0" xfId="0" applyAlignment="1" applyFill="1" applyFont="1">
      <alignment horizontal="center" vertical="bottom"/>
    </xf>
    <xf borderId="0" fillId="0" fontId="16" numFmtId="3" xfId="0" applyAlignment="1" applyFont="1" applyNumberFormat="1">
      <alignment vertical="bottom"/>
    </xf>
    <xf borderId="0" fillId="0" fontId="16" numFmtId="3" xfId="0" applyAlignment="1" applyFont="1" applyNumberFormat="1">
      <alignment horizontal="center" vertical="bottom"/>
    </xf>
    <xf borderId="0" fillId="0" fontId="16" numFmtId="0" xfId="0" applyAlignment="1" applyFont="1">
      <alignment horizontal="right" vertical="bottom"/>
    </xf>
    <xf borderId="3" fillId="0" fontId="1" numFmtId="0" xfId="0" applyAlignment="1" applyBorder="1" applyFont="1">
      <alignment horizontal="center" vertical="bottom"/>
    </xf>
    <xf borderId="0" fillId="0" fontId="1" numFmtId="0" xfId="0" applyAlignment="1" applyFont="1">
      <alignment horizontal="center" vertical="bottom"/>
    </xf>
  </cellXfs>
  <cellStyles count="1">
    <cellStyle xfId="0" name="Normal" builtinId="0"/>
  </cellStyles>
  <dxfs count="9">
    <dxf>
      <font/>
      <fill>
        <patternFill patternType="none"/>
      </fill>
      <border/>
    </dxf>
    <dxf>
      <font/>
      <fill>
        <patternFill patternType="solid">
          <fgColor rgb="FF0000FF"/>
          <bgColor rgb="FF0000FF"/>
        </patternFill>
      </fill>
      <border/>
    </dxf>
    <dxf>
      <font/>
      <fill>
        <patternFill patternType="solid">
          <fgColor rgb="FF434343"/>
          <bgColor rgb="FF434343"/>
        </patternFill>
      </fill>
      <border/>
    </dxf>
    <dxf>
      <font/>
      <fill>
        <patternFill patternType="solid">
          <fgColor rgb="FF666666"/>
          <bgColor rgb="FF666666"/>
        </patternFill>
      </fill>
      <border/>
    </dxf>
    <dxf>
      <font/>
      <fill>
        <patternFill patternType="solid">
          <fgColor rgb="FF00FFFF"/>
          <bgColor rgb="FF00FFFF"/>
        </patternFill>
      </fill>
      <border/>
    </dxf>
    <dxf>
      <font/>
      <fill>
        <patternFill patternType="solid">
          <fgColor rgb="FFFFE599"/>
          <bgColor rgb="FFFFE599"/>
        </patternFill>
      </fill>
      <border/>
    </dxf>
    <dxf>
      <font/>
      <fill>
        <patternFill patternType="solid">
          <fgColor rgb="FF00FF00"/>
          <bgColor rgb="FF00FF00"/>
        </patternFill>
      </fill>
      <border/>
    </dxf>
    <dxf>
      <font/>
      <fill>
        <patternFill patternType="solid">
          <fgColor rgb="FFFF9900"/>
          <bgColor rgb="FFFF9900"/>
        </patternFill>
      </fill>
      <border/>
    </dxf>
    <dxf>
      <font/>
      <fill>
        <patternFill patternType="solid">
          <fgColor rgb="FFF1C232"/>
          <bgColor rgb="FFF1C232"/>
        </patternFill>
      </fill>
      <border/>
    </dxf>
  </dxfs>
  <tableStyles count="2">
    <tableStyle count="3" pivot="0" name="VirtualLeague-style">
      <tableStyleElement dxfId="1" type="headerRow"/>
      <tableStyleElement dxfId="2" type="firstRowStripe"/>
      <tableStyleElement dxfId="3" type="secondRowStripe"/>
    </tableStyle>
    <tableStyle count="3" pivot="0" name="SuperMatch-style">
      <tableStyleElement dxfId="2" type="headerRow"/>
      <tableStyleElement dxfId="3" type="firstRowStripe"/>
      <tableStyleElement dxfId="2" type="secondRowStripe"/>
    </tableStyle>
  </tableStyles>
</styleSheet>
</file>

<file path=xl/_rels/comments1.xml.rels><?xml version="1.0" encoding="UTF-8" standalone="yes"?><Relationships xmlns="http://schemas.openxmlformats.org/package/2006/relationships"><Relationship Id="rId1" Type="http://customschemas.google.com/relationships/workbookmetadata" Target="commentsmeta0"/></Relationships>
</file>

<file path=xl/_rels/comments2.xml.rels><?xml version="1.0" encoding="UTF-8" standalone="yes"?><Relationships xmlns="http://schemas.openxmlformats.org/package/2006/relationships"><Relationship Id="rId1" Type="http://customschemas.google.com/relationships/workbookmetadata" Target="commentsmeta1"/></Relationships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B2:D26" displayName="Table_1" id="1">
  <tableColumns count="3">
    <tableColumn name="__**Team Leaderboard**__" id="1"/>
    <tableColumn name="Team" id="2"/>
    <tableColumn name="Score" id="3"/>
  </tableColumns>
  <tableStyleInfo name="VirtualLeague-style" showColumnStripes="0" showFirstColumn="1" showLastColumn="1" showRowStripes="1"/>
</table>
</file>

<file path=xl/tables/table2.xml><?xml version="1.0" encoding="utf-8"?>
<table xmlns="http://schemas.openxmlformats.org/spreadsheetml/2006/main" ref="A1:A1000" displayName="Table_2" id="2">
  <tableColumns count="1">
    <tableColumn name="`pl              4307`" id="1"/>
  </tableColumns>
  <tableStyleInfo name="SuperMatch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Relationship Id="rId3" Type="http://schemas.openxmlformats.org/officeDocument/2006/relationships/table" Target="../tables/table1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3.xml"/><Relationship Id="rId3" Type="http://schemas.openxmlformats.org/officeDocument/2006/relationships/vmlDrawing" Target="../drawings/vmlDrawing1.v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Relationship Id="rId3" Type="http://schemas.openxmlformats.org/officeDocument/2006/relationships/table" Target="../tables/table2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drawing" Target="../drawings/drawing6.xml"/><Relationship Id="rId3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14.43"/>
  </cols>
  <sheetData>
    <row r="1" ht="15.75" customHeight="1">
      <c r="A1" s="1"/>
      <c r="B1" s="1" t="str">
        <f>IFERROR(__xludf.DUMMYFUNCTION("if(Input!B$1="""",,if(len(Input!B$1)&lt;30,offset(Input!$A$1,0,column()-1,51),importrange(Input!B$1,""Sheet1!a1:a51"")))"),"Greddit2")</f>
        <v>Greddit2</v>
      </c>
      <c r="C1" s="1" t="str">
        <f>IFERROR(__xludf.DUMMYFUNCTION("if(Input!C$1="""",,if(len(Input!C$1)&lt;30,offset(Input!$A$1,0,column()-1,51),importrange(Input!C$1,""Sheet1!a1:a51"")))"),"NORTH")</f>
        <v>NORTH</v>
      </c>
      <c r="D1" s="1" t="str">
        <f>IFERROR(__xludf.DUMMYFUNCTION("if(Input!D$1="""",,if(len(Input!D$1)&lt;30,offset(Input!$A$1,0,column()-1,51),importrange(Input!D$1,""Sheet1!a1:a51"")))"),"pl")</f>
        <v>pl</v>
      </c>
      <c r="E1" s="1" t="str">
        <f>IFERROR(__xludf.DUMMYFUNCTION("if(Input!E$1="""",,if(len(Input!E$1)&lt;30,offset(Input!$A$1,0,column()-1,51),importrange(Input!E$1,""Sheet1!a1:a51"")))"),"sebg")</f>
        <v>sebg</v>
      </c>
      <c r="F1" s="1" t="str">
        <f>IFERROR(__xludf.DUMMYFUNCTION("if(Input!F$1="""",,if(len(Input!F$1)&lt;30,offset(Input!$A$1,0,column()-1,51),importrange(Input!F$1,""Sheet1!a1:a51"")))"),"")</f>
        <v/>
      </c>
      <c r="G1" s="1" t="str">
        <f>IFERROR(__xludf.DUMMYFUNCTION("if(Input!G$1="""",,if(len(Input!G$1)&lt;30,offset(Input!$A$1,0,column()-1,51),importrange(Input!G$1,""Sheet1!a1:a51"")))"),"")</f>
        <v/>
      </c>
      <c r="H1" s="1" t="str">
        <f>IFERROR(__xludf.DUMMYFUNCTION("if(Input!H$1="""",,if(len(Input!H$1)&lt;30,offset(Input!$A$1,0,column()-1,51),importrange(Input!H$1,""Sheet1!a1:a51"")))"),"")</f>
        <v/>
      </c>
      <c r="I1" s="1" t="str">
        <f>IFERROR(__xludf.DUMMYFUNCTION("if(Input!I$1="""",,if(len(Input!I$1)&lt;30,offset(Input!$A$1,0,column()-1,51),importrange(Input!I$1,""Sheet1!a1:a51"")))"),"")</f>
        <v/>
      </c>
      <c r="J1" s="1" t="str">
        <f>IFERROR(__xludf.DUMMYFUNCTION("if(Input!J$1="""",,if(len(Input!J$1)&lt;30,offset(Input!$A$1,0,column()-1,51),importrange(Input!J$1,""Sheet1!a1:a51"")))"),"")</f>
        <v/>
      </c>
      <c r="K1" s="1" t="str">
        <f>IFERROR(__xludf.DUMMYFUNCTION("if(Input!K$1="""",,if(len(Input!K$1)&lt;30,offset(Input!$A$1,0,column()-1,51),importrange(Input!K$1,""Sheet1!a1:a51"")))"),"")</f>
        <v/>
      </c>
      <c r="L1" s="1" t="str">
        <f>IFERROR(__xludf.DUMMYFUNCTION("if(Input!L$1="""",,if(len(Input!L$1)&lt;30,offset(Input!$A$1,0,column()-1,51),importrange(Input!L$1,""Sheet1!a1:a51"")))"),"")</f>
        <v/>
      </c>
      <c r="M1" s="1" t="str">
        <f>IFERROR(__xludf.DUMMYFUNCTION("if(Input!M$1="""",,if(len(Input!M$1)&lt;30,offset(Input!$A$1,0,column()-1,51),importrange(Input!M$1,""Sheet1!a1:a51"")))"),"")</f>
        <v/>
      </c>
      <c r="N1" s="1" t="str">
        <f>IFERROR(__xludf.DUMMYFUNCTION("if(Input!N$1="""",,if(len(Input!N$1)&lt;30,offset(Input!$A$1,0,column()-1,51),importrange(Input!N$1,""Sheet1!a1:a51"")))"),"")</f>
        <v/>
      </c>
      <c r="O1" s="1" t="str">
        <f>IFERROR(__xludf.DUMMYFUNCTION("if(Input!O$1="""",,if(len(Input!O$1)&lt;30,offset(Input!$A$1,0,column()-1,51),importrange(Input!O$1,""Sheet1!a1:a51"")))"),"")</f>
        <v/>
      </c>
      <c r="P1" s="1" t="str">
        <f>IFERROR(__xludf.DUMMYFUNCTION("if(Input!P$1="""",,if(len(Input!P$1)&lt;30,offset(Input!$A$1,0,column()-1,51),importrange(Input!P$1,""Sheet1!a1:a51"")))"),"")</f>
        <v/>
      </c>
      <c r="Q1" s="1" t="str">
        <f>IFERROR(__xludf.DUMMYFUNCTION("if(Input!Q$1="""",,if(len(Input!Q$1)&lt;30,offset(Input!$A$1,0,column()-1,51),importrange(Input!Q$1,""Sheet1!a1:a51"")))"),"")</f>
        <v/>
      </c>
      <c r="R1" s="1" t="str">
        <f>IFERROR(__xludf.DUMMYFUNCTION("if(Input!R$1="""",,if(len(Input!R$1)&lt;30,offset(Input!$A$1,0,column()-1,51),importrange(Input!R$1,""Sheet1!a1:a51"")))"),"")</f>
        <v/>
      </c>
      <c r="S1" s="1" t="str">
        <f>IFERROR(__xludf.DUMMYFUNCTION("if(Input!S$1="""",,if(len(Input!S$1)&lt;30,offset(Input!$A$1,0,column()-1,51),importrange(Input!S$1,""Sheet1!a1:a51"")))"),"")</f>
        <v/>
      </c>
      <c r="T1" s="1" t="str">
        <f>IFERROR(__xludf.DUMMYFUNCTION("if(Input!T$1="""",,if(len(Input!T$1)&lt;30,offset(Input!$A$1,0,column()-1,51),importrange(Input!T$1,""Sheet1!a1:a51"")))"),"")</f>
        <v/>
      </c>
      <c r="U1" s="1" t="str">
        <f>IFERROR(__xludf.DUMMYFUNCTION("if(Input!U$1="""",,if(len(Input!U$1)&lt;30,offset(Input!$A$1,0,column()-1,51),importrange(Input!U$1,""Sheet1!a1:a51"")))"),"")</f>
        <v/>
      </c>
      <c r="V1" s="1" t="str">
        <f>IFERROR(__xludf.DUMMYFUNCTION("if(Input!V$1="""",,if(len(Input!V$1)&lt;30,offset(Input!$A$1,0,column()-1,51),importrange(Input!V$1,""Sheet1!a1:a51"")))"),"")</f>
        <v/>
      </c>
      <c r="W1" s="1" t="str">
        <f>IFERROR(__xludf.DUMMYFUNCTION("if(Input!W$1="""",,if(len(Input!W$1)&lt;30,offset(Input!$A$1,0,column()-1,51),importrange(Input!W$1,""Sheet1!a1:a51"")))"),"")</f>
        <v/>
      </c>
      <c r="X1" s="1" t="str">
        <f>IFERROR(__xludf.DUMMYFUNCTION("if(Input!X$1="""",,if(len(Input!X$1)&lt;30,offset(Input!$A$1,0,column()-1,51),importrange(Input!X$1,""Sheet1!a1:a51"")))"),"")</f>
        <v/>
      </c>
      <c r="Y1" s="1" t="str">
        <f>IFERROR(__xludf.DUMMYFUNCTION("if(Input!Y$1="""",,if(len(Input!Y$1)&lt;30,offset(Input!$A$1,0,column()-1,51),importrange(Input!Y$1,""Sheet1!a1:a51"")))"),"")</f>
        <v/>
      </c>
      <c r="Z1" s="1" t="str">
        <f>IFERROR(__xludf.DUMMYFUNCTION("if(Input!Z$1="""",,if(len(Input!Z$1)&lt;30,offset(Input!$A$1,0,column()-1,51),importrange(Input!Z$1,""Sheet1!a1:a51"")))"),"")</f>
        <v/>
      </c>
      <c r="AA1" s="1" t="str">
        <f>IFERROR(__xludf.DUMMYFUNCTION("if(Input!AA$1="""",,if(len(Input!AA$1)&lt;30,offset(Input!$A$1,0,column()-1,51),importrange(Input!AA$1,""Sheet1!a1:a51"")))"),"")</f>
        <v/>
      </c>
    </row>
    <row r="2" ht="15.75" customHeight="1">
      <c r="A2" s="2"/>
      <c r="B2" s="3">
        <f>IFERROR(__xludf.DUMMYFUNCTION("""COMPUTED_VALUE"""),37750.0)</f>
        <v>37750</v>
      </c>
      <c r="C2" s="3">
        <f>IFERROR(__xludf.DUMMYFUNCTION("""COMPUTED_VALUE"""),38399.0)</f>
        <v>38399</v>
      </c>
      <c r="D2" s="3">
        <f>IFERROR(__xludf.DUMMYFUNCTION("""COMPUTED_VALUE"""),42626.0)</f>
        <v>42626</v>
      </c>
      <c r="E2" s="3">
        <f>IFERROR(__xludf.DUMMYFUNCTION("""COMPUTED_VALUE"""),41338.0)</f>
        <v>41338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ht="15.75" customHeight="1">
      <c r="A3" s="2"/>
      <c r="B3" s="3">
        <f>IFERROR(__xludf.DUMMYFUNCTION("""COMPUTED_VALUE"""),36340.0)</f>
        <v>36340</v>
      </c>
      <c r="C3" s="3">
        <f>IFERROR(__xludf.DUMMYFUNCTION("""COMPUTED_VALUE"""),38021.0)</f>
        <v>38021</v>
      </c>
      <c r="D3" s="3">
        <f>IFERROR(__xludf.DUMMYFUNCTION("""COMPUTED_VALUE"""),41118.0)</f>
        <v>41118</v>
      </c>
      <c r="E3" s="3">
        <f>IFERROR(__xludf.DUMMYFUNCTION("""COMPUTED_VALUE"""),41153.0)</f>
        <v>41153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ht="15.75" customHeight="1">
      <c r="A4" s="2"/>
      <c r="B4" s="3">
        <f>IFERROR(__xludf.DUMMYFUNCTION("""COMPUTED_VALUE"""),36148.0)</f>
        <v>36148</v>
      </c>
      <c r="C4" s="3">
        <f>IFERROR(__xludf.DUMMYFUNCTION("""COMPUTED_VALUE"""),37631.0)</f>
        <v>37631</v>
      </c>
      <c r="D4" s="3">
        <f>IFERROR(__xludf.DUMMYFUNCTION("""COMPUTED_VALUE"""),41042.0)</f>
        <v>41042</v>
      </c>
      <c r="E4" s="3">
        <f>IFERROR(__xludf.DUMMYFUNCTION("""COMPUTED_VALUE"""),40912.0)</f>
        <v>40912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ht="15.75" customHeight="1">
      <c r="A5" s="2"/>
      <c r="B5" s="3">
        <f>IFERROR(__xludf.DUMMYFUNCTION("""COMPUTED_VALUE"""),35606.0)</f>
        <v>35606</v>
      </c>
      <c r="C5" s="3">
        <f>IFERROR(__xludf.DUMMYFUNCTION("""COMPUTED_VALUE"""),36965.0)</f>
        <v>36965</v>
      </c>
      <c r="D5" s="3">
        <f>IFERROR(__xludf.DUMMYFUNCTION("""COMPUTED_VALUE"""),40807.0)</f>
        <v>40807</v>
      </c>
      <c r="E5" s="3">
        <f>IFERROR(__xludf.DUMMYFUNCTION("""COMPUTED_VALUE"""),40742.0)</f>
        <v>40742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ht="15.75" customHeight="1">
      <c r="A6" s="2"/>
      <c r="B6" s="3">
        <f>IFERROR(__xludf.DUMMYFUNCTION("""COMPUTED_VALUE"""),34977.0)</f>
        <v>34977</v>
      </c>
      <c r="C6" s="3">
        <f>IFERROR(__xludf.DUMMYFUNCTION("""COMPUTED_VALUE"""),36944.0)</f>
        <v>36944</v>
      </c>
      <c r="D6" s="4">
        <f>IFERROR(__xludf.DUMMYFUNCTION("""COMPUTED_VALUE"""),40750.0)</f>
        <v>40750</v>
      </c>
      <c r="E6" s="3">
        <f>IFERROR(__xludf.DUMMYFUNCTION("""COMPUTED_VALUE"""),40581.0)</f>
        <v>40581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ht="15.75" customHeight="1">
      <c r="A7" s="2"/>
      <c r="B7" s="3">
        <f>IFERROR(__xludf.DUMMYFUNCTION("""COMPUTED_VALUE"""),34868.0)</f>
        <v>34868</v>
      </c>
      <c r="C7" s="3">
        <f>IFERROR(__xludf.DUMMYFUNCTION("""COMPUTED_VALUE"""),36620.0)</f>
        <v>36620</v>
      </c>
      <c r="D7" s="3">
        <f>IFERROR(__xludf.DUMMYFUNCTION("""COMPUTED_VALUE"""),40655.0)</f>
        <v>40655</v>
      </c>
      <c r="E7" s="3">
        <f>IFERROR(__xludf.DUMMYFUNCTION("""COMPUTED_VALUE"""),40522.0)</f>
        <v>40522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ht="15.75" customHeight="1">
      <c r="A8" s="2"/>
      <c r="B8" s="3">
        <f>IFERROR(__xludf.DUMMYFUNCTION("""COMPUTED_VALUE"""),34771.0)</f>
        <v>34771</v>
      </c>
      <c r="C8" s="3">
        <f>IFERROR(__xludf.DUMMYFUNCTION("""COMPUTED_VALUE"""),36554.0)</f>
        <v>36554</v>
      </c>
      <c r="D8" s="3">
        <f>IFERROR(__xludf.DUMMYFUNCTION("""COMPUTED_VALUE"""),40576.0)</f>
        <v>40576</v>
      </c>
      <c r="E8" s="3">
        <f>IFERROR(__xludf.DUMMYFUNCTION("""COMPUTED_VALUE"""),40504.0)</f>
        <v>40504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ht="15.75" customHeight="1">
      <c r="A9" s="2"/>
      <c r="B9" s="3">
        <f>IFERROR(__xludf.DUMMYFUNCTION("""COMPUTED_VALUE"""),34706.0)</f>
        <v>34706</v>
      </c>
      <c r="C9" s="3">
        <f>IFERROR(__xludf.DUMMYFUNCTION("""COMPUTED_VALUE"""),36175.0)</f>
        <v>36175</v>
      </c>
      <c r="D9" s="3">
        <f>IFERROR(__xludf.DUMMYFUNCTION("""COMPUTED_VALUE"""),40392.0)</f>
        <v>40392</v>
      </c>
      <c r="E9" s="3">
        <f>IFERROR(__xludf.DUMMYFUNCTION("""COMPUTED_VALUE"""),40489.0)</f>
        <v>40489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ht="15.75" customHeight="1">
      <c r="A10" s="2"/>
      <c r="B10" s="3">
        <f>IFERROR(__xludf.DUMMYFUNCTION("""COMPUTED_VALUE"""),34326.0)</f>
        <v>34326</v>
      </c>
      <c r="C10" s="3">
        <f>IFERROR(__xludf.DUMMYFUNCTION("""COMPUTED_VALUE"""),35857.0)</f>
        <v>35857</v>
      </c>
      <c r="D10" s="3">
        <f>IFERROR(__xludf.DUMMYFUNCTION("""COMPUTED_VALUE"""),40209.0)</f>
        <v>40209</v>
      </c>
      <c r="E10" s="3">
        <f>IFERROR(__xludf.DUMMYFUNCTION("""COMPUTED_VALUE"""),40405.0)</f>
        <v>40405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ht="15.75" customHeight="1">
      <c r="A11" s="2"/>
      <c r="B11" s="3">
        <f>IFERROR(__xludf.DUMMYFUNCTION("""COMPUTED_VALUE"""),33276.0)</f>
        <v>33276</v>
      </c>
      <c r="C11" s="3">
        <f>IFERROR(__xludf.DUMMYFUNCTION("""COMPUTED_VALUE"""),35783.0)</f>
        <v>35783</v>
      </c>
      <c r="D11" s="3">
        <f>IFERROR(__xludf.DUMMYFUNCTION("""COMPUTED_VALUE"""),40078.0)</f>
        <v>40078</v>
      </c>
      <c r="E11" s="3">
        <f>IFERROR(__xludf.DUMMYFUNCTION("""COMPUTED_VALUE"""),39935.0)</f>
        <v>39935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ht="15.75" customHeight="1">
      <c r="A12" s="2"/>
      <c r="B12" s="3">
        <f>IFERROR(__xludf.DUMMYFUNCTION("""COMPUTED_VALUE"""),33091.0)</f>
        <v>33091</v>
      </c>
      <c r="C12" s="3">
        <f>IFERROR(__xludf.DUMMYFUNCTION("""COMPUTED_VALUE"""),35463.0)</f>
        <v>35463</v>
      </c>
      <c r="D12" s="3">
        <f>IFERROR(__xludf.DUMMYFUNCTION("""COMPUTED_VALUE"""),40059.0)</f>
        <v>40059</v>
      </c>
      <c r="E12" s="3">
        <f>IFERROR(__xludf.DUMMYFUNCTION("""COMPUTED_VALUE"""),39896.0)</f>
        <v>39896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ht="15.75" customHeight="1">
      <c r="A13" s="2"/>
      <c r="B13" s="3">
        <f>IFERROR(__xludf.DUMMYFUNCTION("""COMPUTED_VALUE"""),32689.0)</f>
        <v>32689</v>
      </c>
      <c r="C13" s="3">
        <f>IFERROR(__xludf.DUMMYFUNCTION("""COMPUTED_VALUE"""),35391.0)</f>
        <v>35391</v>
      </c>
      <c r="D13" s="3">
        <f>IFERROR(__xludf.DUMMYFUNCTION("""COMPUTED_VALUE"""),40038.0)</f>
        <v>40038</v>
      </c>
      <c r="E13" s="3">
        <f>IFERROR(__xludf.DUMMYFUNCTION("""COMPUTED_VALUE"""),39882.0)</f>
        <v>39882</v>
      </c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ht="15.75" customHeight="1">
      <c r="A14" s="2"/>
      <c r="B14" s="3">
        <f>IFERROR(__xludf.DUMMYFUNCTION("""COMPUTED_VALUE"""),32649.0)</f>
        <v>32649</v>
      </c>
      <c r="C14" s="3">
        <f>IFERROR(__xludf.DUMMYFUNCTION("""COMPUTED_VALUE"""),35365.0)</f>
        <v>35365</v>
      </c>
      <c r="D14" s="3">
        <f>IFERROR(__xludf.DUMMYFUNCTION("""COMPUTED_VALUE"""),39942.0)</f>
        <v>39942</v>
      </c>
      <c r="E14" s="3">
        <f>IFERROR(__xludf.DUMMYFUNCTION("""COMPUTED_VALUE"""),39845.0)</f>
        <v>39845</v>
      </c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ht="15.75" customHeight="1">
      <c r="A15" s="2"/>
      <c r="B15" s="3">
        <f>IFERROR(__xludf.DUMMYFUNCTION("""COMPUTED_VALUE"""),32339.0)</f>
        <v>32339</v>
      </c>
      <c r="C15" s="3">
        <f>IFERROR(__xludf.DUMMYFUNCTION("""COMPUTED_VALUE"""),35287.0)</f>
        <v>35287</v>
      </c>
      <c r="D15" s="3">
        <f>IFERROR(__xludf.DUMMYFUNCTION("""COMPUTED_VALUE"""),39931.0)</f>
        <v>39931</v>
      </c>
      <c r="E15" s="3">
        <f>IFERROR(__xludf.DUMMYFUNCTION("""COMPUTED_VALUE"""),39809.0)</f>
        <v>39809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ht="15.75" customHeight="1">
      <c r="A16" s="2"/>
      <c r="B16" s="3">
        <f>IFERROR(__xludf.DUMMYFUNCTION("""COMPUTED_VALUE"""),32251.0)</f>
        <v>32251</v>
      </c>
      <c r="C16" s="3">
        <f>IFERROR(__xludf.DUMMYFUNCTION("""COMPUTED_VALUE"""),35245.0)</f>
        <v>35245</v>
      </c>
      <c r="D16" s="3">
        <f>IFERROR(__xludf.DUMMYFUNCTION("""COMPUTED_VALUE"""),39843.0)</f>
        <v>39843</v>
      </c>
      <c r="E16" s="3">
        <f>IFERROR(__xludf.DUMMYFUNCTION("""COMPUTED_VALUE"""),39611.0)</f>
        <v>39611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ht="15.75" customHeight="1">
      <c r="A17" s="2"/>
      <c r="B17" s="3">
        <f>IFERROR(__xludf.DUMMYFUNCTION("""COMPUTED_VALUE"""),32135.0)</f>
        <v>32135</v>
      </c>
      <c r="C17" s="3">
        <f>IFERROR(__xludf.DUMMYFUNCTION("""COMPUTED_VALUE"""),35061.0)</f>
        <v>35061</v>
      </c>
      <c r="D17" s="3">
        <f>IFERROR(__xludf.DUMMYFUNCTION("""COMPUTED_VALUE"""),39705.0)</f>
        <v>39705</v>
      </c>
      <c r="E17" s="3">
        <f>IFERROR(__xludf.DUMMYFUNCTION("""COMPUTED_VALUE"""),39589.0)</f>
        <v>39589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ht="15.75" customHeight="1">
      <c r="A18" s="2"/>
      <c r="B18" s="3">
        <f>IFERROR(__xludf.DUMMYFUNCTION("""COMPUTED_VALUE"""),31931.0)</f>
        <v>31931</v>
      </c>
      <c r="C18" s="3">
        <f>IFERROR(__xludf.DUMMYFUNCTION("""COMPUTED_VALUE"""),34992.0)</f>
        <v>34992</v>
      </c>
      <c r="D18" s="3">
        <f>IFERROR(__xludf.DUMMYFUNCTION("""COMPUTED_VALUE"""),39669.0)</f>
        <v>39669</v>
      </c>
      <c r="E18" s="3">
        <f>IFERROR(__xludf.DUMMYFUNCTION("""COMPUTED_VALUE"""),39588.0)</f>
        <v>39588</v>
      </c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ht="15.75" customHeight="1">
      <c r="A19" s="2"/>
      <c r="B19" s="3">
        <f>IFERROR(__xludf.DUMMYFUNCTION("""COMPUTED_VALUE"""),31865.0)</f>
        <v>31865</v>
      </c>
      <c r="C19" s="3">
        <f>IFERROR(__xludf.DUMMYFUNCTION("""COMPUTED_VALUE"""),34978.0)</f>
        <v>34978</v>
      </c>
      <c r="D19" s="3">
        <f>IFERROR(__xludf.DUMMYFUNCTION("""COMPUTED_VALUE"""),39563.0)</f>
        <v>39563</v>
      </c>
      <c r="E19" s="3">
        <f>IFERROR(__xludf.DUMMYFUNCTION("""COMPUTED_VALUE"""),39502.0)</f>
        <v>39502</v>
      </c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ht="15.75" customHeight="1">
      <c r="A20" s="2"/>
      <c r="B20" s="3">
        <f>IFERROR(__xludf.DUMMYFUNCTION("""COMPUTED_VALUE"""),31836.0)</f>
        <v>31836</v>
      </c>
      <c r="C20" s="3">
        <f>IFERROR(__xludf.DUMMYFUNCTION("""COMPUTED_VALUE"""),34802.0)</f>
        <v>34802</v>
      </c>
      <c r="D20" s="3">
        <f>IFERROR(__xludf.DUMMYFUNCTION("""COMPUTED_VALUE"""),39277.0)</f>
        <v>39277</v>
      </c>
      <c r="E20" s="3">
        <f>IFERROR(__xludf.DUMMYFUNCTION("""COMPUTED_VALUE"""),39387.0)</f>
        <v>39387</v>
      </c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ht="15.75" customHeight="1">
      <c r="A21" s="2"/>
      <c r="B21" s="3">
        <f>IFERROR(__xludf.DUMMYFUNCTION("""COMPUTED_VALUE"""),31777.0)</f>
        <v>31777</v>
      </c>
      <c r="C21" s="3">
        <f>IFERROR(__xludf.DUMMYFUNCTION("""COMPUTED_VALUE"""),34578.0)</f>
        <v>34578</v>
      </c>
      <c r="D21" s="3">
        <f>IFERROR(__xludf.DUMMYFUNCTION("""COMPUTED_VALUE"""),39220.0)</f>
        <v>39220</v>
      </c>
      <c r="E21" s="3">
        <f>IFERROR(__xludf.DUMMYFUNCTION("""COMPUTED_VALUE"""),39068.0)</f>
        <v>39068</v>
      </c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ht="15.75" customHeight="1">
      <c r="A22" s="2"/>
      <c r="B22" s="3">
        <f>IFERROR(__xludf.DUMMYFUNCTION("""COMPUTED_VALUE"""),31572.0)</f>
        <v>31572</v>
      </c>
      <c r="C22" s="3">
        <f>IFERROR(__xludf.DUMMYFUNCTION("""COMPUTED_VALUE"""),34575.0)</f>
        <v>34575</v>
      </c>
      <c r="D22" s="3">
        <f>IFERROR(__xludf.DUMMYFUNCTION("""COMPUTED_VALUE"""),39203.0)</f>
        <v>39203</v>
      </c>
      <c r="E22" s="3">
        <f>IFERROR(__xludf.DUMMYFUNCTION("""COMPUTED_VALUE"""),39040.0)</f>
        <v>39040</v>
      </c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ht="15.75" customHeight="1">
      <c r="A23" s="2"/>
      <c r="B23" s="4">
        <f>IFERROR(__xludf.DUMMYFUNCTION("""COMPUTED_VALUE"""),31508.0)</f>
        <v>31508</v>
      </c>
      <c r="C23" s="3">
        <f>IFERROR(__xludf.DUMMYFUNCTION("""COMPUTED_VALUE"""),34453.0)</f>
        <v>34453</v>
      </c>
      <c r="D23" s="3">
        <f>IFERROR(__xludf.DUMMYFUNCTION("""COMPUTED_VALUE"""),39099.0)</f>
        <v>39099</v>
      </c>
      <c r="E23" s="3">
        <f>IFERROR(__xludf.DUMMYFUNCTION("""COMPUTED_VALUE"""),38888.0)</f>
        <v>38888</v>
      </c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ht="15.75" customHeight="1">
      <c r="A24" s="2"/>
      <c r="B24" s="3">
        <f>IFERROR(__xludf.DUMMYFUNCTION("""COMPUTED_VALUE"""),31410.0)</f>
        <v>31410</v>
      </c>
      <c r="C24" s="3">
        <f>IFERROR(__xludf.DUMMYFUNCTION("""COMPUTED_VALUE"""),34312.0)</f>
        <v>34312</v>
      </c>
      <c r="D24" s="3">
        <f>IFERROR(__xludf.DUMMYFUNCTION("""COMPUTED_VALUE"""),39000.0)</f>
        <v>39000</v>
      </c>
      <c r="E24" s="3">
        <f>IFERROR(__xludf.DUMMYFUNCTION("""COMPUTED_VALUE"""),38696.0)</f>
        <v>38696</v>
      </c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ht="15.75" customHeight="1">
      <c r="A25" s="2"/>
      <c r="B25" s="3">
        <f>IFERROR(__xludf.DUMMYFUNCTION("""COMPUTED_VALUE"""),31190.0)</f>
        <v>31190</v>
      </c>
      <c r="C25" s="3">
        <f>IFERROR(__xludf.DUMMYFUNCTION("""COMPUTED_VALUE"""),34154.0)</f>
        <v>34154</v>
      </c>
      <c r="D25" s="3">
        <f>IFERROR(__xludf.DUMMYFUNCTION("""COMPUTED_VALUE"""),38991.0)</f>
        <v>38991</v>
      </c>
      <c r="E25" s="3">
        <f>IFERROR(__xludf.DUMMYFUNCTION("""COMPUTED_VALUE"""),38660.0)</f>
        <v>38660</v>
      </c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ht="15.75" customHeight="1">
      <c r="A26" s="2"/>
      <c r="B26" s="3">
        <f>IFERROR(__xludf.DUMMYFUNCTION("""COMPUTED_VALUE"""),31107.0)</f>
        <v>31107</v>
      </c>
      <c r="C26" s="3">
        <f>IFERROR(__xludf.DUMMYFUNCTION("""COMPUTED_VALUE"""),34050.0)</f>
        <v>34050</v>
      </c>
      <c r="D26" s="3">
        <f>IFERROR(__xludf.DUMMYFUNCTION("""COMPUTED_VALUE"""),38925.0)</f>
        <v>38925</v>
      </c>
      <c r="E26" s="3">
        <f>IFERROR(__xludf.DUMMYFUNCTION("""COMPUTED_VALUE"""),38615.0)</f>
        <v>38615</v>
      </c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ht="15.75" customHeight="1">
      <c r="A27" s="2"/>
      <c r="B27" s="3">
        <f>IFERROR(__xludf.DUMMYFUNCTION("""COMPUTED_VALUE"""),30982.0)</f>
        <v>30982</v>
      </c>
      <c r="C27" s="3">
        <f>IFERROR(__xludf.DUMMYFUNCTION("""COMPUTED_VALUE"""),33741.0)</f>
        <v>33741</v>
      </c>
      <c r="D27" s="3">
        <f>IFERROR(__xludf.DUMMYFUNCTION("""COMPUTED_VALUE"""),38685.0)</f>
        <v>38685</v>
      </c>
      <c r="E27" s="3">
        <f>IFERROR(__xludf.DUMMYFUNCTION("""COMPUTED_VALUE"""),38568.0)</f>
        <v>38568</v>
      </c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ht="15.75" customHeight="1">
      <c r="A28" s="2"/>
      <c r="B28" s="3">
        <f>IFERROR(__xludf.DUMMYFUNCTION("""COMPUTED_VALUE"""),30980.0)</f>
        <v>30980</v>
      </c>
      <c r="C28" s="3">
        <f>IFERROR(__xludf.DUMMYFUNCTION("""COMPUTED_VALUE"""),33568.0)</f>
        <v>33568</v>
      </c>
      <c r="D28" s="3">
        <f>IFERROR(__xludf.DUMMYFUNCTION("""COMPUTED_VALUE"""),38653.0)</f>
        <v>38653</v>
      </c>
      <c r="E28" s="3">
        <f>IFERROR(__xludf.DUMMYFUNCTION("""COMPUTED_VALUE"""),38567.0)</f>
        <v>38567</v>
      </c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ht="15.75" customHeight="1">
      <c r="A29" s="2"/>
      <c r="B29" s="3">
        <f>IFERROR(__xludf.DUMMYFUNCTION("""COMPUTED_VALUE"""),30663.0)</f>
        <v>30663</v>
      </c>
      <c r="C29" s="3">
        <f>IFERROR(__xludf.DUMMYFUNCTION("""COMPUTED_VALUE"""),33353.0)</f>
        <v>33353</v>
      </c>
      <c r="D29" s="3">
        <f>IFERROR(__xludf.DUMMYFUNCTION("""COMPUTED_VALUE"""),38647.0)</f>
        <v>38647</v>
      </c>
      <c r="E29" s="3">
        <f>IFERROR(__xludf.DUMMYFUNCTION("""COMPUTED_VALUE"""),38553.0)</f>
        <v>38553</v>
      </c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ht="15.75" customHeight="1">
      <c r="A30" s="2"/>
      <c r="B30" s="3">
        <f>IFERROR(__xludf.DUMMYFUNCTION("""COMPUTED_VALUE"""),30571.0)</f>
        <v>30571</v>
      </c>
      <c r="C30" s="3">
        <f>IFERROR(__xludf.DUMMYFUNCTION("""COMPUTED_VALUE"""),33174.0)</f>
        <v>33174</v>
      </c>
      <c r="D30" s="3">
        <f>IFERROR(__xludf.DUMMYFUNCTION("""COMPUTED_VALUE"""),38474.0)</f>
        <v>38474</v>
      </c>
      <c r="E30" s="3">
        <f>IFERROR(__xludf.DUMMYFUNCTION("""COMPUTED_VALUE"""),38549.0)</f>
        <v>38549</v>
      </c>
      <c r="F30" s="4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ht="15.75" customHeight="1">
      <c r="A31" s="2"/>
      <c r="B31" s="3">
        <f>IFERROR(__xludf.DUMMYFUNCTION("""COMPUTED_VALUE"""),30569.0)</f>
        <v>30569</v>
      </c>
      <c r="C31" s="3">
        <f>IFERROR(__xludf.DUMMYFUNCTION("""COMPUTED_VALUE"""),33111.0)</f>
        <v>33111</v>
      </c>
      <c r="D31" s="3">
        <f>IFERROR(__xludf.DUMMYFUNCTION("""COMPUTED_VALUE"""),38344.0)</f>
        <v>38344</v>
      </c>
      <c r="E31" s="3">
        <f>IFERROR(__xludf.DUMMYFUNCTION("""COMPUTED_VALUE"""),38501.0)</f>
        <v>38501</v>
      </c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ht="15.75" customHeight="1">
      <c r="A32" s="2"/>
      <c r="B32" s="3">
        <f>IFERROR(__xludf.DUMMYFUNCTION("""COMPUTED_VALUE"""),30495.0)</f>
        <v>30495</v>
      </c>
      <c r="C32" s="3">
        <f>IFERROR(__xludf.DUMMYFUNCTION("""COMPUTED_VALUE"""),33104.0)</f>
        <v>33104</v>
      </c>
      <c r="D32" s="3">
        <f>IFERROR(__xludf.DUMMYFUNCTION("""COMPUTED_VALUE"""),38321.0)</f>
        <v>38321</v>
      </c>
      <c r="E32" s="3">
        <f>IFERROR(__xludf.DUMMYFUNCTION("""COMPUTED_VALUE"""),38493.0)</f>
        <v>38493</v>
      </c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ht="15.75" customHeight="1">
      <c r="A33" s="2"/>
      <c r="B33" s="3">
        <f>IFERROR(__xludf.DUMMYFUNCTION("""COMPUTED_VALUE"""),30043.0)</f>
        <v>30043</v>
      </c>
      <c r="C33" s="3">
        <f>IFERROR(__xludf.DUMMYFUNCTION("""COMPUTED_VALUE"""),33032.0)</f>
        <v>33032</v>
      </c>
      <c r="D33" s="3">
        <f>IFERROR(__xludf.DUMMYFUNCTION("""COMPUTED_VALUE"""),38310.0)</f>
        <v>38310</v>
      </c>
      <c r="E33" s="3">
        <f>IFERROR(__xludf.DUMMYFUNCTION("""COMPUTED_VALUE"""),38447.0)</f>
        <v>38447</v>
      </c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ht="15.75" customHeight="1">
      <c r="A34" s="2"/>
      <c r="B34" s="3">
        <f>IFERROR(__xludf.DUMMYFUNCTION("""COMPUTED_VALUE"""),29764.0)</f>
        <v>29764</v>
      </c>
      <c r="C34" s="3">
        <f>IFERROR(__xludf.DUMMYFUNCTION("""COMPUTED_VALUE"""),32816.0)</f>
        <v>32816</v>
      </c>
      <c r="D34" s="3">
        <f>IFERROR(__xludf.DUMMYFUNCTION("""COMPUTED_VALUE"""),37896.0)</f>
        <v>37896</v>
      </c>
      <c r="E34" s="3">
        <f>IFERROR(__xludf.DUMMYFUNCTION("""COMPUTED_VALUE"""),38394.0)</f>
        <v>38394</v>
      </c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ht="15.75" customHeight="1">
      <c r="A35" s="2"/>
      <c r="B35" s="3">
        <f>IFERROR(__xludf.DUMMYFUNCTION("""COMPUTED_VALUE"""),29227.0)</f>
        <v>29227</v>
      </c>
      <c r="C35" s="3">
        <f>IFERROR(__xludf.DUMMYFUNCTION("""COMPUTED_VALUE"""),32649.0)</f>
        <v>32649</v>
      </c>
      <c r="D35" s="3">
        <f>IFERROR(__xludf.DUMMYFUNCTION("""COMPUTED_VALUE"""),37634.0)</f>
        <v>37634</v>
      </c>
      <c r="E35" s="4">
        <f>IFERROR(__xludf.DUMMYFUNCTION("""COMPUTED_VALUE"""),38376.0)</f>
        <v>38376</v>
      </c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ht="15.75" customHeight="1">
      <c r="A36" s="2"/>
      <c r="B36" s="3">
        <f>IFERROR(__xludf.DUMMYFUNCTION("""COMPUTED_VALUE"""),29157.0)</f>
        <v>29157</v>
      </c>
      <c r="C36" s="3">
        <f>IFERROR(__xludf.DUMMYFUNCTION("""COMPUTED_VALUE"""),32595.0)</f>
        <v>32595</v>
      </c>
      <c r="D36" s="3">
        <f>IFERROR(__xludf.DUMMYFUNCTION("""COMPUTED_VALUE"""),37584.0)</f>
        <v>37584</v>
      </c>
      <c r="E36" s="3">
        <f>IFERROR(__xludf.DUMMYFUNCTION("""COMPUTED_VALUE"""),38363.0)</f>
        <v>38363</v>
      </c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ht="15.75" customHeight="1">
      <c r="A37" s="2"/>
      <c r="B37" s="3">
        <f>IFERROR(__xludf.DUMMYFUNCTION("""COMPUTED_VALUE"""),28798.0)</f>
        <v>28798</v>
      </c>
      <c r="C37" s="3">
        <f>IFERROR(__xludf.DUMMYFUNCTION("""COMPUTED_VALUE"""),32292.0)</f>
        <v>32292</v>
      </c>
      <c r="D37" s="3">
        <f>IFERROR(__xludf.DUMMYFUNCTION("""COMPUTED_VALUE"""),37135.0)</f>
        <v>37135</v>
      </c>
      <c r="E37" s="3">
        <f>IFERROR(__xludf.DUMMYFUNCTION("""COMPUTED_VALUE"""),38115.0)</f>
        <v>38115</v>
      </c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ht="15.75" customHeight="1">
      <c r="A38" s="2"/>
      <c r="B38" s="3">
        <f>IFERROR(__xludf.DUMMYFUNCTION("""COMPUTED_VALUE"""),28796.0)</f>
        <v>28796</v>
      </c>
      <c r="C38" s="3">
        <f>IFERROR(__xludf.DUMMYFUNCTION("""COMPUTED_VALUE"""),32216.0)</f>
        <v>32216</v>
      </c>
      <c r="D38" s="3">
        <f>IFERROR(__xludf.DUMMYFUNCTION("""COMPUTED_VALUE"""),37060.0)</f>
        <v>37060</v>
      </c>
      <c r="E38" s="3">
        <f>IFERROR(__xludf.DUMMYFUNCTION("""COMPUTED_VALUE"""),38076.0)</f>
        <v>38076</v>
      </c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ht="15.75" customHeight="1">
      <c r="A39" s="2"/>
      <c r="B39" s="3">
        <f>IFERROR(__xludf.DUMMYFUNCTION("""COMPUTED_VALUE"""),28733.0)</f>
        <v>28733</v>
      </c>
      <c r="C39" s="3">
        <f>IFERROR(__xludf.DUMMYFUNCTION("""COMPUTED_VALUE"""),32041.0)</f>
        <v>32041</v>
      </c>
      <c r="D39" s="4">
        <f>IFERROR(__xludf.DUMMYFUNCTION("""COMPUTED_VALUE"""),37053.0)</f>
        <v>37053</v>
      </c>
      <c r="E39" s="3">
        <f>IFERROR(__xludf.DUMMYFUNCTION("""COMPUTED_VALUE"""),38013.0)</f>
        <v>38013</v>
      </c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ht="15.75" customHeight="1">
      <c r="A40" s="2"/>
      <c r="B40" s="3">
        <f>IFERROR(__xludf.DUMMYFUNCTION("""COMPUTED_VALUE"""),28663.0)</f>
        <v>28663</v>
      </c>
      <c r="C40" s="3">
        <f>IFERROR(__xludf.DUMMYFUNCTION("""COMPUTED_VALUE"""),31701.0)</f>
        <v>31701</v>
      </c>
      <c r="D40" s="3">
        <f>IFERROR(__xludf.DUMMYFUNCTION("""COMPUTED_VALUE"""),36989.0)</f>
        <v>36989</v>
      </c>
      <c r="E40" s="3">
        <f>IFERROR(__xludf.DUMMYFUNCTION("""COMPUTED_VALUE"""),37944.0)</f>
        <v>37944</v>
      </c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ht="15.75" customHeight="1">
      <c r="A41" s="2"/>
      <c r="B41" s="3">
        <f>IFERROR(__xludf.DUMMYFUNCTION("""COMPUTED_VALUE"""),28580.0)</f>
        <v>28580</v>
      </c>
      <c r="C41" s="3">
        <f>IFERROR(__xludf.DUMMYFUNCTION("""COMPUTED_VALUE"""),31632.0)</f>
        <v>31632</v>
      </c>
      <c r="D41" s="3">
        <f>IFERROR(__xludf.DUMMYFUNCTION("""COMPUTED_VALUE"""),36951.0)</f>
        <v>36951</v>
      </c>
      <c r="E41" s="3">
        <f>IFERROR(__xludf.DUMMYFUNCTION("""COMPUTED_VALUE"""),37908.0)</f>
        <v>37908</v>
      </c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ht="15.75" customHeight="1">
      <c r="A42" s="2"/>
      <c r="B42" s="3">
        <f>IFERROR(__xludf.DUMMYFUNCTION("""COMPUTED_VALUE"""),28556.0)</f>
        <v>28556</v>
      </c>
      <c r="C42" s="3">
        <f>IFERROR(__xludf.DUMMYFUNCTION("""COMPUTED_VALUE"""),31551.0)</f>
        <v>31551</v>
      </c>
      <c r="D42" s="3">
        <f>IFERROR(__xludf.DUMMYFUNCTION("""COMPUTED_VALUE"""),36862.0)</f>
        <v>36862</v>
      </c>
      <c r="E42" s="3">
        <f>IFERROR(__xludf.DUMMYFUNCTION("""COMPUTED_VALUE"""),37784.0)</f>
        <v>37784</v>
      </c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ht="15.75" customHeight="1">
      <c r="A43" s="2"/>
      <c r="B43" s="3">
        <f>IFERROR(__xludf.DUMMYFUNCTION("""COMPUTED_VALUE"""),28513.0)</f>
        <v>28513</v>
      </c>
      <c r="C43" s="3">
        <f>IFERROR(__xludf.DUMMYFUNCTION("""COMPUTED_VALUE"""),31487.0)</f>
        <v>31487</v>
      </c>
      <c r="D43" s="3">
        <f>IFERROR(__xludf.DUMMYFUNCTION("""COMPUTED_VALUE"""),36768.0)</f>
        <v>36768</v>
      </c>
      <c r="E43" s="3">
        <f>IFERROR(__xludf.DUMMYFUNCTION("""COMPUTED_VALUE"""),37178.0)</f>
        <v>37178</v>
      </c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ht="15.75" customHeight="1">
      <c r="A44" s="2"/>
      <c r="B44" s="3">
        <f>IFERROR(__xludf.DUMMYFUNCTION("""COMPUTED_VALUE"""),28259.0)</f>
        <v>28259</v>
      </c>
      <c r="C44" s="3">
        <f>IFERROR(__xludf.DUMMYFUNCTION("""COMPUTED_VALUE"""),31428.0)</f>
        <v>31428</v>
      </c>
      <c r="D44" s="3">
        <f>IFERROR(__xludf.DUMMYFUNCTION("""COMPUTED_VALUE"""),36675.0)</f>
        <v>36675</v>
      </c>
      <c r="E44" s="3">
        <f>IFERROR(__xludf.DUMMYFUNCTION("""COMPUTED_VALUE"""),36046.0)</f>
        <v>36046</v>
      </c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ht="15.75" customHeight="1">
      <c r="A45" s="2"/>
      <c r="B45" s="4">
        <f>IFERROR(__xludf.DUMMYFUNCTION("""COMPUTED_VALUE"""),27903.0)</f>
        <v>27903</v>
      </c>
      <c r="C45" s="3">
        <f>IFERROR(__xludf.DUMMYFUNCTION("""COMPUTED_VALUE"""),31278.0)</f>
        <v>31278</v>
      </c>
      <c r="D45" s="3">
        <f>IFERROR(__xludf.DUMMYFUNCTION("""COMPUTED_VALUE"""),36347.0)</f>
        <v>36347</v>
      </c>
      <c r="E45" s="3">
        <f>IFERROR(__xludf.DUMMYFUNCTION("""COMPUTED_VALUE"""),35477.0)</f>
        <v>35477</v>
      </c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ht="15.75" customHeight="1">
      <c r="A46" s="2"/>
      <c r="B46" s="4">
        <f>IFERROR(__xludf.DUMMYFUNCTION("""COMPUTED_VALUE"""),27257.0)</f>
        <v>27257</v>
      </c>
      <c r="C46" s="3">
        <f>IFERROR(__xludf.DUMMYFUNCTION("""COMPUTED_VALUE"""),31135.0)</f>
        <v>31135</v>
      </c>
      <c r="D46" s="3">
        <f>IFERROR(__xludf.DUMMYFUNCTION("""COMPUTED_VALUE"""),35999.0)</f>
        <v>35999</v>
      </c>
      <c r="E46" s="3">
        <f>IFERROR(__xludf.DUMMYFUNCTION("""COMPUTED_VALUE"""),34722.0)</f>
        <v>34722</v>
      </c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ht="15.75" customHeight="1">
      <c r="A47" s="2"/>
      <c r="B47" s="3">
        <f>IFERROR(__xludf.DUMMYFUNCTION("""COMPUTED_VALUE"""),25357.0)</f>
        <v>25357</v>
      </c>
      <c r="C47" s="3">
        <f>IFERROR(__xludf.DUMMYFUNCTION("""COMPUTED_VALUE"""),30585.0)</f>
        <v>30585</v>
      </c>
      <c r="D47" s="3">
        <f>IFERROR(__xludf.DUMMYFUNCTION("""COMPUTED_VALUE"""),35844.0)</f>
        <v>35844</v>
      </c>
      <c r="E47" s="3">
        <f>IFERROR(__xludf.DUMMYFUNCTION("""COMPUTED_VALUE"""),34279.0)</f>
        <v>34279</v>
      </c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ht="15.75" customHeight="1">
      <c r="A48" s="2"/>
      <c r="B48" s="3"/>
      <c r="C48" s="3">
        <f>IFERROR(__xludf.DUMMYFUNCTION("""COMPUTED_VALUE"""),30555.0)</f>
        <v>30555</v>
      </c>
      <c r="D48" s="3">
        <f>IFERROR(__xludf.DUMMYFUNCTION("""COMPUTED_VALUE"""),35109.0)</f>
        <v>35109</v>
      </c>
      <c r="E48" s="3">
        <f>IFERROR(__xludf.DUMMYFUNCTION("""COMPUTED_VALUE"""),33424.0)</f>
        <v>33424</v>
      </c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ht="15.75" customHeight="1">
      <c r="A49" s="2"/>
      <c r="B49" s="3"/>
      <c r="C49" s="3">
        <f>IFERROR(__xludf.DUMMYFUNCTION("""COMPUTED_VALUE"""),29957.0)</f>
        <v>29957</v>
      </c>
      <c r="D49" s="3">
        <f>IFERROR(__xludf.DUMMYFUNCTION("""COMPUTED_VALUE"""),34478.0)</f>
        <v>34478</v>
      </c>
      <c r="E49" s="3">
        <f>IFERROR(__xludf.DUMMYFUNCTION("""COMPUTED_VALUE"""),31772.0)</f>
        <v>31772</v>
      </c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ht="15.75" customHeight="1">
      <c r="A50" s="2"/>
      <c r="B50" s="3"/>
      <c r="C50" s="3">
        <f>IFERROR(__xludf.DUMMYFUNCTION("""COMPUTED_VALUE"""),29847.0)</f>
        <v>29847</v>
      </c>
      <c r="D50" s="3">
        <f>IFERROR(__xludf.DUMMYFUNCTION("""COMPUTED_VALUE"""),29651.0)</f>
        <v>29651</v>
      </c>
      <c r="E50" s="3">
        <f>IFERROR(__xludf.DUMMYFUNCTION("""COMPUTED_VALUE"""),25816.0)</f>
        <v>25816</v>
      </c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ht="15.75" customHeight="1">
      <c r="A51" s="5"/>
      <c r="B51" s="3"/>
      <c r="C51" s="3"/>
      <c r="D51" s="3"/>
      <c r="E51" s="3">
        <f>IFERROR(__xludf.DUMMYFUNCTION("""COMPUTED_VALUE"""),0.0)</f>
        <v>0</v>
      </c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3.29"/>
    <col customWidth="1" min="2" max="2" width="29.86"/>
    <col customWidth="1" min="3" max="4" width="14.71"/>
    <col customWidth="1" min="5" max="5" width="3.29"/>
    <col customWidth="1" min="6" max="6" width="8.43"/>
    <col customWidth="1" min="7" max="7" width="16.43"/>
    <col customWidth="1" min="8" max="8" width="8.29"/>
    <col customWidth="1" min="9" max="9" width="10.71"/>
    <col customWidth="1" min="10" max="10" width="11.57"/>
    <col customWidth="1" min="11" max="11" width="10.57"/>
    <col customWidth="1" min="12" max="12" width="10.43"/>
    <col customWidth="1" min="13" max="13" width="10.29"/>
    <col customWidth="1" min="14" max="14" width="11.86"/>
    <col customWidth="1" min="15" max="15" width="10.0"/>
    <col customWidth="1" min="16" max="16" width="11.0"/>
    <col customWidth="1" min="17" max="17" width="10.14"/>
    <col customWidth="1" min="18" max="19" width="10.71"/>
    <col customWidth="1" min="20" max="20" width="11.29"/>
    <col customWidth="1" min="21" max="21" width="11.14"/>
    <col customWidth="1" min="22" max="22" width="10.57"/>
    <col customWidth="1" min="23" max="23" width="9.57"/>
    <col customWidth="1" min="24" max="24" width="10.71"/>
    <col customWidth="1" min="25" max="26" width="10.57"/>
    <col customWidth="1" min="27" max="27" width="10.71"/>
    <col customWidth="1" min="28" max="28" width="10.14"/>
    <col customWidth="1" min="29" max="29" width="10.57"/>
    <col customWidth="1" min="30" max="30" width="12.14"/>
    <col customWidth="1" min="31" max="31" width="11.29"/>
  </cols>
  <sheetData>
    <row r="1" ht="15.75" customHeight="1">
      <c r="A1" s="6"/>
      <c r="B1" s="7" t="s">
        <v>0</v>
      </c>
      <c r="C1" s="8" t="s">
        <v>1</v>
      </c>
      <c r="D1" s="9"/>
      <c r="E1" s="10"/>
      <c r="F1" s="11"/>
      <c r="G1" s="12"/>
      <c r="H1" s="10"/>
      <c r="I1" s="13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5"/>
    </row>
    <row r="2" ht="15.75" customHeight="1">
      <c r="A2" s="16" t="s">
        <v>2</v>
      </c>
      <c r="B2" s="17" t="s">
        <v>3</v>
      </c>
      <c r="C2" s="18" t="s">
        <v>4</v>
      </c>
      <c r="D2" s="19" t="s">
        <v>5</v>
      </c>
      <c r="E2" s="20" t="s">
        <v>2</v>
      </c>
      <c r="F2" s="21" t="s">
        <v>6</v>
      </c>
      <c r="G2" s="22" t="s">
        <v>4</v>
      </c>
      <c r="H2" s="23" t="s">
        <v>7</v>
      </c>
      <c r="I2" s="16" t="str">
        <f>IFERROR(__xludf.DUMMYFUNCTION("Iferror(if(Input!B1="""",,if(len(Input!B1)&lt;30,{Input!B1},importrange(Input!B1,""Sheet1!a1:a1""))),)"),"Greddit2")</f>
        <v>Greddit2</v>
      </c>
      <c r="J2" s="1" t="str">
        <f>IFERROR(__xludf.DUMMYFUNCTION("Iferror(if(Input!C1="""",,if(len(Input!C1)&lt;30,{Input!C1},importrange(Input!C1,""Sheet1!a1:a1""))),)"),"NORTH")</f>
        <v>NORTH</v>
      </c>
      <c r="K2" s="1" t="str">
        <f>IFERROR(__xludf.DUMMYFUNCTION("Iferror(if(Input!D1="""",,if(len(Input!D1)&lt;30,{Input!D1},importrange(Input!D1,""Sheet1!a1:a1""))),)"),"pl")</f>
        <v>pl</v>
      </c>
      <c r="L2" s="1" t="str">
        <f>IFERROR(__xludf.DUMMYFUNCTION("Iferror(if(Input!E1="""",,if(len(Input!E1)&lt;30,{Input!E1},importrange(Input!E1,""Sheet1!a1:a1""))),)"),"sebg")</f>
        <v>sebg</v>
      </c>
      <c r="M2" s="1" t="str">
        <f>IFERROR(__xludf.DUMMYFUNCTION("Iferror(if(Input!F1="""",,if(len(Input!F1)&lt;30,{Input!F1},importrange(Input!F1,""Sheet1!a1:a1""))),)"),"")</f>
        <v/>
      </c>
      <c r="N2" s="1" t="str">
        <f>IFERROR(__xludf.DUMMYFUNCTION("Iferror(if(Input!G1="""",,if(len(Input!G1)&lt;30,{Input!G1},importrange(Input!G1,""Sheet1!a1:a1""))),)"),"")</f>
        <v/>
      </c>
      <c r="O2" s="1" t="str">
        <f>IFERROR(__xludf.DUMMYFUNCTION("Iferror(if(Input!H1="""",,if(len(Input!H1)&lt;30,{Input!H1},importrange(Input!H1,""Sheet1!a1:a1""))),)"),"")</f>
        <v/>
      </c>
      <c r="P2" s="1" t="str">
        <f>IFERROR(__xludf.DUMMYFUNCTION("Iferror(if(Input!I1="""",,if(len(Input!I1)&lt;30,{Input!I1},importrange(Input!I1,""Sheet1!a1:a1""))),)"),"")</f>
        <v/>
      </c>
      <c r="Q2" s="1" t="str">
        <f>IFERROR(__xludf.DUMMYFUNCTION("Iferror(if(Input!J1="""",,if(len(Input!J1)&lt;30,{Input!J1},importrange(Input!J1,""Sheet1!a1:a1""))),)"),"")</f>
        <v/>
      </c>
      <c r="R2" s="1" t="str">
        <f>IFERROR(__xludf.DUMMYFUNCTION("Iferror(if(Input!K1="""",,if(len(Input!K1)&lt;30,{Input!K1},importrange(Input!K1,""Sheet1!a1:a1""))),)"),"")</f>
        <v/>
      </c>
      <c r="S2" s="1" t="str">
        <f>IFERROR(__xludf.DUMMYFUNCTION("Iferror(if(Input!L1="""",,if(len(Input!L1)&lt;30,{Input!L1},importrange(Input!L1,""Sheet1!a1:a1""))),)"),"")</f>
        <v/>
      </c>
      <c r="T2" s="1" t="str">
        <f>IFERROR(__xludf.DUMMYFUNCTION("Iferror(if(Input!M1="""",,if(len(Input!M1)&lt;30,{Input!M1},importrange(Input!M1,""Sheet1!a1:a1""))),)"),"")</f>
        <v/>
      </c>
      <c r="U2" s="1" t="str">
        <f>IFERROR(__xludf.DUMMYFUNCTION("Iferror(if(Input!N1="""",,if(len(Input!N1)&lt;30,{Input!N1},importrange(Input!N1,""Sheet1!a1:a1""))),)"),"")</f>
        <v/>
      </c>
      <c r="V2" s="1" t="str">
        <f>IFERROR(__xludf.DUMMYFUNCTION("Iferror(if(Input!O1="""",,if(len(Input!O1)&lt;30,{Input!O1},importrange(Input!O1,""Sheet1!a1:a1""))),)"),"")</f>
        <v/>
      </c>
      <c r="W2" s="1" t="str">
        <f>IFERROR(__xludf.DUMMYFUNCTION("Iferror(if(Input!P1="""",,if(len(Input!P1)&lt;30,{Input!P1},importrange(Input!P1,""Sheet1!a1:a1""))),)"),"")</f>
        <v/>
      </c>
      <c r="X2" s="1" t="str">
        <f>IFERROR(__xludf.DUMMYFUNCTION("Iferror(if(Input!Q1="""",,if(len(Input!Q1)&lt;30,{Input!Q1},importrange(Input!Q1,""Sheet1!a1:a1""))),)"),"")</f>
        <v/>
      </c>
      <c r="Y2" s="1" t="str">
        <f>IFERROR(__xludf.DUMMYFUNCTION("Iferror(if(Input!R1="""",,if(len(Input!R1)&lt;30,{Input!R1},importrange(Input!R1,""Sheet1!a1:a1""))),)"),"")</f>
        <v/>
      </c>
      <c r="Z2" s="1" t="str">
        <f>IFERROR(__xludf.DUMMYFUNCTION("Iferror(if(Input!S1="""",,if(len(Input!S1)&lt;30,{Input!S1},importrange(Input!S1,""Sheet1!a1:a1""))),)"),"")</f>
        <v/>
      </c>
      <c r="AA2" s="1" t="str">
        <f>IFERROR(__xludf.DUMMYFUNCTION("Iferror(if(Input!T1="""",,if(len(Input!T1)&lt;30,{Input!T1},importrange(Input!T1,""Sheet1!a1:a1""))),)"),"")</f>
        <v/>
      </c>
      <c r="AB2" s="1" t="str">
        <f>IFERROR(__xludf.DUMMYFUNCTION("Iferror(if(Input!U1="""",,if(len(Input!U1)&lt;30,{Input!U1},importrange(Input!U1,""Sheet1!a1:a1""))),)"),"")</f>
        <v/>
      </c>
      <c r="AC2" s="1" t="str">
        <f>IFERROR(__xludf.DUMMYFUNCTION("Iferror(if(Input!V1="""",,if(len(Input!V1)&lt;30,{Input!V1},importrange(Input!V1,""Sheet1!a1:a1""))),)"),"")</f>
        <v/>
      </c>
      <c r="AD2" s="1" t="str">
        <f>IFERROR(__xludf.DUMMYFUNCTION("Iferror(if(Input!W1="""",,if(len(Input!W1)&lt;30,{Input!W1},importrange(Input!W1,""Sheet1!a1:a1""))),)"),"")</f>
        <v/>
      </c>
      <c r="AE2" s="1" t="str">
        <f>IFERROR(__xludf.DUMMYFUNCTION("Iferror(if(Input!X1="""",,if(len(Input!X1)&lt;30,{Input!X1},importrange(Input!X1,""Sheet1!a1:a1""))),)"),"")</f>
        <v/>
      </c>
      <c r="AF2" s="24" t="str">
        <f>IFERROR(__xludf.DUMMYFUNCTION("Iferror(if(Input!Y1="""",,if(len(Input!Y1)&lt;30,{Input!Y1},importrange(Input!Y1,""Sheet1!a1:a1""))),)"),"")</f>
        <v/>
      </c>
    </row>
    <row r="3" ht="15.75" customHeight="1">
      <c r="A3" s="6">
        <v>1.0</v>
      </c>
      <c r="B3" s="25" t="str">
        <f>if(isblank(VirtualLeague!D3),,"`"&amp;VirtualLeague!C3&amp;rept(" ",20-len(VirtualLeague!C3))&amp; rept(" ",6-len(VirtualLeague!D3))&amp;VirtualLeague!D3&amp;"`"  )</f>
        <v>`pl                   10947`</v>
      </c>
      <c r="C3" s="26" t="str">
        <f t="array" ref="C3:D26">sort(VirtualLeague!$G$3:$H$26, VirtualLeague!$H$3:$H$26,false)</f>
        <v>pl</v>
      </c>
      <c r="D3" s="27">
        <v>10947.0</v>
      </c>
      <c r="E3" s="28">
        <f t="array" ref="E3">if(G3="",,count(index(ScoreMatrix!$B$2:$AA$51,,$A3)))</f>
        <v>46</v>
      </c>
      <c r="F3" s="29">
        <f t="array" ref="F3">if(G3="",,average(index(ScoreMatrix!$B$2:$AA$51,,$A3)))</f>
        <v>31390.95652</v>
      </c>
      <c r="G3" s="30" t="str">
        <f t="shared" ref="G3:G26" si="1">index($I$2:$AF$2,A3)</f>
        <v>Greddit2</v>
      </c>
      <c r="H3" s="31">
        <f t="shared" ref="H3:H26" si="2">if(G3="",,sum(I3:AF3))</f>
        <v>1582</v>
      </c>
      <c r="I3" s="32" t="str">
        <f t="array" ref="I3">if(and($G3&lt;&gt;I$2,$G3&lt;&gt;"",I$2&lt;&gt;""),sum(iferror(vlookup(rank(index(ScoreMatrix!$B$2:$AA$51,,$A3),{index(ScoreMatrix!$B$2:$AA$51,,$A3);ScoreMatrix!B$2:B$51},false),RankScores!$A$1:$C$100,3,false)),),)</f>
        <v/>
      </c>
      <c r="J3" s="33">
        <f t="array" ref="J3">if(and($G3&lt;&gt;J$2,$G3&lt;&gt;"",J$2&lt;&gt;""),sum(iferror(vlookup(rank(index(ScoreMatrix!$B$2:$AA$51,,$A3),{index(ScoreMatrix!$B$2:$AA$51,,$A3);ScoreMatrix!C$2:C$51},false),RankScores!$A$1:$C$100,3,false)),),)</f>
        <v>1158</v>
      </c>
      <c r="K3" s="33">
        <f t="array" ref="K3">if(and($G3&lt;&gt;K$2,$G3&lt;&gt;"",K$2&lt;&gt;""),sum(iferror(vlookup(rank(index(ScoreMatrix!$B$2:$AA$51,,$A3),{index(ScoreMatrix!$B$2:$AA$51,,$A3);ScoreMatrix!D$2:D$51},false),RankScores!$A$1:$C$100,3,false)),),)</f>
        <v>207</v>
      </c>
      <c r="L3" s="33">
        <f t="array" ref="L3">if(and($G3&lt;&gt;L$2,$G3&lt;&gt;"",L$2&lt;&gt;""),sum(iferror(vlookup(rank(index(ScoreMatrix!$B$2:$AA$51,,$A3),{index(ScoreMatrix!$B$2:$AA$51,,$A3);ScoreMatrix!E$2:E$51},false),RankScores!$A$1:$C$100,3,false)),),)</f>
        <v>217</v>
      </c>
      <c r="M3" s="33" t="str">
        <f t="array" ref="M3">if(and($G3&lt;&gt;M$2,$G3&lt;&gt;"",M$2&lt;&gt;""),sum(iferror(vlookup(rank(index(ScoreMatrix!$B$2:$AA$51,,$A3),{index(ScoreMatrix!$B$2:$AA$51,,$A3);ScoreMatrix!F$2:F$51},false),RankScores!$A$1:$C$100,3,false)),),)</f>
        <v/>
      </c>
      <c r="N3" s="33" t="str">
        <f t="array" ref="N3">if(and($G3&lt;&gt;N$2,$G3&lt;&gt;"",N$2&lt;&gt;""),sum(iferror(vlookup(rank(index(ScoreMatrix!$B$2:$AA$51,,$A3),{index(ScoreMatrix!$B$2:$AA$51,,$A3);ScoreMatrix!G$2:G$51},false),RankScores!$A$1:$C$100,3,false)),),)</f>
        <v/>
      </c>
      <c r="O3" s="33" t="str">
        <f t="array" ref="O3">if(and($G3&lt;&gt;O$2,$G3&lt;&gt;"",O$2&lt;&gt;""),sum(iferror(vlookup(rank(index(ScoreMatrix!$B$2:$AA$51,,$A3),{index(ScoreMatrix!$B$2:$AA$51,,$A3);ScoreMatrix!H$2:H$51},false),RankScores!$A$1:$C$100,3,false)),),)</f>
        <v/>
      </c>
      <c r="P3" s="33" t="str">
        <f t="array" ref="P3">if(and($G3&lt;&gt;P$2,$G3&lt;&gt;"",P$2&lt;&gt;""),sum(iferror(vlookup(rank(index(ScoreMatrix!$B$2:$AA$51,,$A3),{index(ScoreMatrix!$B$2:$AA$51,,$A3);ScoreMatrix!I$2:I$51},false),RankScores!$A$1:$C$100,3,false)),),)</f>
        <v/>
      </c>
      <c r="Q3" s="33" t="str">
        <f t="array" ref="Q3">if(and($G3&lt;&gt;Q$2,$G3&lt;&gt;"",Q$2&lt;&gt;""),sum(iferror(vlookup(rank(index(ScoreMatrix!$B$2:$AA$51,,$A3),{index(ScoreMatrix!$B$2:$AA$51,,$A3);ScoreMatrix!J$2:J$51},false),RankScores!$A$1:$C$100,3,false)),),)</f>
        <v/>
      </c>
      <c r="R3" s="33" t="str">
        <f t="array" ref="R3">if(and($G3&lt;&gt;R$2,$G3&lt;&gt;"",R$2&lt;&gt;""),sum(iferror(vlookup(rank(index(ScoreMatrix!$B$2:$AA$51,,$A3),{index(ScoreMatrix!$B$2:$AA$51,,$A3);ScoreMatrix!K$2:K$51},false),RankScores!$A$1:$C$100,3,false)),),)</f>
        <v/>
      </c>
      <c r="S3" s="33" t="str">
        <f t="array" ref="S3">if(and($G3&lt;&gt;S$2,$G3&lt;&gt;"",S$2&lt;&gt;""),sum(iferror(vlookup(rank(index(ScoreMatrix!$B$2:$AA$51,,$A3),{index(ScoreMatrix!$B$2:$AA$51,,$A3);ScoreMatrix!L$2:L$51},false),RankScores!$A$1:$C$100,3,false)),),)</f>
        <v/>
      </c>
      <c r="T3" s="33" t="str">
        <f t="array" ref="T3">if(and($G3&lt;&gt;T$2,$G3&lt;&gt;"",T$2&lt;&gt;""),sum(iferror(vlookup(rank(index(ScoreMatrix!$B$2:$AA$51,,$A3),{index(ScoreMatrix!$B$2:$AA$51,,$A3);ScoreMatrix!M$2:M$51},false),RankScores!$A$1:$C$100,3,false)),),)</f>
        <v/>
      </c>
      <c r="U3" s="33" t="str">
        <f t="array" ref="U3">if(and($G3&lt;&gt;U$2,$G3&lt;&gt;"",U$2&lt;&gt;""),sum(iferror(vlookup(rank(index(ScoreMatrix!$B$2:$AA$51,,$A3),{index(ScoreMatrix!$B$2:$AA$51,,$A3);ScoreMatrix!N$2:N$51},false),RankScores!$A$1:$C$100,3,false)),),)</f>
        <v/>
      </c>
      <c r="V3" s="33" t="str">
        <f t="array" ref="V3">if(and($G3&lt;&gt;V$2,$G3&lt;&gt;"",V$2&lt;&gt;""),sum(iferror(vlookup(rank(index(ScoreMatrix!$B$2:$AA$51,,$A3),{index(ScoreMatrix!$B$2:$AA$51,,$A3);ScoreMatrix!O$2:O$51},false),RankScores!$A$1:$C$100,3,false)),),)</f>
        <v/>
      </c>
      <c r="W3" s="33" t="str">
        <f t="array" ref="W3">if(and($G3&lt;&gt;W$2,$G3&lt;&gt;"",W$2&lt;&gt;""),sum(iferror(vlookup(rank(index(ScoreMatrix!$B$2:$AA$51,,$A3),{index(ScoreMatrix!$B$2:$AA$51,,$A3);ScoreMatrix!P$2:P$51},false),RankScores!$A$1:$C$100,3,false)),),)</f>
        <v/>
      </c>
      <c r="X3" s="33" t="str">
        <f t="array" ref="X3">if(and($G3&lt;&gt;X$2,$G3&lt;&gt;"",X$2&lt;&gt;""),sum(iferror(vlookup(rank(index(ScoreMatrix!$B$2:$AA$51,,$A3),{index(ScoreMatrix!$B$2:$AA$51,,$A3);ScoreMatrix!Q$2:Q$51},false),RankScores!$A$1:$C$100,3,false)),),)</f>
        <v/>
      </c>
      <c r="Y3" s="33" t="str">
        <f t="array" ref="Y3">if(and($G3&lt;&gt;Y$2,$G3&lt;&gt;"",Y$2&lt;&gt;""),sum(iferror(vlookup(rank(index(ScoreMatrix!$B$2:$AA$51,,$A3),{index(ScoreMatrix!$B$2:$AA$51,,$A3);ScoreMatrix!R$2:R$51},false),RankScores!$A$1:$C$100,3,false)),),)</f>
        <v/>
      </c>
      <c r="Z3" s="33" t="str">
        <f t="array" ref="Z3">if(and($G3&lt;&gt;Z$2,$G3&lt;&gt;"",Z$2&lt;&gt;""),sum(iferror(vlookup(rank(index(ScoreMatrix!$B$2:$AA$51,,$A3),{index(ScoreMatrix!$B$2:$AA$51,,$A3);ScoreMatrix!S$2:S$51},false),RankScores!$A$1:$C$100,3,false)),),)</f>
        <v/>
      </c>
      <c r="AA3" s="33" t="str">
        <f t="array" ref="AA3">if(and($G3&lt;&gt;AA$2,$G3&lt;&gt;"",AA$2&lt;&gt;""),sum(iferror(vlookup(rank(index(ScoreMatrix!$B$2:$AA$51,,$A3),{index(ScoreMatrix!$B$2:$AA$51,,$A3);ScoreMatrix!T$2:T$51},false),RankScores!$A$1:$C$100,3,false)),),)</f>
        <v/>
      </c>
      <c r="AB3" s="33" t="str">
        <f t="array" ref="AB3">if(and($G3&lt;&gt;AB$2,$G3&lt;&gt;"",AB$2&lt;&gt;""),sum(iferror(vlookup(rank(index(ScoreMatrix!$B$2:$AA$51,,$A3),{index(ScoreMatrix!$B$2:$AA$51,,$A3);ScoreMatrix!U$2:U$51},false),RankScores!$A$1:$C$100,3,false)),),)</f>
        <v/>
      </c>
      <c r="AC3" s="33" t="str">
        <f t="array" ref="AC3">if(and($G3&lt;&gt;AC$2,$G3&lt;&gt;"",AC$2&lt;&gt;""),sum(iferror(vlookup(rank(index(ScoreMatrix!$B$2:$AA$51,,$A3),{index(ScoreMatrix!$B$2:$AA$51,,$A3);ScoreMatrix!V$2:V$51},false),RankScores!$A$1:$C$100,3,false)),),)</f>
        <v/>
      </c>
      <c r="AD3" s="33" t="str">
        <f t="array" ref="AD3">if(and($G3&lt;&gt;AD$2,$G3&lt;&gt;"",AD$2&lt;&gt;""),sum(iferror(vlookup(rank(index(ScoreMatrix!$B$2:$AA$51,,$A3),{index(ScoreMatrix!$B$2:$AA$51,,$A3);ScoreMatrix!W$2:W$51},false),RankScores!$A$1:$C$100,3,false)),),)</f>
        <v/>
      </c>
      <c r="AE3" s="33" t="str">
        <f t="array" ref="AE3">if(and($G3&lt;&gt;AE$2,$G3&lt;&gt;"",AE$2&lt;&gt;""),sum(iferror(vlookup(rank(index(ScoreMatrix!$B$2:$AA$51,,$A3),{index(ScoreMatrix!$B$2:$AA$51,,$A3);ScoreMatrix!X$2:X$51},false),RankScores!$A$1:$C$100,3,false)),),)</f>
        <v/>
      </c>
      <c r="AF3" s="34" t="str">
        <f t="array" ref="AF3">if(and($G3&lt;&gt;AF$2,$G3&lt;&gt;"",AF$2&lt;&gt;""),sum(iferror(vlookup(rank(index(ScoreMatrix!$B$2:$AA$51,,$A3),{index(ScoreMatrix!$B$2:$AA$51,,$A3);ScoreMatrix!Y$2:Y$51},false),RankScores!$A$1:$C$100,3,false)),),)</f>
        <v/>
      </c>
    </row>
    <row r="4" ht="15.75" customHeight="1">
      <c r="A4" s="6">
        <v>2.0</v>
      </c>
      <c r="B4" s="35" t="str">
        <f>if(isblank(VirtualLeague!D4),,"`"&amp;VirtualLeague!C4&amp;rept(" ",20-len(VirtualLeague!C4))&amp; rept(" ",6-len(VirtualLeague!D4))&amp;VirtualLeague!D4&amp;"`"  )</f>
        <v>`sebg                 10713`</v>
      </c>
      <c r="C4" s="26" t="s">
        <v>8</v>
      </c>
      <c r="D4" s="27">
        <v>10713.0</v>
      </c>
      <c r="E4" s="36">
        <f t="array" ref="E4">if(G4="",,count(index(ScoreMatrix!$B$2:$AA$51,,$A4)))</f>
        <v>49</v>
      </c>
      <c r="F4" s="29">
        <f t="array" ref="F4">if(G4="",,average(index(ScoreMatrix!$B$2:$AA$51,,$A4)))</f>
        <v>33887.81633</v>
      </c>
      <c r="G4" s="30" t="str">
        <f t="shared" si="1"/>
        <v>NORTH</v>
      </c>
      <c r="H4" s="31">
        <f t="shared" si="2"/>
        <v>3903</v>
      </c>
      <c r="I4" s="37">
        <f t="array" ref="I4">if(and($G4&lt;&gt;I$2,$G4&lt;&gt;"",I$2&lt;&gt;""),sum(iferror(vlookup(rank(index(ScoreMatrix!$B$2:$AA$51,,$A4),{index(ScoreMatrix!$B$2:$AA$51,,$A4);ScoreMatrix!B$2:B$51},false),RankScores!$A$1:$C$100,3,false)),),)</f>
        <v>3364</v>
      </c>
      <c r="J4" s="38" t="str">
        <f t="array" ref="J4">if(and($G4&lt;&gt;J$2,$G4&lt;&gt;"",J$2&lt;&gt;""),sum(iferror(vlookup(rank(index(ScoreMatrix!$B$2:$AA$51,,$A4),{index(ScoreMatrix!$B$2:$AA$51,,$A4);ScoreMatrix!C$2:C$51},false),RankScores!$A$1:$C$100,3,false)),),)</f>
        <v/>
      </c>
      <c r="K4" s="38">
        <f t="array" ref="K4">if(and($G4&lt;&gt;K$2,$G4&lt;&gt;"",K$2&lt;&gt;""),sum(iferror(vlookup(rank(index(ScoreMatrix!$B$2:$AA$51,,$A4),{index(ScoreMatrix!$B$2:$AA$51,,$A4);ScoreMatrix!D$2:D$51},false),RankScores!$A$1:$C$100,3,false)),),)</f>
        <v>275</v>
      </c>
      <c r="L4" s="38">
        <f t="array" ref="L4">if(and($G4&lt;&gt;L$2,$G4&lt;&gt;"",L$2&lt;&gt;""),sum(iferror(vlookup(rank(index(ScoreMatrix!$B$2:$AA$51,,$A4),{index(ScoreMatrix!$B$2:$AA$51,,$A4);ScoreMatrix!E$2:E$51},false),RankScores!$A$1:$C$100,3,false)),),)</f>
        <v>264</v>
      </c>
      <c r="M4" s="38" t="str">
        <f t="array" ref="M4">if(and($G4&lt;&gt;M$2,$G4&lt;&gt;"",M$2&lt;&gt;""),sum(iferror(vlookup(rank(index(ScoreMatrix!$B$2:$AA$51,,$A4),{index(ScoreMatrix!$B$2:$AA$51,,$A4);ScoreMatrix!F$2:F$51},false),RankScores!$A$1:$C$100,3,false)),),)</f>
        <v/>
      </c>
      <c r="N4" s="38" t="str">
        <f t="array" ref="N4">if(and($G4&lt;&gt;N$2,$G4&lt;&gt;"",N$2&lt;&gt;""),sum(iferror(vlookup(rank(index(ScoreMatrix!$B$2:$AA$51,,$A4),{index(ScoreMatrix!$B$2:$AA$51,,$A4);ScoreMatrix!G$2:G$51},false),RankScores!$A$1:$C$100,3,false)),),)</f>
        <v/>
      </c>
      <c r="O4" s="38" t="str">
        <f t="array" ref="O4">if(and($G4&lt;&gt;O$2,$G4&lt;&gt;"",O$2&lt;&gt;""),sum(iferror(vlookup(rank(index(ScoreMatrix!$B$2:$AA$51,,$A4),{index(ScoreMatrix!$B$2:$AA$51,,$A4);ScoreMatrix!H$2:H$51},false),RankScores!$A$1:$C$100,3,false)),),)</f>
        <v/>
      </c>
      <c r="P4" s="38" t="str">
        <f t="array" ref="P4">if(and($G4&lt;&gt;P$2,$G4&lt;&gt;"",P$2&lt;&gt;""),sum(iferror(vlookup(rank(index(ScoreMatrix!$B$2:$AA$51,,$A4),{index(ScoreMatrix!$B$2:$AA$51,,$A4);ScoreMatrix!I$2:I$51},false),RankScores!$A$1:$C$100,3,false)),),)</f>
        <v/>
      </c>
      <c r="Q4" s="38" t="str">
        <f t="array" ref="Q4">if(and($G4&lt;&gt;Q$2,$G4&lt;&gt;"",Q$2&lt;&gt;""),sum(iferror(vlookup(rank(index(ScoreMatrix!$B$2:$AA$51,,$A4),{index(ScoreMatrix!$B$2:$AA$51,,$A4);ScoreMatrix!J$2:J$51},false),RankScores!$A$1:$C$100,3,false)),),)</f>
        <v/>
      </c>
      <c r="R4" s="38" t="str">
        <f t="array" ref="R4">if(and($G4&lt;&gt;R$2,$G4&lt;&gt;"",R$2&lt;&gt;""),sum(iferror(vlookup(rank(index(ScoreMatrix!$B$2:$AA$51,,$A4),{index(ScoreMatrix!$B$2:$AA$51,,$A4);ScoreMatrix!K$2:K$51},false),RankScores!$A$1:$C$100,3,false)),),)</f>
        <v/>
      </c>
      <c r="S4" s="38" t="str">
        <f t="array" ref="S4">if(and($G4&lt;&gt;S$2,$G4&lt;&gt;"",S$2&lt;&gt;""),sum(iferror(vlookup(rank(index(ScoreMatrix!$B$2:$AA$51,,$A4),{index(ScoreMatrix!$B$2:$AA$51,,$A4);ScoreMatrix!L$2:L$51},false),RankScores!$A$1:$C$100,3,false)),),)</f>
        <v/>
      </c>
      <c r="T4" s="38" t="str">
        <f t="array" ref="T4">if(and($G4&lt;&gt;T$2,$G4&lt;&gt;"",T$2&lt;&gt;""),sum(iferror(vlookup(rank(index(ScoreMatrix!$B$2:$AA$51,,$A4),{index(ScoreMatrix!$B$2:$AA$51,,$A4);ScoreMatrix!M$2:M$51},false),RankScores!$A$1:$C$100,3,false)),),)</f>
        <v/>
      </c>
      <c r="U4" s="38" t="str">
        <f t="array" ref="U4">if(and($G4&lt;&gt;U$2,$G4&lt;&gt;"",U$2&lt;&gt;""),sum(iferror(vlookup(rank(index(ScoreMatrix!$B$2:$AA$51,,$A4),{index(ScoreMatrix!$B$2:$AA$51,,$A4);ScoreMatrix!N$2:N$51},false),RankScores!$A$1:$C$100,3,false)),),)</f>
        <v/>
      </c>
      <c r="V4" s="38" t="str">
        <f t="array" ref="V4">if(and($G4&lt;&gt;V$2,$G4&lt;&gt;"",V$2&lt;&gt;""),sum(iferror(vlookup(rank(index(ScoreMatrix!$B$2:$AA$51,,$A4),{index(ScoreMatrix!$B$2:$AA$51,,$A4);ScoreMatrix!O$2:O$51},false),RankScores!$A$1:$C$100,3,false)),),)</f>
        <v/>
      </c>
      <c r="W4" s="38" t="str">
        <f t="array" ref="W4">if(and($G4&lt;&gt;W$2,$G4&lt;&gt;"",W$2&lt;&gt;""),sum(iferror(vlookup(rank(index(ScoreMatrix!$B$2:$AA$51,,$A4),{index(ScoreMatrix!$B$2:$AA$51,,$A4);ScoreMatrix!P$2:P$51},false),RankScores!$A$1:$C$100,3,false)),),)</f>
        <v/>
      </c>
      <c r="X4" s="38" t="str">
        <f t="array" ref="X4">if(and($G4&lt;&gt;X$2,$G4&lt;&gt;"",X$2&lt;&gt;""),sum(iferror(vlookup(rank(index(ScoreMatrix!$B$2:$AA$51,,$A4),{index(ScoreMatrix!$B$2:$AA$51,,$A4);ScoreMatrix!Q$2:Q$51},false),RankScores!$A$1:$C$100,3,false)),),)</f>
        <v/>
      </c>
      <c r="Y4" s="38" t="str">
        <f t="array" ref="Y4">if(and($G4&lt;&gt;Y$2,$G4&lt;&gt;"",Y$2&lt;&gt;""),sum(iferror(vlookup(rank(index(ScoreMatrix!$B$2:$AA$51,,$A4),{index(ScoreMatrix!$B$2:$AA$51,,$A4);ScoreMatrix!R$2:R$51},false),RankScores!$A$1:$C$100,3,false)),),)</f>
        <v/>
      </c>
      <c r="Z4" s="38" t="str">
        <f t="array" ref="Z4">if(and($G4&lt;&gt;Z$2,$G4&lt;&gt;"",Z$2&lt;&gt;""),sum(iferror(vlookup(rank(index(ScoreMatrix!$B$2:$AA$51,,$A4),{index(ScoreMatrix!$B$2:$AA$51,,$A4);ScoreMatrix!S$2:S$51},false),RankScores!$A$1:$C$100,3,false)),),)</f>
        <v/>
      </c>
      <c r="AA4" s="38" t="str">
        <f t="array" ref="AA4">if(and($G4&lt;&gt;AA$2,$G4&lt;&gt;"",AA$2&lt;&gt;""),sum(iferror(vlookup(rank(index(ScoreMatrix!$B$2:$AA$51,,$A4),{index(ScoreMatrix!$B$2:$AA$51,,$A4);ScoreMatrix!T$2:T$51},false),RankScores!$A$1:$C$100,3,false)),),)</f>
        <v/>
      </c>
      <c r="AB4" s="38" t="str">
        <f t="array" ref="AB4">if(and($G4&lt;&gt;AB$2,$G4&lt;&gt;"",AB$2&lt;&gt;""),sum(iferror(vlookup(rank(index(ScoreMatrix!$B$2:$AA$51,,$A4),{index(ScoreMatrix!$B$2:$AA$51,,$A4);ScoreMatrix!U$2:U$51},false),RankScores!$A$1:$C$100,3,false)),),)</f>
        <v/>
      </c>
      <c r="AC4" s="38" t="str">
        <f t="array" ref="AC4">if(and($G4&lt;&gt;AC$2,$G4&lt;&gt;"",AC$2&lt;&gt;""),sum(iferror(vlookup(rank(index(ScoreMatrix!$B$2:$AA$51,,$A4),{index(ScoreMatrix!$B$2:$AA$51,,$A4);ScoreMatrix!V$2:V$51},false),RankScores!$A$1:$C$100,3,false)),),)</f>
        <v/>
      </c>
      <c r="AD4" s="38" t="str">
        <f t="array" ref="AD4">if(and($G4&lt;&gt;AD$2,$G4&lt;&gt;"",AD$2&lt;&gt;""),sum(iferror(vlookup(rank(index(ScoreMatrix!$B$2:$AA$51,,$A4),{index(ScoreMatrix!$B$2:$AA$51,,$A4);ScoreMatrix!W$2:W$51},false),RankScores!$A$1:$C$100,3,false)),),)</f>
        <v/>
      </c>
      <c r="AE4" s="38" t="str">
        <f t="array" ref="AE4">if(and($G4&lt;&gt;AE$2,$G4&lt;&gt;"",AE$2&lt;&gt;""),sum(iferror(vlookup(rank(index(ScoreMatrix!$B$2:$AA$51,,$A4),{index(ScoreMatrix!$B$2:$AA$51,,$A4);ScoreMatrix!X$2:X$51},false),RankScores!$A$1:$C$100,3,false)),),)</f>
        <v/>
      </c>
      <c r="AF4" s="39" t="str">
        <f t="array" ref="AF4">if(and($G4&lt;&gt;AF$2,$G4&lt;&gt;"",AF$2&lt;&gt;""),sum(iferror(vlookup(rank(index(ScoreMatrix!$B$2:$AA$51,,$A4),{index(ScoreMatrix!$B$2:$AA$51,,$A4);ScoreMatrix!Y$2:Y$51},false),RankScores!$A$1:$C$100,3,false)),),)</f>
        <v/>
      </c>
    </row>
    <row r="5" ht="15.75" customHeight="1">
      <c r="A5" s="6">
        <v>3.0</v>
      </c>
      <c r="B5" s="35" t="str">
        <f>if(isblank(VirtualLeague!D5),,"`"&amp;VirtualLeague!C5&amp;rept(" ",20-len(VirtualLeague!C5))&amp; rept(" ",6-len(VirtualLeague!D5))&amp;VirtualLeague!D5&amp;"`"  )</f>
        <v>`NORTH                 3903`</v>
      </c>
      <c r="C5" s="26" t="s">
        <v>9</v>
      </c>
      <c r="D5" s="27">
        <v>3903.0</v>
      </c>
      <c r="E5" s="36">
        <f t="array" ref="E5">if(G5="",,count(index(ScoreMatrix!$B$2:$AA$51,,$A5)))</f>
        <v>49</v>
      </c>
      <c r="F5" s="29">
        <f t="array" ref="F5">if(G5="",,average(index(ScoreMatrix!$B$2:$AA$51,,$A5)))</f>
        <v>38493.61224</v>
      </c>
      <c r="G5" s="30" t="str">
        <f t="shared" si="1"/>
        <v>pl</v>
      </c>
      <c r="H5" s="31">
        <f t="shared" si="2"/>
        <v>10947</v>
      </c>
      <c r="I5" s="37">
        <f t="array" ref="I5">if(and($G5&lt;&gt;I$2,$G5&lt;&gt;"",I$2&lt;&gt;""),sum(iferror(vlookup(rank(index(ScoreMatrix!$B$2:$AA$51,,$A5),{index(ScoreMatrix!$B$2:$AA$51,,$A5);ScoreMatrix!B$2:B$51},false),RankScores!$A$1:$C$100,3,false)),),)</f>
        <v>4314</v>
      </c>
      <c r="J5" s="38">
        <f t="array" ref="J5">if(and($G5&lt;&gt;J$2,$G5&lt;&gt;"",J$2&lt;&gt;""),sum(iferror(vlookup(rank(index(ScoreMatrix!$B$2:$AA$51,,$A5),{index(ScoreMatrix!$B$2:$AA$51,,$A5);ScoreMatrix!C$2:C$51},false),RankScores!$A$1:$C$100,3,false)),),)</f>
        <v>4249</v>
      </c>
      <c r="K5" s="38" t="str">
        <f t="array" ref="K5">if(and($G5&lt;&gt;K$2,$G5&lt;&gt;"",K$2&lt;&gt;""),sum(iferror(vlookup(rank(index(ScoreMatrix!$B$2:$AA$51,,$A5),{index(ScoreMatrix!$B$2:$AA$51,,$A5);ScoreMatrix!D$2:D$51},false),RankScores!$A$1:$C$100,3,false)),),)</f>
        <v/>
      </c>
      <c r="L5" s="38">
        <f t="array" ref="L5">if(and($G5&lt;&gt;L$2,$G5&lt;&gt;"",L$2&lt;&gt;""),sum(iferror(vlookup(rank(index(ScoreMatrix!$B$2:$AA$51,,$A5),{index(ScoreMatrix!$B$2:$AA$51,,$A5);ScoreMatrix!E$2:E$51},false),RankScores!$A$1:$C$100,3,false)),),)</f>
        <v>2384</v>
      </c>
      <c r="M5" s="38" t="str">
        <f t="array" ref="M5">if(and($G5&lt;&gt;M$2,$G5&lt;&gt;"",M$2&lt;&gt;""),sum(iferror(vlookup(rank(index(ScoreMatrix!$B$2:$AA$51,,$A5),{index(ScoreMatrix!$B$2:$AA$51,,$A5);ScoreMatrix!F$2:F$51},false),RankScores!$A$1:$C$100,3,false)),),)</f>
        <v/>
      </c>
      <c r="N5" s="38" t="str">
        <f t="array" ref="N5">if(and($G5&lt;&gt;N$2,$G5&lt;&gt;"",N$2&lt;&gt;""),sum(iferror(vlookup(rank(index(ScoreMatrix!$B$2:$AA$51,,$A5),{index(ScoreMatrix!$B$2:$AA$51,,$A5);ScoreMatrix!G$2:G$51},false),RankScores!$A$1:$C$100,3,false)),),)</f>
        <v/>
      </c>
      <c r="O5" s="38" t="str">
        <f t="array" ref="O5">if(and($G5&lt;&gt;O$2,$G5&lt;&gt;"",O$2&lt;&gt;""),sum(iferror(vlookup(rank(index(ScoreMatrix!$B$2:$AA$51,,$A5),{index(ScoreMatrix!$B$2:$AA$51,,$A5);ScoreMatrix!H$2:H$51},false),RankScores!$A$1:$C$100,3,false)),),)</f>
        <v/>
      </c>
      <c r="P5" s="38" t="str">
        <f t="array" ref="P5">if(and($G5&lt;&gt;P$2,$G5&lt;&gt;"",P$2&lt;&gt;""),sum(iferror(vlookup(rank(index(ScoreMatrix!$B$2:$AA$51,,$A5),{index(ScoreMatrix!$B$2:$AA$51,,$A5);ScoreMatrix!I$2:I$51},false),RankScores!$A$1:$C$100,3,false)),),)</f>
        <v/>
      </c>
      <c r="Q5" s="38" t="str">
        <f t="array" ref="Q5">if(and($G5&lt;&gt;Q$2,$G5&lt;&gt;"",Q$2&lt;&gt;""),sum(iferror(vlookup(rank(index(ScoreMatrix!$B$2:$AA$51,,$A5),{index(ScoreMatrix!$B$2:$AA$51,,$A5);ScoreMatrix!J$2:J$51},false),RankScores!$A$1:$C$100,3,false)),),)</f>
        <v/>
      </c>
      <c r="R5" s="38" t="str">
        <f t="array" ref="R5">if(and($G5&lt;&gt;R$2,$G5&lt;&gt;"",R$2&lt;&gt;""),sum(iferror(vlookup(rank(index(ScoreMatrix!$B$2:$AA$51,,$A5),{index(ScoreMatrix!$B$2:$AA$51,,$A5);ScoreMatrix!K$2:K$51},false),RankScores!$A$1:$C$100,3,false)),),)</f>
        <v/>
      </c>
      <c r="S5" s="38" t="str">
        <f t="array" ref="S5">if(and($G5&lt;&gt;S$2,$G5&lt;&gt;"",S$2&lt;&gt;""),sum(iferror(vlookup(rank(index(ScoreMatrix!$B$2:$AA$51,,$A5),{index(ScoreMatrix!$B$2:$AA$51,,$A5);ScoreMatrix!L$2:L$51},false),RankScores!$A$1:$C$100,3,false)),),)</f>
        <v/>
      </c>
      <c r="T5" s="38" t="str">
        <f t="array" ref="T5">if(and($G5&lt;&gt;T$2,$G5&lt;&gt;"",T$2&lt;&gt;""),sum(iferror(vlookup(rank(index(ScoreMatrix!$B$2:$AA$51,,$A5),{index(ScoreMatrix!$B$2:$AA$51,,$A5);ScoreMatrix!M$2:M$51},false),RankScores!$A$1:$C$100,3,false)),),)</f>
        <v/>
      </c>
      <c r="U5" s="38" t="str">
        <f t="array" ref="U5">if(and($G5&lt;&gt;U$2,$G5&lt;&gt;"",U$2&lt;&gt;""),sum(iferror(vlookup(rank(index(ScoreMatrix!$B$2:$AA$51,,$A5),{index(ScoreMatrix!$B$2:$AA$51,,$A5);ScoreMatrix!N$2:N$51},false),RankScores!$A$1:$C$100,3,false)),),)</f>
        <v/>
      </c>
      <c r="V5" s="38" t="str">
        <f t="array" ref="V5">if(and($G5&lt;&gt;V$2,$G5&lt;&gt;"",V$2&lt;&gt;""),sum(iferror(vlookup(rank(index(ScoreMatrix!$B$2:$AA$51,,$A5),{index(ScoreMatrix!$B$2:$AA$51,,$A5);ScoreMatrix!O$2:O$51},false),RankScores!$A$1:$C$100,3,false)),),)</f>
        <v/>
      </c>
      <c r="W5" s="38" t="str">
        <f t="array" ref="W5">if(and($G5&lt;&gt;W$2,$G5&lt;&gt;"",W$2&lt;&gt;""),sum(iferror(vlookup(rank(index(ScoreMatrix!$B$2:$AA$51,,$A5),{index(ScoreMatrix!$B$2:$AA$51,,$A5);ScoreMatrix!P$2:P$51},false),RankScores!$A$1:$C$100,3,false)),),)</f>
        <v/>
      </c>
      <c r="X5" s="38" t="str">
        <f t="array" ref="X5">if(and($G5&lt;&gt;X$2,$G5&lt;&gt;"",X$2&lt;&gt;""),sum(iferror(vlookup(rank(index(ScoreMatrix!$B$2:$AA$51,,$A5),{index(ScoreMatrix!$B$2:$AA$51,,$A5);ScoreMatrix!Q$2:Q$51},false),RankScores!$A$1:$C$100,3,false)),),)</f>
        <v/>
      </c>
      <c r="Y5" s="38" t="str">
        <f t="array" ref="Y5">if(and($G5&lt;&gt;Y$2,$G5&lt;&gt;"",Y$2&lt;&gt;""),sum(iferror(vlookup(rank(index(ScoreMatrix!$B$2:$AA$51,,$A5),{index(ScoreMatrix!$B$2:$AA$51,,$A5);ScoreMatrix!R$2:R$51},false),RankScores!$A$1:$C$100,3,false)),),)</f>
        <v/>
      </c>
      <c r="Z5" s="38" t="str">
        <f t="array" ref="Z5">if(and($G5&lt;&gt;Z$2,$G5&lt;&gt;"",Z$2&lt;&gt;""),sum(iferror(vlookup(rank(index(ScoreMatrix!$B$2:$AA$51,,$A5),{index(ScoreMatrix!$B$2:$AA$51,,$A5);ScoreMatrix!S$2:S$51},false),RankScores!$A$1:$C$100,3,false)),),)</f>
        <v/>
      </c>
      <c r="AA5" s="38" t="str">
        <f t="array" ref="AA5">if(and($G5&lt;&gt;AA$2,$G5&lt;&gt;"",AA$2&lt;&gt;""),sum(iferror(vlookup(rank(index(ScoreMatrix!$B$2:$AA$51,,$A5),{index(ScoreMatrix!$B$2:$AA$51,,$A5);ScoreMatrix!T$2:T$51},false),RankScores!$A$1:$C$100,3,false)),),)</f>
        <v/>
      </c>
      <c r="AB5" s="38" t="str">
        <f t="array" ref="AB5">if(and($G5&lt;&gt;AB$2,$G5&lt;&gt;"",AB$2&lt;&gt;""),sum(iferror(vlookup(rank(index(ScoreMatrix!$B$2:$AA$51,,$A5),{index(ScoreMatrix!$B$2:$AA$51,,$A5);ScoreMatrix!U$2:U$51},false),RankScores!$A$1:$C$100,3,false)),),)</f>
        <v/>
      </c>
      <c r="AC5" s="38" t="str">
        <f t="array" ref="AC5">if(and($G5&lt;&gt;AC$2,$G5&lt;&gt;"",AC$2&lt;&gt;""),sum(iferror(vlookup(rank(index(ScoreMatrix!$B$2:$AA$51,,$A5),{index(ScoreMatrix!$B$2:$AA$51,,$A5);ScoreMatrix!V$2:V$51},false),RankScores!$A$1:$C$100,3,false)),),)</f>
        <v/>
      </c>
      <c r="AD5" s="38" t="str">
        <f t="array" ref="AD5">if(and($G5&lt;&gt;AD$2,$G5&lt;&gt;"",AD$2&lt;&gt;""),sum(iferror(vlookup(rank(index(ScoreMatrix!$B$2:$AA$51,,$A5),{index(ScoreMatrix!$B$2:$AA$51,,$A5);ScoreMatrix!W$2:W$51},false),RankScores!$A$1:$C$100,3,false)),),)</f>
        <v/>
      </c>
      <c r="AE5" s="38" t="str">
        <f t="array" ref="AE5">if(and($G5&lt;&gt;AE$2,$G5&lt;&gt;"",AE$2&lt;&gt;""),sum(iferror(vlookup(rank(index(ScoreMatrix!$B$2:$AA$51,,$A5),{index(ScoreMatrix!$B$2:$AA$51,,$A5);ScoreMatrix!X$2:X$51},false),RankScores!$A$1:$C$100,3,false)),),)</f>
        <v/>
      </c>
      <c r="AF5" s="39" t="str">
        <f t="array" ref="AF5">if(and($G5&lt;&gt;AF$2,$G5&lt;&gt;"",AF$2&lt;&gt;""),sum(iferror(vlookup(rank(index(ScoreMatrix!$B$2:$AA$51,,$A5),{index(ScoreMatrix!$B$2:$AA$51,,$A5);ScoreMatrix!Y$2:Y$51},false),RankScores!$A$1:$C$100,3,false)),),)</f>
        <v/>
      </c>
    </row>
    <row r="6" ht="15.75" customHeight="1">
      <c r="A6" s="6">
        <v>4.0</v>
      </c>
      <c r="B6" s="35" t="str">
        <f>if(isblank(VirtualLeague!D6),,"`"&amp;VirtualLeague!C6&amp;rept(" ",20-len(VirtualLeague!C6))&amp; rept(" ",6-len(VirtualLeague!D6))&amp;VirtualLeague!D6&amp;"`"  )</f>
        <v>`Greddit2              1582`</v>
      </c>
      <c r="C6" s="26" t="s">
        <v>10</v>
      </c>
      <c r="D6" s="27">
        <v>1582.0</v>
      </c>
      <c r="E6" s="36">
        <f t="array" ref="E6">if(G6="",,count(index(ScoreMatrix!$B$2:$AA$51,,$A6)))</f>
        <v>50</v>
      </c>
      <c r="F6" s="29">
        <f t="array" ref="F6">if(G6="",,average(index(ScoreMatrix!$B$2:$AA$51,,$A6)))</f>
        <v>37560.44</v>
      </c>
      <c r="G6" s="30" t="str">
        <f t="shared" si="1"/>
        <v>sebg</v>
      </c>
      <c r="H6" s="31">
        <f t="shared" si="2"/>
        <v>10713</v>
      </c>
      <c r="I6" s="37">
        <f t="array" ref="I6">if(and($G6&lt;&gt;I$2,$G6&lt;&gt;"",I$2&lt;&gt;""),sum(iferror(vlookup(rank(index(ScoreMatrix!$B$2:$AA$51,,$A6),{index(ScoreMatrix!$B$2:$AA$51,,$A6);ScoreMatrix!B$2:B$51},false),RankScores!$A$1:$C$100,3,false)),),)</f>
        <v>4309</v>
      </c>
      <c r="J6" s="38">
        <f t="array" ref="J6">if(and($G6&lt;&gt;J$2,$G6&lt;&gt;"",J$2&lt;&gt;""),sum(iferror(vlookup(rank(index(ScoreMatrix!$B$2:$AA$51,,$A6),{index(ScoreMatrix!$B$2:$AA$51,,$A6);ScoreMatrix!C$2:C$51},false),RankScores!$A$1:$C$100,3,false)),),)</f>
        <v>4262</v>
      </c>
      <c r="K6" s="38">
        <f t="array" ref="K6">if(and($G6&lt;&gt;K$2,$G6&lt;&gt;"",K$2&lt;&gt;""),sum(iferror(vlookup(rank(index(ScoreMatrix!$B$2:$AA$51,,$A6),{index(ScoreMatrix!$B$2:$AA$51,,$A6);ScoreMatrix!D$2:D$51},false),RankScores!$A$1:$C$100,3,false)),),)</f>
        <v>2142</v>
      </c>
      <c r="L6" s="38" t="str">
        <f t="array" ref="L6">if(and($G6&lt;&gt;L$2,$G6&lt;&gt;"",L$2&lt;&gt;""),sum(iferror(vlookup(rank(index(ScoreMatrix!$B$2:$AA$51,,$A6),{index(ScoreMatrix!$B$2:$AA$51,,$A6);ScoreMatrix!E$2:E$51},false),RankScores!$A$1:$C$100,3,false)),),)</f>
        <v/>
      </c>
      <c r="M6" s="38" t="str">
        <f t="array" ref="M6">if(and($G6&lt;&gt;M$2,$G6&lt;&gt;"",M$2&lt;&gt;""),sum(iferror(vlookup(rank(index(ScoreMatrix!$B$2:$AA$51,,$A6),{index(ScoreMatrix!$B$2:$AA$51,,$A6);ScoreMatrix!F$2:F$51},false),RankScores!$A$1:$C$100,3,false)),),)</f>
        <v/>
      </c>
      <c r="N6" s="38" t="str">
        <f t="array" ref="N6">if(and($G6&lt;&gt;N$2,$G6&lt;&gt;"",N$2&lt;&gt;""),sum(iferror(vlookup(rank(index(ScoreMatrix!$B$2:$AA$51,,$A6),{index(ScoreMatrix!$B$2:$AA$51,,$A6);ScoreMatrix!G$2:G$51},false),RankScores!$A$1:$C$100,3,false)),),)</f>
        <v/>
      </c>
      <c r="O6" s="38" t="str">
        <f t="array" ref="O6">if(and($G6&lt;&gt;O$2,$G6&lt;&gt;"",O$2&lt;&gt;""),sum(iferror(vlookup(rank(index(ScoreMatrix!$B$2:$AA$51,,$A6),{index(ScoreMatrix!$B$2:$AA$51,,$A6);ScoreMatrix!H$2:H$51},false),RankScores!$A$1:$C$100,3,false)),),)</f>
        <v/>
      </c>
      <c r="P6" s="38" t="str">
        <f t="array" ref="P6">if(and($G6&lt;&gt;P$2,$G6&lt;&gt;"",P$2&lt;&gt;""),sum(iferror(vlookup(rank(index(ScoreMatrix!$B$2:$AA$51,,$A6),{index(ScoreMatrix!$B$2:$AA$51,,$A6);ScoreMatrix!I$2:I$51},false),RankScores!$A$1:$C$100,3,false)),),)</f>
        <v/>
      </c>
      <c r="Q6" s="38" t="str">
        <f t="array" ref="Q6">if(and($G6&lt;&gt;Q$2,$G6&lt;&gt;"",Q$2&lt;&gt;""),sum(iferror(vlookup(rank(index(ScoreMatrix!$B$2:$AA$51,,$A6),{index(ScoreMatrix!$B$2:$AA$51,,$A6);ScoreMatrix!J$2:J$51},false),RankScores!$A$1:$C$100,3,false)),),)</f>
        <v/>
      </c>
      <c r="R6" s="38" t="str">
        <f t="array" ref="R6">if(and($G6&lt;&gt;R$2,$G6&lt;&gt;"",R$2&lt;&gt;""),sum(iferror(vlookup(rank(index(ScoreMatrix!$B$2:$AA$51,,$A6),{index(ScoreMatrix!$B$2:$AA$51,,$A6);ScoreMatrix!K$2:K$51},false),RankScores!$A$1:$C$100,3,false)),),)</f>
        <v/>
      </c>
      <c r="S6" s="38" t="str">
        <f t="array" ref="S6">if(and($G6&lt;&gt;S$2,$G6&lt;&gt;"",S$2&lt;&gt;""),sum(iferror(vlookup(rank(index(ScoreMatrix!$B$2:$AA$51,,$A6),{index(ScoreMatrix!$B$2:$AA$51,,$A6);ScoreMatrix!L$2:L$51},false),RankScores!$A$1:$C$100,3,false)),),)</f>
        <v/>
      </c>
      <c r="T6" s="38" t="str">
        <f t="array" ref="T6">if(and($G6&lt;&gt;T$2,$G6&lt;&gt;"",T$2&lt;&gt;""),sum(iferror(vlookup(rank(index(ScoreMatrix!$B$2:$AA$51,,$A6),{index(ScoreMatrix!$B$2:$AA$51,,$A6);ScoreMatrix!M$2:M$51},false),RankScores!$A$1:$C$100,3,false)),),)</f>
        <v/>
      </c>
      <c r="U6" s="38" t="str">
        <f t="array" ref="U6">if(and($G6&lt;&gt;U$2,$G6&lt;&gt;"",U$2&lt;&gt;""),sum(iferror(vlookup(rank(index(ScoreMatrix!$B$2:$AA$51,,$A6),{index(ScoreMatrix!$B$2:$AA$51,,$A6);ScoreMatrix!N$2:N$51},false),RankScores!$A$1:$C$100,3,false)),),)</f>
        <v/>
      </c>
      <c r="V6" s="38" t="str">
        <f t="array" ref="V6">if(and($G6&lt;&gt;V$2,$G6&lt;&gt;"",V$2&lt;&gt;""),sum(iferror(vlookup(rank(index(ScoreMatrix!$B$2:$AA$51,,$A6),{index(ScoreMatrix!$B$2:$AA$51,,$A6);ScoreMatrix!O$2:O$51},false),RankScores!$A$1:$C$100,3,false)),),)</f>
        <v/>
      </c>
      <c r="W6" s="38" t="str">
        <f t="array" ref="W6">if(and($G6&lt;&gt;W$2,$G6&lt;&gt;"",W$2&lt;&gt;""),sum(iferror(vlookup(rank(index(ScoreMatrix!$B$2:$AA$51,,$A6),{index(ScoreMatrix!$B$2:$AA$51,,$A6);ScoreMatrix!P$2:P$51},false),RankScores!$A$1:$C$100,3,false)),),)</f>
        <v/>
      </c>
      <c r="X6" s="38" t="str">
        <f t="array" ref="X6">if(and($G6&lt;&gt;X$2,$G6&lt;&gt;"",X$2&lt;&gt;""),sum(iferror(vlookup(rank(index(ScoreMatrix!$B$2:$AA$51,,$A6),{index(ScoreMatrix!$B$2:$AA$51,,$A6);ScoreMatrix!Q$2:Q$51},false),RankScores!$A$1:$C$100,3,false)),),)</f>
        <v/>
      </c>
      <c r="Y6" s="38" t="str">
        <f t="array" ref="Y6">if(and($G6&lt;&gt;Y$2,$G6&lt;&gt;"",Y$2&lt;&gt;""),sum(iferror(vlookup(rank(index(ScoreMatrix!$B$2:$AA$51,,$A6),{index(ScoreMatrix!$B$2:$AA$51,,$A6);ScoreMatrix!R$2:R$51},false),RankScores!$A$1:$C$100,3,false)),),)</f>
        <v/>
      </c>
      <c r="Z6" s="38" t="str">
        <f t="array" ref="Z6">if(and($G6&lt;&gt;Z$2,$G6&lt;&gt;"",Z$2&lt;&gt;""),sum(iferror(vlookup(rank(index(ScoreMatrix!$B$2:$AA$51,,$A6),{index(ScoreMatrix!$B$2:$AA$51,,$A6);ScoreMatrix!S$2:S$51},false),RankScores!$A$1:$C$100,3,false)),),)</f>
        <v/>
      </c>
      <c r="AA6" s="38" t="str">
        <f t="array" ref="AA6">if(and($G6&lt;&gt;AA$2,$G6&lt;&gt;"",AA$2&lt;&gt;""),sum(iferror(vlookup(rank(index(ScoreMatrix!$B$2:$AA$51,,$A6),{index(ScoreMatrix!$B$2:$AA$51,,$A6);ScoreMatrix!T$2:T$51},false),RankScores!$A$1:$C$100,3,false)),),)</f>
        <v/>
      </c>
      <c r="AB6" s="38" t="str">
        <f t="array" ref="AB6">if(and($G6&lt;&gt;AB$2,$G6&lt;&gt;"",AB$2&lt;&gt;""),sum(iferror(vlookup(rank(index(ScoreMatrix!$B$2:$AA$51,,$A6),{index(ScoreMatrix!$B$2:$AA$51,,$A6);ScoreMatrix!U$2:U$51},false),RankScores!$A$1:$C$100,3,false)),),)</f>
        <v/>
      </c>
      <c r="AC6" s="38" t="str">
        <f t="array" ref="AC6">if(and($G6&lt;&gt;AC$2,$G6&lt;&gt;"",AC$2&lt;&gt;""),sum(iferror(vlookup(rank(index(ScoreMatrix!$B$2:$AA$51,,$A6),{index(ScoreMatrix!$B$2:$AA$51,,$A6);ScoreMatrix!V$2:V$51},false),RankScores!$A$1:$C$100,3,false)),),)</f>
        <v/>
      </c>
      <c r="AD6" s="38" t="str">
        <f t="array" ref="AD6">if(and($G6&lt;&gt;AD$2,$G6&lt;&gt;"",AD$2&lt;&gt;""),sum(iferror(vlookup(rank(index(ScoreMatrix!$B$2:$AA$51,,$A6),{index(ScoreMatrix!$B$2:$AA$51,,$A6);ScoreMatrix!W$2:W$51},false),RankScores!$A$1:$C$100,3,false)),),)</f>
        <v/>
      </c>
      <c r="AE6" s="38" t="str">
        <f t="array" ref="AE6">if(and($G6&lt;&gt;AE$2,$G6&lt;&gt;"",AE$2&lt;&gt;""),sum(iferror(vlookup(rank(index(ScoreMatrix!$B$2:$AA$51,,$A6),{index(ScoreMatrix!$B$2:$AA$51,,$A6);ScoreMatrix!X$2:X$51},false),RankScores!$A$1:$C$100,3,false)),),)</f>
        <v/>
      </c>
      <c r="AF6" s="39" t="str">
        <f t="array" ref="AF6">if(and($G6&lt;&gt;AF$2,$G6&lt;&gt;"",AF$2&lt;&gt;""),sum(iferror(vlookup(rank(index(ScoreMatrix!$B$2:$AA$51,,$A6),{index(ScoreMatrix!$B$2:$AA$51,,$A6);ScoreMatrix!Y$2:Y$51},false),RankScores!$A$1:$C$100,3,false)),),)</f>
        <v/>
      </c>
    </row>
    <row r="7" ht="15.75" customHeight="1">
      <c r="A7" s="6">
        <v>5.0</v>
      </c>
      <c r="B7" s="35" t="str">
        <f>if(isblank(VirtualLeague!D7),,"`"&amp;VirtualLeague!C7&amp;rept(" ",20-len(VirtualLeague!C7))&amp; rept(" ",6-len(VirtualLeague!D7))&amp;VirtualLeague!D7&amp;"`"  )</f>
        <v/>
      </c>
      <c r="C7" s="26"/>
      <c r="D7" s="27"/>
      <c r="E7" s="36" t="str">
        <f t="array" ref="E7">if(G7="",,count(index(ScoreMatrix!$B$2:$AA$51,,$A7)))</f>
        <v/>
      </c>
      <c r="F7" s="29" t="str">
        <f t="array" ref="F7">if(G7="",,average(index(ScoreMatrix!$B$2:$AA$51,,$A7)))</f>
        <v/>
      </c>
      <c r="G7" s="30" t="str">
        <f t="shared" si="1"/>
        <v/>
      </c>
      <c r="H7" s="31" t="str">
        <f t="shared" si="2"/>
        <v/>
      </c>
      <c r="I7" s="37" t="str">
        <f t="array" ref="I7">if(and($G7&lt;&gt;I$2,$G7&lt;&gt;"",I$2&lt;&gt;""),sum(iferror(vlookup(rank(index(ScoreMatrix!$B$2:$AA$51,,$A7),{index(ScoreMatrix!$B$2:$AA$51,,$A7);ScoreMatrix!B$2:B$51},false),RankScores!$A$1:$C$100,3,false)),),)</f>
        <v/>
      </c>
      <c r="J7" s="38" t="str">
        <f t="array" ref="J7">if(and($G7&lt;&gt;J$2,$G7&lt;&gt;"",J$2&lt;&gt;""),sum(iferror(vlookup(rank(index(ScoreMatrix!$B$2:$AA$51,,$A7),{index(ScoreMatrix!$B$2:$AA$51,,$A7);ScoreMatrix!C$2:C$51},false),RankScores!$A$1:$C$100,3,false)),),)</f>
        <v/>
      </c>
      <c r="K7" s="38" t="str">
        <f t="array" ref="K7">if(and($G7&lt;&gt;K$2,$G7&lt;&gt;"",K$2&lt;&gt;""),sum(iferror(vlookup(rank(index(ScoreMatrix!$B$2:$AA$51,,$A7),{index(ScoreMatrix!$B$2:$AA$51,,$A7);ScoreMatrix!D$2:D$51},false),RankScores!$A$1:$C$100,3,false)),),)</f>
        <v/>
      </c>
      <c r="L7" s="38" t="str">
        <f t="array" ref="L7">if(and($G7&lt;&gt;L$2,$G7&lt;&gt;"",L$2&lt;&gt;""),sum(iferror(vlookup(rank(index(ScoreMatrix!$B$2:$AA$51,,$A7),{index(ScoreMatrix!$B$2:$AA$51,,$A7);ScoreMatrix!E$2:E$51},false),RankScores!$A$1:$C$100,3,false)),),)</f>
        <v/>
      </c>
      <c r="M7" s="38" t="str">
        <f t="array" ref="M7">if(and($G7&lt;&gt;M$2,$G7&lt;&gt;"",M$2&lt;&gt;""),sum(iferror(vlookup(rank(index(ScoreMatrix!$B$2:$AA$51,,$A7),{index(ScoreMatrix!$B$2:$AA$51,,$A7);ScoreMatrix!F$2:F$51},false),RankScores!$A$1:$C$100,3,false)),),)</f>
        <v/>
      </c>
      <c r="N7" s="38" t="str">
        <f t="array" ref="N7">if(and($G7&lt;&gt;N$2,$G7&lt;&gt;"",N$2&lt;&gt;""),sum(iferror(vlookup(rank(index(ScoreMatrix!$B$2:$AA$51,,$A7),{index(ScoreMatrix!$B$2:$AA$51,,$A7);ScoreMatrix!G$2:G$51},false),RankScores!$A$1:$C$100,3,false)),),)</f>
        <v/>
      </c>
      <c r="O7" s="38" t="str">
        <f t="array" ref="O7">if(and($G7&lt;&gt;O$2,$G7&lt;&gt;"",O$2&lt;&gt;""),sum(iferror(vlookup(rank(index(ScoreMatrix!$B$2:$AA$51,,$A7),{index(ScoreMatrix!$B$2:$AA$51,,$A7);ScoreMatrix!H$2:H$51},false),RankScores!$A$1:$C$100,3,false)),),)</f>
        <v/>
      </c>
      <c r="P7" s="38" t="str">
        <f t="array" ref="P7">if(and($G7&lt;&gt;P$2,$G7&lt;&gt;"",P$2&lt;&gt;""),sum(iferror(vlookup(rank(index(ScoreMatrix!$B$2:$AA$51,,$A7),{index(ScoreMatrix!$B$2:$AA$51,,$A7);ScoreMatrix!I$2:I$51},false),RankScores!$A$1:$C$100,3,false)),),)</f>
        <v/>
      </c>
      <c r="Q7" s="38" t="str">
        <f t="array" ref="Q7">if(and($G7&lt;&gt;Q$2,$G7&lt;&gt;"",Q$2&lt;&gt;""),sum(iferror(vlookup(rank(index(ScoreMatrix!$B$2:$AA$51,,$A7),{index(ScoreMatrix!$B$2:$AA$51,,$A7);ScoreMatrix!J$2:J$51},false),RankScores!$A$1:$C$100,3,false)),),)</f>
        <v/>
      </c>
      <c r="R7" s="38" t="str">
        <f t="array" ref="R7">if(and($G7&lt;&gt;R$2,$G7&lt;&gt;"",R$2&lt;&gt;""),sum(iferror(vlookup(rank(index(ScoreMatrix!$B$2:$AA$51,,$A7),{index(ScoreMatrix!$B$2:$AA$51,,$A7);ScoreMatrix!K$2:K$51},false),RankScores!$A$1:$C$100,3,false)),),)</f>
        <v/>
      </c>
      <c r="S7" s="38" t="str">
        <f t="array" ref="S7">if(and($G7&lt;&gt;S$2,$G7&lt;&gt;"",S$2&lt;&gt;""),sum(iferror(vlookup(rank(index(ScoreMatrix!$B$2:$AA$51,,$A7),{index(ScoreMatrix!$B$2:$AA$51,,$A7);ScoreMatrix!L$2:L$51},false),RankScores!$A$1:$C$100,3,false)),),)</f>
        <v/>
      </c>
      <c r="T7" s="38" t="str">
        <f t="array" ref="T7">if(and($G7&lt;&gt;T$2,$G7&lt;&gt;"",T$2&lt;&gt;""),sum(iferror(vlookup(rank(index(ScoreMatrix!$B$2:$AA$51,,$A7),{index(ScoreMatrix!$B$2:$AA$51,,$A7);ScoreMatrix!M$2:M$51},false),RankScores!$A$1:$C$100,3,false)),),)</f>
        <v/>
      </c>
      <c r="U7" s="38" t="str">
        <f t="array" ref="U7">if(and($G7&lt;&gt;U$2,$G7&lt;&gt;"",U$2&lt;&gt;""),sum(iferror(vlookup(rank(index(ScoreMatrix!$B$2:$AA$51,,$A7),{index(ScoreMatrix!$B$2:$AA$51,,$A7);ScoreMatrix!N$2:N$51},false),RankScores!$A$1:$C$100,3,false)),),)</f>
        <v/>
      </c>
      <c r="V7" s="38" t="str">
        <f t="array" ref="V7">if(and($G7&lt;&gt;V$2,$G7&lt;&gt;"",V$2&lt;&gt;""),sum(iferror(vlookup(rank(index(ScoreMatrix!$B$2:$AA$51,,$A7),{index(ScoreMatrix!$B$2:$AA$51,,$A7);ScoreMatrix!O$2:O$51},false),RankScores!$A$1:$C$100,3,false)),),)</f>
        <v/>
      </c>
      <c r="W7" s="38" t="str">
        <f t="array" ref="W7">if(and($G7&lt;&gt;W$2,$G7&lt;&gt;"",W$2&lt;&gt;""),sum(iferror(vlookup(rank(index(ScoreMatrix!$B$2:$AA$51,,$A7),{index(ScoreMatrix!$B$2:$AA$51,,$A7);ScoreMatrix!P$2:P$51},false),RankScores!$A$1:$C$100,3,false)),),)</f>
        <v/>
      </c>
      <c r="X7" s="38" t="str">
        <f t="array" ref="X7">if(and($G7&lt;&gt;X$2,$G7&lt;&gt;"",X$2&lt;&gt;""),sum(iferror(vlookup(rank(index(ScoreMatrix!$B$2:$AA$51,,$A7),{index(ScoreMatrix!$B$2:$AA$51,,$A7);ScoreMatrix!Q$2:Q$51},false),RankScores!$A$1:$C$100,3,false)),),)</f>
        <v/>
      </c>
      <c r="Y7" s="38" t="str">
        <f t="array" ref="Y7">if(and($G7&lt;&gt;Y$2,$G7&lt;&gt;"",Y$2&lt;&gt;""),sum(iferror(vlookup(rank(index(ScoreMatrix!$B$2:$AA$51,,$A7),{index(ScoreMatrix!$B$2:$AA$51,,$A7);ScoreMatrix!R$2:R$51},false),RankScores!$A$1:$C$100,3,false)),),)</f>
        <v/>
      </c>
      <c r="Z7" s="38" t="str">
        <f t="array" ref="Z7">if(and($G7&lt;&gt;Z$2,$G7&lt;&gt;"",Z$2&lt;&gt;""),sum(iferror(vlookup(rank(index(ScoreMatrix!$B$2:$AA$51,,$A7),{index(ScoreMatrix!$B$2:$AA$51,,$A7);ScoreMatrix!S$2:S$51},false),RankScores!$A$1:$C$100,3,false)),),)</f>
        <v/>
      </c>
      <c r="AA7" s="38" t="str">
        <f t="array" ref="AA7">if(and($G7&lt;&gt;AA$2,$G7&lt;&gt;"",AA$2&lt;&gt;""),sum(iferror(vlookup(rank(index(ScoreMatrix!$B$2:$AA$51,,$A7),{index(ScoreMatrix!$B$2:$AA$51,,$A7);ScoreMatrix!T$2:T$51},false),RankScores!$A$1:$C$100,3,false)),),)</f>
        <v/>
      </c>
      <c r="AB7" s="38" t="str">
        <f t="array" ref="AB7">if(and($G7&lt;&gt;AB$2,$G7&lt;&gt;"",AB$2&lt;&gt;""),sum(iferror(vlookup(rank(index(ScoreMatrix!$B$2:$AA$51,,$A7),{index(ScoreMatrix!$B$2:$AA$51,,$A7);ScoreMatrix!U$2:U$51},false),RankScores!$A$1:$C$100,3,false)),),)</f>
        <v/>
      </c>
      <c r="AC7" s="38" t="str">
        <f t="array" ref="AC7">if(and($G7&lt;&gt;AC$2,$G7&lt;&gt;"",AC$2&lt;&gt;""),sum(iferror(vlookup(rank(index(ScoreMatrix!$B$2:$AA$51,,$A7),{index(ScoreMatrix!$B$2:$AA$51,,$A7);ScoreMatrix!V$2:V$51},false),RankScores!$A$1:$C$100,3,false)),),)</f>
        <v/>
      </c>
      <c r="AD7" s="38" t="str">
        <f t="array" ref="AD7">if(and($G7&lt;&gt;AD$2,$G7&lt;&gt;"",AD$2&lt;&gt;""),sum(iferror(vlookup(rank(index(ScoreMatrix!$B$2:$AA$51,,$A7),{index(ScoreMatrix!$B$2:$AA$51,,$A7);ScoreMatrix!W$2:W$51},false),RankScores!$A$1:$C$100,3,false)),),)</f>
        <v/>
      </c>
      <c r="AE7" s="38" t="str">
        <f t="array" ref="AE7">if(and($G7&lt;&gt;AE$2,$G7&lt;&gt;"",AE$2&lt;&gt;""),sum(iferror(vlookup(rank(index(ScoreMatrix!$B$2:$AA$51,,$A7),{index(ScoreMatrix!$B$2:$AA$51,,$A7);ScoreMatrix!X$2:X$51},false),RankScores!$A$1:$C$100,3,false)),),)</f>
        <v/>
      </c>
      <c r="AF7" s="39" t="str">
        <f t="array" ref="AF7">if(and($G7&lt;&gt;AF$2,$G7&lt;&gt;"",AF$2&lt;&gt;""),sum(iferror(vlookup(rank(index(ScoreMatrix!$B$2:$AA$51,,$A7),{index(ScoreMatrix!$B$2:$AA$51,,$A7);ScoreMatrix!Y$2:Y$51},false),RankScores!$A$1:$C$100,3,false)),),)</f>
        <v/>
      </c>
    </row>
    <row r="8" ht="15.75" customHeight="1">
      <c r="A8" s="6">
        <v>6.0</v>
      </c>
      <c r="B8" s="35" t="str">
        <f>if(isblank(VirtualLeague!D8),,"`"&amp;VirtualLeague!C8&amp;rept(" ",20-len(VirtualLeague!C8))&amp; rept(" ",6-len(VirtualLeague!D8))&amp;VirtualLeague!D8&amp;"`"  )</f>
        <v/>
      </c>
      <c r="C8" s="26"/>
      <c r="D8" s="27"/>
      <c r="E8" s="36" t="str">
        <f t="array" ref="E8">if(G8="",,count(index(ScoreMatrix!$B$2:$AA$51,,$A8)))</f>
        <v/>
      </c>
      <c r="F8" s="29" t="str">
        <f t="array" ref="F8">if(G8="",,average(index(ScoreMatrix!$B$2:$AA$51,,$A8)))</f>
        <v/>
      </c>
      <c r="G8" s="30" t="str">
        <f t="shared" si="1"/>
        <v/>
      </c>
      <c r="H8" s="31" t="str">
        <f t="shared" si="2"/>
        <v/>
      </c>
      <c r="I8" s="37" t="str">
        <f t="array" ref="I8">if(and($G8&lt;&gt;I$2,$G8&lt;&gt;"",I$2&lt;&gt;""),sum(iferror(vlookup(rank(index(ScoreMatrix!$B$2:$AA$51,,$A8),{index(ScoreMatrix!$B$2:$AA$51,,$A8);ScoreMatrix!B$2:B$51},false),RankScores!$A$1:$C$100,3,false)),),)</f>
        <v/>
      </c>
      <c r="J8" s="38" t="str">
        <f t="array" ref="J8">if(and($G8&lt;&gt;J$2,$G8&lt;&gt;"",J$2&lt;&gt;""),sum(iferror(vlookup(rank(index(ScoreMatrix!$B$2:$AA$51,,$A8),{index(ScoreMatrix!$B$2:$AA$51,,$A8);ScoreMatrix!C$2:C$51},false),RankScores!$A$1:$C$100,3,false)),),)</f>
        <v/>
      </c>
      <c r="K8" s="38" t="str">
        <f t="array" ref="K8">if(and($G8&lt;&gt;K$2,$G8&lt;&gt;"",K$2&lt;&gt;""),sum(iferror(vlookup(rank(index(ScoreMatrix!$B$2:$AA$51,,$A8),{index(ScoreMatrix!$B$2:$AA$51,,$A8);ScoreMatrix!D$2:D$51},false),RankScores!$A$1:$C$100,3,false)),),)</f>
        <v/>
      </c>
      <c r="L8" s="38" t="str">
        <f t="array" ref="L8">if(and($G8&lt;&gt;L$2,$G8&lt;&gt;"",L$2&lt;&gt;""),sum(iferror(vlookup(rank(index(ScoreMatrix!$B$2:$AA$51,,$A8),{index(ScoreMatrix!$B$2:$AA$51,,$A8);ScoreMatrix!E$2:E$51},false),RankScores!$A$1:$C$100,3,false)),),)</f>
        <v/>
      </c>
      <c r="M8" s="38" t="str">
        <f t="array" ref="M8">if(and($G8&lt;&gt;M$2,$G8&lt;&gt;"",M$2&lt;&gt;""),sum(iferror(vlookup(rank(index(ScoreMatrix!$B$2:$AA$51,,$A8),{index(ScoreMatrix!$B$2:$AA$51,,$A8);ScoreMatrix!F$2:F$51},false),RankScores!$A$1:$C$100,3,false)),),)</f>
        <v/>
      </c>
      <c r="N8" s="38" t="str">
        <f t="array" ref="N8">if(and($G8&lt;&gt;N$2,$G8&lt;&gt;"",N$2&lt;&gt;""),sum(iferror(vlookup(rank(index(ScoreMatrix!$B$2:$AA$51,,$A8),{index(ScoreMatrix!$B$2:$AA$51,,$A8);ScoreMatrix!G$2:G$51},false),RankScores!$A$1:$C$100,3,false)),),)</f>
        <v/>
      </c>
      <c r="O8" s="38" t="str">
        <f t="array" ref="O8">if(and($G8&lt;&gt;O$2,$G8&lt;&gt;"",O$2&lt;&gt;""),sum(iferror(vlookup(rank(index(ScoreMatrix!$B$2:$AA$51,,$A8),{index(ScoreMatrix!$B$2:$AA$51,,$A8);ScoreMatrix!H$2:H$51},false),RankScores!$A$1:$C$100,3,false)),),)</f>
        <v/>
      </c>
      <c r="P8" s="38" t="str">
        <f t="array" ref="P8">if(and($G8&lt;&gt;P$2,$G8&lt;&gt;"",P$2&lt;&gt;""),sum(iferror(vlookup(rank(index(ScoreMatrix!$B$2:$AA$51,,$A8),{index(ScoreMatrix!$B$2:$AA$51,,$A8);ScoreMatrix!I$2:I$51},false),RankScores!$A$1:$C$100,3,false)),),)</f>
        <v/>
      </c>
      <c r="Q8" s="38" t="str">
        <f t="array" ref="Q8">if(and($G8&lt;&gt;Q$2,$G8&lt;&gt;"",Q$2&lt;&gt;""),sum(iferror(vlookup(rank(index(ScoreMatrix!$B$2:$AA$51,,$A8),{index(ScoreMatrix!$B$2:$AA$51,,$A8);ScoreMatrix!J$2:J$51},false),RankScores!$A$1:$C$100,3,false)),),)</f>
        <v/>
      </c>
      <c r="R8" s="38" t="str">
        <f t="array" ref="R8">if(and($G8&lt;&gt;R$2,$G8&lt;&gt;"",R$2&lt;&gt;""),sum(iferror(vlookup(rank(index(ScoreMatrix!$B$2:$AA$51,,$A8),{index(ScoreMatrix!$B$2:$AA$51,,$A8);ScoreMatrix!K$2:K$51},false),RankScores!$A$1:$C$100,3,false)),),)</f>
        <v/>
      </c>
      <c r="S8" s="38" t="str">
        <f t="array" ref="S8">if(and($G8&lt;&gt;S$2,$G8&lt;&gt;"",S$2&lt;&gt;""),sum(iferror(vlookup(rank(index(ScoreMatrix!$B$2:$AA$51,,$A8),{index(ScoreMatrix!$B$2:$AA$51,,$A8);ScoreMatrix!L$2:L$51},false),RankScores!$A$1:$C$100,3,false)),),)</f>
        <v/>
      </c>
      <c r="T8" s="38" t="str">
        <f t="array" ref="T8">if(and($G8&lt;&gt;T$2,$G8&lt;&gt;"",T$2&lt;&gt;""),sum(iferror(vlookup(rank(index(ScoreMatrix!$B$2:$AA$51,,$A8),{index(ScoreMatrix!$B$2:$AA$51,,$A8);ScoreMatrix!M$2:M$51},false),RankScores!$A$1:$C$100,3,false)),),)</f>
        <v/>
      </c>
      <c r="U8" s="38" t="str">
        <f t="array" ref="U8">if(and($G8&lt;&gt;U$2,$G8&lt;&gt;"",U$2&lt;&gt;""),sum(iferror(vlookup(rank(index(ScoreMatrix!$B$2:$AA$51,,$A8),{index(ScoreMatrix!$B$2:$AA$51,,$A8);ScoreMatrix!N$2:N$51},false),RankScores!$A$1:$C$100,3,false)),),)</f>
        <v/>
      </c>
      <c r="V8" s="38" t="str">
        <f t="array" ref="V8">if(and($G8&lt;&gt;V$2,$G8&lt;&gt;"",V$2&lt;&gt;""),sum(iferror(vlookup(rank(index(ScoreMatrix!$B$2:$AA$51,,$A8),{index(ScoreMatrix!$B$2:$AA$51,,$A8);ScoreMatrix!O$2:O$51},false),RankScores!$A$1:$C$100,3,false)),),)</f>
        <v/>
      </c>
      <c r="W8" s="38" t="str">
        <f t="array" ref="W8">if(and($G8&lt;&gt;W$2,$G8&lt;&gt;"",W$2&lt;&gt;""),sum(iferror(vlookup(rank(index(ScoreMatrix!$B$2:$AA$51,,$A8),{index(ScoreMatrix!$B$2:$AA$51,,$A8);ScoreMatrix!P$2:P$51},false),RankScores!$A$1:$C$100,3,false)),),)</f>
        <v/>
      </c>
      <c r="X8" s="38" t="str">
        <f t="array" ref="X8">if(and($G8&lt;&gt;X$2,$G8&lt;&gt;"",X$2&lt;&gt;""),sum(iferror(vlookup(rank(index(ScoreMatrix!$B$2:$AA$51,,$A8),{index(ScoreMatrix!$B$2:$AA$51,,$A8);ScoreMatrix!Q$2:Q$51},false),RankScores!$A$1:$C$100,3,false)),),)</f>
        <v/>
      </c>
      <c r="Y8" s="38" t="str">
        <f t="array" ref="Y8">if(and($G8&lt;&gt;Y$2,$G8&lt;&gt;"",Y$2&lt;&gt;""),sum(iferror(vlookup(rank(index(ScoreMatrix!$B$2:$AA$51,,$A8),{index(ScoreMatrix!$B$2:$AA$51,,$A8);ScoreMatrix!R$2:R$51},false),RankScores!$A$1:$C$100,3,false)),),)</f>
        <v/>
      </c>
      <c r="Z8" s="38" t="str">
        <f t="array" ref="Z8">if(and($G8&lt;&gt;Z$2,$G8&lt;&gt;"",Z$2&lt;&gt;""),sum(iferror(vlookup(rank(index(ScoreMatrix!$B$2:$AA$51,,$A8),{index(ScoreMatrix!$B$2:$AA$51,,$A8);ScoreMatrix!S$2:S$51},false),RankScores!$A$1:$C$100,3,false)),),)</f>
        <v/>
      </c>
      <c r="AA8" s="38" t="str">
        <f t="array" ref="AA8">if(and($G8&lt;&gt;AA$2,$G8&lt;&gt;"",AA$2&lt;&gt;""),sum(iferror(vlookup(rank(index(ScoreMatrix!$B$2:$AA$51,,$A8),{index(ScoreMatrix!$B$2:$AA$51,,$A8);ScoreMatrix!T$2:T$51},false),RankScores!$A$1:$C$100,3,false)),),)</f>
        <v/>
      </c>
      <c r="AB8" s="38" t="str">
        <f t="array" ref="AB8">if(and($G8&lt;&gt;AB$2,$G8&lt;&gt;"",AB$2&lt;&gt;""),sum(iferror(vlookup(rank(index(ScoreMatrix!$B$2:$AA$51,,$A8),{index(ScoreMatrix!$B$2:$AA$51,,$A8);ScoreMatrix!U$2:U$51},false),RankScores!$A$1:$C$100,3,false)),),)</f>
        <v/>
      </c>
      <c r="AC8" s="38" t="str">
        <f t="array" ref="AC8">if(and($G8&lt;&gt;AC$2,$G8&lt;&gt;"",AC$2&lt;&gt;""),sum(iferror(vlookup(rank(index(ScoreMatrix!$B$2:$AA$51,,$A8),{index(ScoreMatrix!$B$2:$AA$51,,$A8);ScoreMatrix!V$2:V$51},false),RankScores!$A$1:$C$100,3,false)),),)</f>
        <v/>
      </c>
      <c r="AD8" s="38" t="str">
        <f t="array" ref="AD8">if(and($G8&lt;&gt;AD$2,$G8&lt;&gt;"",AD$2&lt;&gt;""),sum(iferror(vlookup(rank(index(ScoreMatrix!$B$2:$AA$51,,$A8),{index(ScoreMatrix!$B$2:$AA$51,,$A8);ScoreMatrix!W$2:W$51},false),RankScores!$A$1:$C$100,3,false)),),)</f>
        <v/>
      </c>
      <c r="AE8" s="38" t="str">
        <f t="array" ref="AE8">if(and($G8&lt;&gt;AE$2,$G8&lt;&gt;"",AE$2&lt;&gt;""),sum(iferror(vlookup(rank(index(ScoreMatrix!$B$2:$AA$51,,$A8),{index(ScoreMatrix!$B$2:$AA$51,,$A8);ScoreMatrix!X$2:X$51},false),RankScores!$A$1:$C$100,3,false)),),)</f>
        <v/>
      </c>
      <c r="AF8" s="39" t="str">
        <f t="array" ref="AF8">if(and($G8&lt;&gt;AF$2,$G8&lt;&gt;"",AF$2&lt;&gt;""),sum(iferror(vlookup(rank(index(ScoreMatrix!$B$2:$AA$51,,$A8),{index(ScoreMatrix!$B$2:$AA$51,,$A8);ScoreMatrix!Y$2:Y$51},false),RankScores!$A$1:$C$100,3,false)),),)</f>
        <v/>
      </c>
    </row>
    <row r="9" ht="15.75" customHeight="1">
      <c r="A9" s="6">
        <v>7.0</v>
      </c>
      <c r="B9" s="35" t="str">
        <f>if(isblank(VirtualLeague!D9),,"`"&amp;VirtualLeague!C9&amp;rept(" ",20-len(VirtualLeague!C9))&amp; rept(" ",6-len(VirtualLeague!D9))&amp;VirtualLeague!D9&amp;"`"  )</f>
        <v/>
      </c>
      <c r="C9" s="26"/>
      <c r="D9" s="27"/>
      <c r="E9" s="36" t="str">
        <f t="array" ref="E9">if(G9="",,count(index(ScoreMatrix!$B$2:$AA$51,,$A9)))</f>
        <v/>
      </c>
      <c r="F9" s="29" t="str">
        <f t="array" ref="F9">if(G9="",,average(index(ScoreMatrix!$B$2:$AA$51,,$A9)))</f>
        <v/>
      </c>
      <c r="G9" s="30" t="str">
        <f t="shared" si="1"/>
        <v/>
      </c>
      <c r="H9" s="31" t="str">
        <f t="shared" si="2"/>
        <v/>
      </c>
      <c r="I9" s="37" t="str">
        <f t="array" ref="I9">if(and($G9&lt;&gt;I$2,$G9&lt;&gt;"",I$2&lt;&gt;""),sum(iferror(vlookup(rank(index(ScoreMatrix!$B$2:$AA$51,,$A9),{index(ScoreMatrix!$B$2:$AA$51,,$A9);ScoreMatrix!B$2:B$51},false),RankScores!$A$1:$C$100,3,false)),),)</f>
        <v/>
      </c>
      <c r="J9" s="38" t="str">
        <f t="array" ref="J9">if(and($G9&lt;&gt;J$2,$G9&lt;&gt;"",J$2&lt;&gt;""),sum(iferror(vlookup(rank(index(ScoreMatrix!$B$2:$AA$51,,$A9),{index(ScoreMatrix!$B$2:$AA$51,,$A9);ScoreMatrix!C$2:C$51},false),RankScores!$A$1:$C$100,3,false)),),)</f>
        <v/>
      </c>
      <c r="K9" s="38" t="str">
        <f t="array" ref="K9">if(and($G9&lt;&gt;K$2,$G9&lt;&gt;"",K$2&lt;&gt;""),sum(iferror(vlookup(rank(index(ScoreMatrix!$B$2:$AA$51,,$A9),{index(ScoreMatrix!$B$2:$AA$51,,$A9);ScoreMatrix!D$2:D$51},false),RankScores!$A$1:$C$100,3,false)),),)</f>
        <v/>
      </c>
      <c r="L9" s="38" t="str">
        <f t="array" ref="L9">if(and($G9&lt;&gt;L$2,$G9&lt;&gt;"",L$2&lt;&gt;""),sum(iferror(vlookup(rank(index(ScoreMatrix!$B$2:$AA$51,,$A9),{index(ScoreMatrix!$B$2:$AA$51,,$A9);ScoreMatrix!E$2:E$51},false),RankScores!$A$1:$C$100,3,false)),),)</f>
        <v/>
      </c>
      <c r="M9" s="38" t="str">
        <f t="array" ref="M9">if(and($G9&lt;&gt;M$2,$G9&lt;&gt;"",M$2&lt;&gt;""),sum(iferror(vlookup(rank(index(ScoreMatrix!$B$2:$AA$51,,$A9),{index(ScoreMatrix!$B$2:$AA$51,,$A9);ScoreMatrix!F$2:F$51},false),RankScores!$A$1:$C$100,3,false)),),)</f>
        <v/>
      </c>
      <c r="N9" s="38" t="str">
        <f t="array" ref="N9">if(and($G9&lt;&gt;N$2,$G9&lt;&gt;"",N$2&lt;&gt;""),sum(iferror(vlookup(rank(index(ScoreMatrix!$B$2:$AA$51,,$A9),{index(ScoreMatrix!$B$2:$AA$51,,$A9);ScoreMatrix!G$2:G$51},false),RankScores!$A$1:$C$100,3,false)),),)</f>
        <v/>
      </c>
      <c r="O9" s="38" t="str">
        <f t="array" ref="O9">if(and($G9&lt;&gt;O$2,$G9&lt;&gt;"",O$2&lt;&gt;""),sum(iferror(vlookup(rank(index(ScoreMatrix!$B$2:$AA$51,,$A9),{index(ScoreMatrix!$B$2:$AA$51,,$A9);ScoreMatrix!H$2:H$51},false),RankScores!$A$1:$C$100,3,false)),),)</f>
        <v/>
      </c>
      <c r="P9" s="38" t="str">
        <f t="array" ref="P9">if(and($G9&lt;&gt;P$2,$G9&lt;&gt;"",P$2&lt;&gt;""),sum(iferror(vlookup(rank(index(ScoreMatrix!$B$2:$AA$51,,$A9),{index(ScoreMatrix!$B$2:$AA$51,,$A9);ScoreMatrix!I$2:I$51},false),RankScores!$A$1:$C$100,3,false)),),)</f>
        <v/>
      </c>
      <c r="Q9" s="38" t="str">
        <f t="array" ref="Q9">if(and($G9&lt;&gt;Q$2,$G9&lt;&gt;"",Q$2&lt;&gt;""),sum(iferror(vlookup(rank(index(ScoreMatrix!$B$2:$AA$51,,$A9),{index(ScoreMatrix!$B$2:$AA$51,,$A9);ScoreMatrix!J$2:J$51},false),RankScores!$A$1:$C$100,3,false)),),)</f>
        <v/>
      </c>
      <c r="R9" s="38" t="str">
        <f t="array" ref="R9">if(and($G9&lt;&gt;R$2,$G9&lt;&gt;"",R$2&lt;&gt;""),sum(iferror(vlookup(rank(index(ScoreMatrix!$B$2:$AA$51,,$A9),{index(ScoreMatrix!$B$2:$AA$51,,$A9);ScoreMatrix!K$2:K$51},false),RankScores!$A$1:$C$100,3,false)),),)</f>
        <v/>
      </c>
      <c r="S9" s="38" t="str">
        <f t="array" ref="S9">if(and($G9&lt;&gt;S$2,$G9&lt;&gt;"",S$2&lt;&gt;""),sum(iferror(vlookup(rank(index(ScoreMatrix!$B$2:$AA$51,,$A9),{index(ScoreMatrix!$B$2:$AA$51,,$A9);ScoreMatrix!L$2:L$51},false),RankScores!$A$1:$C$100,3,false)),),)</f>
        <v/>
      </c>
      <c r="T9" s="38" t="str">
        <f t="array" ref="T9">if(and($G9&lt;&gt;T$2,$G9&lt;&gt;"",T$2&lt;&gt;""),sum(iferror(vlookup(rank(index(ScoreMatrix!$B$2:$AA$51,,$A9),{index(ScoreMatrix!$B$2:$AA$51,,$A9);ScoreMatrix!M$2:M$51},false),RankScores!$A$1:$C$100,3,false)),),)</f>
        <v/>
      </c>
      <c r="U9" s="38" t="str">
        <f t="array" ref="U9">if(and($G9&lt;&gt;U$2,$G9&lt;&gt;"",U$2&lt;&gt;""),sum(iferror(vlookup(rank(index(ScoreMatrix!$B$2:$AA$51,,$A9),{index(ScoreMatrix!$B$2:$AA$51,,$A9);ScoreMatrix!N$2:N$51},false),RankScores!$A$1:$C$100,3,false)),),)</f>
        <v/>
      </c>
      <c r="V9" s="38" t="str">
        <f t="array" ref="V9">if(and($G9&lt;&gt;V$2,$G9&lt;&gt;"",V$2&lt;&gt;""),sum(iferror(vlookup(rank(index(ScoreMatrix!$B$2:$AA$51,,$A9),{index(ScoreMatrix!$B$2:$AA$51,,$A9);ScoreMatrix!O$2:O$51},false),RankScores!$A$1:$C$100,3,false)),),)</f>
        <v/>
      </c>
      <c r="W9" s="38" t="str">
        <f t="array" ref="W9">if(and($G9&lt;&gt;W$2,$G9&lt;&gt;"",W$2&lt;&gt;""),sum(iferror(vlookup(rank(index(ScoreMatrix!$B$2:$AA$51,,$A9),{index(ScoreMatrix!$B$2:$AA$51,,$A9);ScoreMatrix!P$2:P$51},false),RankScores!$A$1:$C$100,3,false)),),)</f>
        <v/>
      </c>
      <c r="X9" s="38" t="str">
        <f t="array" ref="X9">if(and($G9&lt;&gt;X$2,$G9&lt;&gt;"",X$2&lt;&gt;""),sum(iferror(vlookup(rank(index(ScoreMatrix!$B$2:$AA$51,,$A9),{index(ScoreMatrix!$B$2:$AA$51,,$A9);ScoreMatrix!Q$2:Q$51},false),RankScores!$A$1:$C$100,3,false)),),)</f>
        <v/>
      </c>
      <c r="Y9" s="38" t="str">
        <f t="array" ref="Y9">if(and($G9&lt;&gt;Y$2,$G9&lt;&gt;"",Y$2&lt;&gt;""),sum(iferror(vlookup(rank(index(ScoreMatrix!$B$2:$AA$51,,$A9),{index(ScoreMatrix!$B$2:$AA$51,,$A9);ScoreMatrix!R$2:R$51},false),RankScores!$A$1:$C$100,3,false)),),)</f>
        <v/>
      </c>
      <c r="Z9" s="38" t="str">
        <f t="array" ref="Z9">if(and($G9&lt;&gt;Z$2,$G9&lt;&gt;"",Z$2&lt;&gt;""),sum(iferror(vlookup(rank(index(ScoreMatrix!$B$2:$AA$51,,$A9),{index(ScoreMatrix!$B$2:$AA$51,,$A9);ScoreMatrix!S$2:S$51},false),RankScores!$A$1:$C$100,3,false)),),)</f>
        <v/>
      </c>
      <c r="AA9" s="38" t="str">
        <f t="array" ref="AA9">if(and($G9&lt;&gt;AA$2,$G9&lt;&gt;"",AA$2&lt;&gt;""),sum(iferror(vlookup(rank(index(ScoreMatrix!$B$2:$AA$51,,$A9),{index(ScoreMatrix!$B$2:$AA$51,,$A9);ScoreMatrix!T$2:T$51},false),RankScores!$A$1:$C$100,3,false)),),)</f>
        <v/>
      </c>
      <c r="AB9" s="38" t="str">
        <f t="array" ref="AB9">if(and($G9&lt;&gt;AB$2,$G9&lt;&gt;"",AB$2&lt;&gt;""),sum(iferror(vlookup(rank(index(ScoreMatrix!$B$2:$AA$51,,$A9),{index(ScoreMatrix!$B$2:$AA$51,,$A9);ScoreMatrix!U$2:U$51},false),RankScores!$A$1:$C$100,3,false)),),)</f>
        <v/>
      </c>
      <c r="AC9" s="38" t="str">
        <f t="array" ref="AC9">if(and($G9&lt;&gt;AC$2,$G9&lt;&gt;"",AC$2&lt;&gt;""),sum(iferror(vlookup(rank(index(ScoreMatrix!$B$2:$AA$51,,$A9),{index(ScoreMatrix!$B$2:$AA$51,,$A9);ScoreMatrix!V$2:V$51},false),RankScores!$A$1:$C$100,3,false)),),)</f>
        <v/>
      </c>
      <c r="AD9" s="38" t="str">
        <f t="array" ref="AD9">if(and($G9&lt;&gt;AD$2,$G9&lt;&gt;"",AD$2&lt;&gt;""),sum(iferror(vlookup(rank(index(ScoreMatrix!$B$2:$AA$51,,$A9),{index(ScoreMatrix!$B$2:$AA$51,,$A9);ScoreMatrix!W$2:W$51},false),RankScores!$A$1:$C$100,3,false)),),)</f>
        <v/>
      </c>
      <c r="AE9" s="38" t="str">
        <f t="array" ref="AE9">if(and($G9&lt;&gt;AE$2,$G9&lt;&gt;"",AE$2&lt;&gt;""),sum(iferror(vlookup(rank(index(ScoreMatrix!$B$2:$AA$51,,$A9),{index(ScoreMatrix!$B$2:$AA$51,,$A9);ScoreMatrix!X$2:X$51},false),RankScores!$A$1:$C$100,3,false)),),)</f>
        <v/>
      </c>
      <c r="AF9" s="39" t="str">
        <f t="array" ref="AF9">if(and($G9&lt;&gt;AF$2,$G9&lt;&gt;"",AF$2&lt;&gt;""),sum(iferror(vlookup(rank(index(ScoreMatrix!$B$2:$AA$51,,$A9),{index(ScoreMatrix!$B$2:$AA$51,,$A9);ScoreMatrix!Y$2:Y$51},false),RankScores!$A$1:$C$100,3,false)),),)</f>
        <v/>
      </c>
    </row>
    <row r="10" ht="15.75" customHeight="1">
      <c r="A10" s="6">
        <v>8.0</v>
      </c>
      <c r="B10" s="35" t="str">
        <f>if(isblank(VirtualLeague!D10),,"`"&amp;VirtualLeague!C10&amp;rept(" ",20-len(VirtualLeague!C10))&amp; rept(" ",6-len(VirtualLeague!D10))&amp;VirtualLeague!D10&amp;"`"  )</f>
        <v/>
      </c>
      <c r="C10" s="26"/>
      <c r="D10" s="27"/>
      <c r="E10" s="36" t="str">
        <f t="array" ref="E10">if(G10="",,count(index(ScoreMatrix!$B$2:$AA$51,,$A10)))</f>
        <v/>
      </c>
      <c r="F10" s="29" t="str">
        <f t="array" ref="F10">if(G10="",,average(index(ScoreMatrix!$B$2:$AA$51,,$A10)))</f>
        <v/>
      </c>
      <c r="G10" s="30" t="str">
        <f t="shared" si="1"/>
        <v/>
      </c>
      <c r="H10" s="31" t="str">
        <f t="shared" si="2"/>
        <v/>
      </c>
      <c r="I10" s="37" t="str">
        <f t="array" ref="I10">if(and($G10&lt;&gt;I$2,$G10&lt;&gt;"",I$2&lt;&gt;""),sum(iferror(vlookup(rank(index(ScoreMatrix!$B$2:$AA$51,,$A10),{index(ScoreMatrix!$B$2:$AA$51,,$A10);ScoreMatrix!B$2:B$51},false),RankScores!$A$1:$C$100,3,false)),),)</f>
        <v/>
      </c>
      <c r="J10" s="38" t="str">
        <f t="array" ref="J10">if(and($G10&lt;&gt;J$2,$G10&lt;&gt;"",J$2&lt;&gt;""),sum(iferror(vlookup(rank(index(ScoreMatrix!$B$2:$AA$51,,$A10),{index(ScoreMatrix!$B$2:$AA$51,,$A10);ScoreMatrix!C$2:C$51},false),RankScores!$A$1:$C$100,3,false)),),)</f>
        <v/>
      </c>
      <c r="K10" s="38" t="str">
        <f t="array" ref="K10">if(and($G10&lt;&gt;K$2,$G10&lt;&gt;"",K$2&lt;&gt;""),sum(iferror(vlookup(rank(index(ScoreMatrix!$B$2:$AA$51,,$A10),{index(ScoreMatrix!$B$2:$AA$51,,$A10);ScoreMatrix!D$2:D$51},false),RankScores!$A$1:$C$100,3,false)),),)</f>
        <v/>
      </c>
      <c r="L10" s="38" t="str">
        <f t="array" ref="L10">if(and($G10&lt;&gt;L$2,$G10&lt;&gt;"",L$2&lt;&gt;""),sum(iferror(vlookup(rank(index(ScoreMatrix!$B$2:$AA$51,,$A10),{index(ScoreMatrix!$B$2:$AA$51,,$A10);ScoreMatrix!E$2:E$51},false),RankScores!$A$1:$C$100,3,false)),),)</f>
        <v/>
      </c>
      <c r="M10" s="38" t="str">
        <f t="array" ref="M10">if(and($G10&lt;&gt;M$2,$G10&lt;&gt;"",M$2&lt;&gt;""),sum(iferror(vlookup(rank(index(ScoreMatrix!$B$2:$AA$51,,$A10),{index(ScoreMatrix!$B$2:$AA$51,,$A10);ScoreMatrix!F$2:F$51},false),RankScores!$A$1:$C$100,3,false)),),)</f>
        <v/>
      </c>
      <c r="N10" s="38" t="str">
        <f t="array" ref="N10">if(and($G10&lt;&gt;N$2,$G10&lt;&gt;"",N$2&lt;&gt;""),sum(iferror(vlookup(rank(index(ScoreMatrix!$B$2:$AA$51,,$A10),{index(ScoreMatrix!$B$2:$AA$51,,$A10);ScoreMatrix!G$2:G$51},false),RankScores!$A$1:$C$100,3,false)),),)</f>
        <v/>
      </c>
      <c r="O10" s="38" t="str">
        <f t="array" ref="O10">if(and($G10&lt;&gt;O$2,$G10&lt;&gt;"",O$2&lt;&gt;""),sum(iferror(vlookup(rank(index(ScoreMatrix!$B$2:$AA$51,,$A10),{index(ScoreMatrix!$B$2:$AA$51,,$A10);ScoreMatrix!H$2:H$51},false),RankScores!$A$1:$C$100,3,false)),),)</f>
        <v/>
      </c>
      <c r="P10" s="38" t="str">
        <f t="array" ref="P10">if(and($G10&lt;&gt;P$2,$G10&lt;&gt;"",P$2&lt;&gt;""),sum(iferror(vlookup(rank(index(ScoreMatrix!$B$2:$AA$51,,$A10),{index(ScoreMatrix!$B$2:$AA$51,,$A10);ScoreMatrix!I$2:I$51},false),RankScores!$A$1:$C$100,3,false)),),)</f>
        <v/>
      </c>
      <c r="Q10" s="38" t="str">
        <f t="array" ref="Q10">if(and($G10&lt;&gt;Q$2,$G10&lt;&gt;"",Q$2&lt;&gt;""),sum(iferror(vlookup(rank(index(ScoreMatrix!$B$2:$AA$51,,$A10),{index(ScoreMatrix!$B$2:$AA$51,,$A10);ScoreMatrix!J$2:J$51},false),RankScores!$A$1:$C$100,3,false)),),)</f>
        <v/>
      </c>
      <c r="R10" s="38" t="str">
        <f t="array" ref="R10">if(and($G10&lt;&gt;R$2,$G10&lt;&gt;"",R$2&lt;&gt;""),sum(iferror(vlookup(rank(index(ScoreMatrix!$B$2:$AA$51,,$A10),{index(ScoreMatrix!$B$2:$AA$51,,$A10);ScoreMatrix!K$2:K$51},false),RankScores!$A$1:$C$100,3,false)),),)</f>
        <v/>
      </c>
      <c r="S10" s="38" t="str">
        <f t="array" ref="S10">if(and($G10&lt;&gt;S$2,$G10&lt;&gt;"",S$2&lt;&gt;""),sum(iferror(vlookup(rank(index(ScoreMatrix!$B$2:$AA$51,,$A10),{index(ScoreMatrix!$B$2:$AA$51,,$A10);ScoreMatrix!L$2:L$51},false),RankScores!$A$1:$C$100,3,false)),),)</f>
        <v/>
      </c>
      <c r="T10" s="38" t="str">
        <f t="array" ref="T10">if(and($G10&lt;&gt;T$2,$G10&lt;&gt;"",T$2&lt;&gt;""),sum(iferror(vlookup(rank(index(ScoreMatrix!$B$2:$AA$51,,$A10),{index(ScoreMatrix!$B$2:$AA$51,,$A10);ScoreMatrix!M$2:M$51},false),RankScores!$A$1:$C$100,3,false)),),)</f>
        <v/>
      </c>
      <c r="U10" s="38" t="str">
        <f t="array" ref="U10">if(and($G10&lt;&gt;U$2,$G10&lt;&gt;"",U$2&lt;&gt;""),sum(iferror(vlookup(rank(index(ScoreMatrix!$B$2:$AA$51,,$A10),{index(ScoreMatrix!$B$2:$AA$51,,$A10);ScoreMatrix!N$2:N$51},false),RankScores!$A$1:$C$100,3,false)),),)</f>
        <v/>
      </c>
      <c r="V10" s="38" t="str">
        <f t="array" ref="V10">if(and($G10&lt;&gt;V$2,$G10&lt;&gt;"",V$2&lt;&gt;""),sum(iferror(vlookup(rank(index(ScoreMatrix!$B$2:$AA$51,,$A10),{index(ScoreMatrix!$B$2:$AA$51,,$A10);ScoreMatrix!O$2:O$51},false),RankScores!$A$1:$C$100,3,false)),),)</f>
        <v/>
      </c>
      <c r="W10" s="38" t="str">
        <f t="array" ref="W10">if(and($G10&lt;&gt;W$2,$G10&lt;&gt;"",W$2&lt;&gt;""),sum(iferror(vlookup(rank(index(ScoreMatrix!$B$2:$AA$51,,$A10),{index(ScoreMatrix!$B$2:$AA$51,,$A10);ScoreMatrix!P$2:P$51},false),RankScores!$A$1:$C$100,3,false)),),)</f>
        <v/>
      </c>
      <c r="X10" s="38" t="str">
        <f t="array" ref="X10">if(and($G10&lt;&gt;X$2,$G10&lt;&gt;"",X$2&lt;&gt;""),sum(iferror(vlookup(rank(index(ScoreMatrix!$B$2:$AA$51,,$A10),{index(ScoreMatrix!$B$2:$AA$51,,$A10);ScoreMatrix!Q$2:Q$51},false),RankScores!$A$1:$C$100,3,false)),),)</f>
        <v/>
      </c>
      <c r="Y10" s="38" t="str">
        <f t="array" ref="Y10">if(and($G10&lt;&gt;Y$2,$G10&lt;&gt;"",Y$2&lt;&gt;""),sum(iferror(vlookup(rank(index(ScoreMatrix!$B$2:$AA$51,,$A10),{index(ScoreMatrix!$B$2:$AA$51,,$A10);ScoreMatrix!R$2:R$51},false),RankScores!$A$1:$C$100,3,false)),),)</f>
        <v/>
      </c>
      <c r="Z10" s="38" t="str">
        <f t="array" ref="Z10">if(and($G10&lt;&gt;Z$2,$G10&lt;&gt;"",Z$2&lt;&gt;""),sum(iferror(vlookup(rank(index(ScoreMatrix!$B$2:$AA$51,,$A10),{index(ScoreMatrix!$B$2:$AA$51,,$A10);ScoreMatrix!S$2:S$51},false),RankScores!$A$1:$C$100,3,false)),),)</f>
        <v/>
      </c>
      <c r="AA10" s="38" t="str">
        <f t="array" ref="AA10">if(and($G10&lt;&gt;AA$2,$G10&lt;&gt;"",AA$2&lt;&gt;""),sum(iferror(vlookup(rank(index(ScoreMatrix!$B$2:$AA$51,,$A10),{index(ScoreMatrix!$B$2:$AA$51,,$A10);ScoreMatrix!T$2:T$51},false),RankScores!$A$1:$C$100,3,false)),),)</f>
        <v/>
      </c>
      <c r="AB10" s="38" t="str">
        <f t="array" ref="AB10">if(and($G10&lt;&gt;AB$2,$G10&lt;&gt;"",AB$2&lt;&gt;""),sum(iferror(vlookup(rank(index(ScoreMatrix!$B$2:$AA$51,,$A10),{index(ScoreMatrix!$B$2:$AA$51,,$A10);ScoreMatrix!U$2:U$51},false),RankScores!$A$1:$C$100,3,false)),),)</f>
        <v/>
      </c>
      <c r="AC10" s="38" t="str">
        <f t="array" ref="AC10">if(and($G10&lt;&gt;AC$2,$G10&lt;&gt;"",AC$2&lt;&gt;""),sum(iferror(vlookup(rank(index(ScoreMatrix!$B$2:$AA$51,,$A10),{index(ScoreMatrix!$B$2:$AA$51,,$A10);ScoreMatrix!V$2:V$51},false),RankScores!$A$1:$C$100,3,false)),),)</f>
        <v/>
      </c>
      <c r="AD10" s="38" t="str">
        <f t="array" ref="AD10">if(and($G10&lt;&gt;AD$2,$G10&lt;&gt;"",AD$2&lt;&gt;""),sum(iferror(vlookup(rank(index(ScoreMatrix!$B$2:$AA$51,,$A10),{index(ScoreMatrix!$B$2:$AA$51,,$A10);ScoreMatrix!W$2:W$51},false),RankScores!$A$1:$C$100,3,false)),),)</f>
        <v/>
      </c>
      <c r="AE10" s="38" t="str">
        <f t="array" ref="AE10">if(and($G10&lt;&gt;AE$2,$G10&lt;&gt;"",AE$2&lt;&gt;""),sum(iferror(vlookup(rank(index(ScoreMatrix!$B$2:$AA$51,,$A10),{index(ScoreMatrix!$B$2:$AA$51,,$A10);ScoreMatrix!X$2:X$51},false),RankScores!$A$1:$C$100,3,false)),),)</f>
        <v/>
      </c>
      <c r="AF10" s="39" t="str">
        <f t="array" ref="AF10">if(and($G10&lt;&gt;AF$2,$G10&lt;&gt;"",AF$2&lt;&gt;""),sum(iferror(vlookup(rank(index(ScoreMatrix!$B$2:$AA$51,,$A10),{index(ScoreMatrix!$B$2:$AA$51,,$A10);ScoreMatrix!Y$2:Y$51},false),RankScores!$A$1:$C$100,3,false)),),)</f>
        <v/>
      </c>
    </row>
    <row r="11" ht="15.75" customHeight="1">
      <c r="A11" s="6">
        <v>9.0</v>
      </c>
      <c r="B11" s="35" t="str">
        <f>if(isblank(VirtualLeague!D11),,"`"&amp;VirtualLeague!C11&amp;rept(" ",20-len(VirtualLeague!C11))&amp; rept(" ",6-len(VirtualLeague!D11))&amp;VirtualLeague!D11&amp;"`"  )</f>
        <v/>
      </c>
      <c r="C11" s="26"/>
      <c r="D11" s="27"/>
      <c r="E11" s="36" t="str">
        <f t="array" ref="E11">if(G11="",,count(index(ScoreMatrix!$B$2:$AA$51,,$A11)))</f>
        <v/>
      </c>
      <c r="F11" s="29" t="str">
        <f t="array" ref="F11">if(G11="",,average(index(ScoreMatrix!$B$2:$AA$51,,$A11)))</f>
        <v/>
      </c>
      <c r="G11" s="30" t="str">
        <f t="shared" si="1"/>
        <v/>
      </c>
      <c r="H11" s="31" t="str">
        <f t="shared" si="2"/>
        <v/>
      </c>
      <c r="I11" s="37" t="str">
        <f t="array" ref="I11">if(and($G11&lt;&gt;I$2,$G11&lt;&gt;"",I$2&lt;&gt;""),sum(iferror(vlookup(rank(index(ScoreMatrix!$B$2:$AA$51,,$A11),{index(ScoreMatrix!$B$2:$AA$51,,$A11);ScoreMatrix!B$2:B$51},false),RankScores!$A$1:$C$100,3,false)),),)</f>
        <v/>
      </c>
      <c r="J11" s="38" t="str">
        <f t="array" ref="J11">if(and($G11&lt;&gt;J$2,$G11&lt;&gt;"",J$2&lt;&gt;""),sum(iferror(vlookup(rank(index(ScoreMatrix!$B$2:$AA$51,,$A11),{index(ScoreMatrix!$B$2:$AA$51,,$A11);ScoreMatrix!C$2:C$51},false),RankScores!$A$1:$C$100,3,false)),),)</f>
        <v/>
      </c>
      <c r="K11" s="38" t="str">
        <f t="array" ref="K11">if(and($G11&lt;&gt;K$2,$G11&lt;&gt;"",K$2&lt;&gt;""),sum(iferror(vlookup(rank(index(ScoreMatrix!$B$2:$AA$51,,$A11),{index(ScoreMatrix!$B$2:$AA$51,,$A11);ScoreMatrix!D$2:D$51},false),RankScores!$A$1:$C$100,3,false)),),)</f>
        <v/>
      </c>
      <c r="L11" s="38" t="str">
        <f t="array" ref="L11">if(and($G11&lt;&gt;L$2,$G11&lt;&gt;"",L$2&lt;&gt;""),sum(iferror(vlookup(rank(index(ScoreMatrix!$B$2:$AA$51,,$A11),{index(ScoreMatrix!$B$2:$AA$51,,$A11);ScoreMatrix!E$2:E$51},false),RankScores!$A$1:$C$100,3,false)),),)</f>
        <v/>
      </c>
      <c r="M11" s="38" t="str">
        <f t="array" ref="M11">if(and($G11&lt;&gt;M$2,$G11&lt;&gt;"",M$2&lt;&gt;""),sum(iferror(vlookup(rank(index(ScoreMatrix!$B$2:$AA$51,,$A11),{index(ScoreMatrix!$B$2:$AA$51,,$A11);ScoreMatrix!F$2:F$51},false),RankScores!$A$1:$C$100,3,false)),),)</f>
        <v/>
      </c>
      <c r="N11" s="38" t="str">
        <f t="array" ref="N11">if(and($G11&lt;&gt;N$2,$G11&lt;&gt;"",N$2&lt;&gt;""),sum(iferror(vlookup(rank(index(ScoreMatrix!$B$2:$AA$51,,$A11),{index(ScoreMatrix!$B$2:$AA$51,,$A11);ScoreMatrix!G$2:G$51},false),RankScores!$A$1:$C$100,3,false)),),)</f>
        <v/>
      </c>
      <c r="O11" s="38" t="str">
        <f t="array" ref="O11">if(and($G11&lt;&gt;O$2,$G11&lt;&gt;"",O$2&lt;&gt;""),sum(iferror(vlookup(rank(index(ScoreMatrix!$B$2:$AA$51,,$A11),{index(ScoreMatrix!$B$2:$AA$51,,$A11);ScoreMatrix!H$2:H$51},false),RankScores!$A$1:$C$100,3,false)),),)</f>
        <v/>
      </c>
      <c r="P11" s="38" t="str">
        <f t="array" ref="P11">if(and($G11&lt;&gt;P$2,$G11&lt;&gt;"",P$2&lt;&gt;""),sum(iferror(vlookup(rank(index(ScoreMatrix!$B$2:$AA$51,,$A11),{index(ScoreMatrix!$B$2:$AA$51,,$A11);ScoreMatrix!I$2:I$51},false),RankScores!$A$1:$C$100,3,false)),),)</f>
        <v/>
      </c>
      <c r="Q11" s="38" t="str">
        <f t="array" ref="Q11">if(and($G11&lt;&gt;Q$2,$G11&lt;&gt;"",Q$2&lt;&gt;""),sum(iferror(vlookup(rank(index(ScoreMatrix!$B$2:$AA$51,,$A11),{index(ScoreMatrix!$B$2:$AA$51,,$A11);ScoreMatrix!J$2:J$51},false),RankScores!$A$1:$C$100,3,false)),),)</f>
        <v/>
      </c>
      <c r="R11" s="38" t="str">
        <f t="array" ref="R11">if(and($G11&lt;&gt;R$2,$G11&lt;&gt;"",R$2&lt;&gt;""),sum(iferror(vlookup(rank(index(ScoreMatrix!$B$2:$AA$51,,$A11),{index(ScoreMatrix!$B$2:$AA$51,,$A11);ScoreMatrix!K$2:K$51},false),RankScores!$A$1:$C$100,3,false)),),)</f>
        <v/>
      </c>
      <c r="S11" s="38" t="str">
        <f t="array" ref="S11">if(and($G11&lt;&gt;S$2,$G11&lt;&gt;"",S$2&lt;&gt;""),sum(iferror(vlookup(rank(index(ScoreMatrix!$B$2:$AA$51,,$A11),{index(ScoreMatrix!$B$2:$AA$51,,$A11);ScoreMatrix!L$2:L$51},false),RankScores!$A$1:$C$100,3,false)),),)</f>
        <v/>
      </c>
      <c r="T11" s="38" t="str">
        <f t="array" ref="T11">if(and($G11&lt;&gt;T$2,$G11&lt;&gt;"",T$2&lt;&gt;""),sum(iferror(vlookup(rank(index(ScoreMatrix!$B$2:$AA$51,,$A11),{index(ScoreMatrix!$B$2:$AA$51,,$A11);ScoreMatrix!M$2:M$51},false),RankScores!$A$1:$C$100,3,false)),),)</f>
        <v/>
      </c>
      <c r="U11" s="38" t="str">
        <f t="array" ref="U11">if(and($G11&lt;&gt;U$2,$G11&lt;&gt;"",U$2&lt;&gt;""),sum(iferror(vlookup(rank(index(ScoreMatrix!$B$2:$AA$51,,$A11),{index(ScoreMatrix!$B$2:$AA$51,,$A11);ScoreMatrix!N$2:N$51},false),RankScores!$A$1:$C$100,3,false)),),)</f>
        <v/>
      </c>
      <c r="V11" s="38" t="str">
        <f t="array" ref="V11">if(and($G11&lt;&gt;V$2,$G11&lt;&gt;"",V$2&lt;&gt;""),sum(iferror(vlookup(rank(index(ScoreMatrix!$B$2:$AA$51,,$A11),{index(ScoreMatrix!$B$2:$AA$51,,$A11);ScoreMatrix!O$2:O$51},false),RankScores!$A$1:$C$100,3,false)),),)</f>
        <v/>
      </c>
      <c r="W11" s="38" t="str">
        <f t="array" ref="W11">if(and($G11&lt;&gt;W$2,$G11&lt;&gt;"",W$2&lt;&gt;""),sum(iferror(vlookup(rank(index(ScoreMatrix!$B$2:$AA$51,,$A11),{index(ScoreMatrix!$B$2:$AA$51,,$A11);ScoreMatrix!P$2:P$51},false),RankScores!$A$1:$C$100,3,false)),),)</f>
        <v/>
      </c>
      <c r="X11" s="38" t="str">
        <f t="array" ref="X11">if(and($G11&lt;&gt;X$2,$G11&lt;&gt;"",X$2&lt;&gt;""),sum(iferror(vlookup(rank(index(ScoreMatrix!$B$2:$AA$51,,$A11),{index(ScoreMatrix!$B$2:$AA$51,,$A11);ScoreMatrix!Q$2:Q$51},false),RankScores!$A$1:$C$100,3,false)),),)</f>
        <v/>
      </c>
      <c r="Y11" s="38" t="str">
        <f t="array" ref="Y11">if(and($G11&lt;&gt;Y$2,$G11&lt;&gt;"",Y$2&lt;&gt;""),sum(iferror(vlookup(rank(index(ScoreMatrix!$B$2:$AA$51,,$A11),{index(ScoreMatrix!$B$2:$AA$51,,$A11);ScoreMatrix!R$2:R$51},false),RankScores!$A$1:$C$100,3,false)),),)</f>
        <v/>
      </c>
      <c r="Z11" s="38" t="str">
        <f t="array" ref="Z11">if(and($G11&lt;&gt;Z$2,$G11&lt;&gt;"",Z$2&lt;&gt;""),sum(iferror(vlookup(rank(index(ScoreMatrix!$B$2:$AA$51,,$A11),{index(ScoreMatrix!$B$2:$AA$51,,$A11);ScoreMatrix!S$2:S$51},false),RankScores!$A$1:$C$100,3,false)),),)</f>
        <v/>
      </c>
      <c r="AA11" s="38" t="str">
        <f t="array" ref="AA11">if(and($G11&lt;&gt;AA$2,$G11&lt;&gt;"",AA$2&lt;&gt;""),sum(iferror(vlookup(rank(index(ScoreMatrix!$B$2:$AA$51,,$A11),{index(ScoreMatrix!$B$2:$AA$51,,$A11);ScoreMatrix!T$2:T$51},false),RankScores!$A$1:$C$100,3,false)),),)</f>
        <v/>
      </c>
      <c r="AB11" s="38" t="str">
        <f t="array" ref="AB11">if(and($G11&lt;&gt;AB$2,$G11&lt;&gt;"",AB$2&lt;&gt;""),sum(iferror(vlookup(rank(index(ScoreMatrix!$B$2:$AA$51,,$A11),{index(ScoreMatrix!$B$2:$AA$51,,$A11);ScoreMatrix!U$2:U$51},false),RankScores!$A$1:$C$100,3,false)),),)</f>
        <v/>
      </c>
      <c r="AC11" s="38" t="str">
        <f t="array" ref="AC11">if(and($G11&lt;&gt;AC$2,$G11&lt;&gt;"",AC$2&lt;&gt;""),sum(iferror(vlookup(rank(index(ScoreMatrix!$B$2:$AA$51,,$A11),{index(ScoreMatrix!$B$2:$AA$51,,$A11);ScoreMatrix!V$2:V$51},false),RankScores!$A$1:$C$100,3,false)),),)</f>
        <v/>
      </c>
      <c r="AD11" s="38" t="str">
        <f t="array" ref="AD11">if(and($G11&lt;&gt;AD$2,$G11&lt;&gt;"",AD$2&lt;&gt;""),sum(iferror(vlookup(rank(index(ScoreMatrix!$B$2:$AA$51,,$A11),{index(ScoreMatrix!$B$2:$AA$51,,$A11);ScoreMatrix!W$2:W$51},false),RankScores!$A$1:$C$100,3,false)),),)</f>
        <v/>
      </c>
      <c r="AE11" s="38" t="str">
        <f t="array" ref="AE11">if(and($G11&lt;&gt;AE$2,$G11&lt;&gt;"",AE$2&lt;&gt;""),sum(iferror(vlookup(rank(index(ScoreMatrix!$B$2:$AA$51,,$A11),{index(ScoreMatrix!$B$2:$AA$51,,$A11);ScoreMatrix!X$2:X$51},false),RankScores!$A$1:$C$100,3,false)),),)</f>
        <v/>
      </c>
      <c r="AF11" s="39" t="str">
        <f t="array" ref="AF11">if(and($G11&lt;&gt;AF$2,$G11&lt;&gt;"",AF$2&lt;&gt;""),sum(iferror(vlookup(rank(index(ScoreMatrix!$B$2:$AA$51,,$A11),{index(ScoreMatrix!$B$2:$AA$51,,$A11);ScoreMatrix!Y$2:Y$51},false),RankScores!$A$1:$C$100,3,false)),),)</f>
        <v/>
      </c>
    </row>
    <row r="12" ht="15.75" customHeight="1">
      <c r="A12" s="6">
        <v>10.0</v>
      </c>
      <c r="B12" s="35" t="str">
        <f>if(isblank(VirtualLeague!D12),,"`"&amp;VirtualLeague!C12&amp;rept(" ",20-len(VirtualLeague!C12))&amp; rept(" ",6-len(VirtualLeague!D12))&amp;VirtualLeague!D12&amp;"`"  )</f>
        <v/>
      </c>
      <c r="C12" s="26"/>
      <c r="D12" s="27"/>
      <c r="E12" s="36" t="str">
        <f t="array" ref="E12">if(G12="",,count(index(ScoreMatrix!$B$2:$AA$51,,$A12)))</f>
        <v/>
      </c>
      <c r="F12" s="29" t="str">
        <f t="array" ref="F12">if(G12="",,average(index(ScoreMatrix!$B$2:$AA$51,,$A12)))</f>
        <v/>
      </c>
      <c r="G12" s="30" t="str">
        <f t="shared" si="1"/>
        <v/>
      </c>
      <c r="H12" s="31" t="str">
        <f t="shared" si="2"/>
        <v/>
      </c>
      <c r="I12" s="37" t="str">
        <f t="array" ref="I12">if(and($G12&lt;&gt;I$2,$G12&lt;&gt;"",I$2&lt;&gt;""),sum(iferror(vlookup(rank(index(ScoreMatrix!$B$2:$AA$51,,$A12),{index(ScoreMatrix!$B$2:$AA$51,,$A12);ScoreMatrix!B$2:B$51},false),RankScores!$A$1:$C$100,3,false)),),)</f>
        <v/>
      </c>
      <c r="J12" s="38" t="str">
        <f t="array" ref="J12">if(and($G12&lt;&gt;J$2,$G12&lt;&gt;"",J$2&lt;&gt;""),sum(iferror(vlookup(rank(index(ScoreMatrix!$B$2:$AA$51,,$A12),{index(ScoreMatrix!$B$2:$AA$51,,$A12);ScoreMatrix!C$2:C$51},false),RankScores!$A$1:$C$100,3,false)),),)</f>
        <v/>
      </c>
      <c r="K12" s="38" t="str">
        <f t="array" ref="K12">if(and($G12&lt;&gt;K$2,$G12&lt;&gt;"",K$2&lt;&gt;""),sum(iferror(vlookup(rank(index(ScoreMatrix!$B$2:$AA$51,,$A12),{index(ScoreMatrix!$B$2:$AA$51,,$A12);ScoreMatrix!D$2:D$51},false),RankScores!$A$1:$C$100,3,false)),),)</f>
        <v/>
      </c>
      <c r="L12" s="38" t="str">
        <f t="array" ref="L12">if(and($G12&lt;&gt;L$2,$G12&lt;&gt;"",L$2&lt;&gt;""),sum(iferror(vlookup(rank(index(ScoreMatrix!$B$2:$AA$51,,$A12),{index(ScoreMatrix!$B$2:$AA$51,,$A12);ScoreMatrix!E$2:E$51},false),RankScores!$A$1:$C$100,3,false)),),)</f>
        <v/>
      </c>
      <c r="M12" s="38" t="str">
        <f t="array" ref="M12">if(and($G12&lt;&gt;M$2,$G12&lt;&gt;"",M$2&lt;&gt;""),sum(iferror(vlookup(rank(index(ScoreMatrix!$B$2:$AA$51,,$A12),{index(ScoreMatrix!$B$2:$AA$51,,$A12);ScoreMatrix!F$2:F$51},false),RankScores!$A$1:$C$100,3,false)),),)</f>
        <v/>
      </c>
      <c r="N12" s="38" t="str">
        <f t="array" ref="N12">if(and($G12&lt;&gt;N$2,$G12&lt;&gt;"",N$2&lt;&gt;""),sum(iferror(vlookup(rank(index(ScoreMatrix!$B$2:$AA$51,,$A12),{index(ScoreMatrix!$B$2:$AA$51,,$A12);ScoreMatrix!G$2:G$51},false),RankScores!$A$1:$C$100,3,false)),),)</f>
        <v/>
      </c>
      <c r="O12" s="38" t="str">
        <f t="array" ref="O12">if(and($G12&lt;&gt;O$2,$G12&lt;&gt;"",O$2&lt;&gt;""),sum(iferror(vlookup(rank(index(ScoreMatrix!$B$2:$AA$51,,$A12),{index(ScoreMatrix!$B$2:$AA$51,,$A12);ScoreMatrix!H$2:H$51},false),RankScores!$A$1:$C$100,3,false)),),)</f>
        <v/>
      </c>
      <c r="P12" s="38" t="str">
        <f t="array" ref="P12">if(and($G12&lt;&gt;P$2,$G12&lt;&gt;"",P$2&lt;&gt;""),sum(iferror(vlookup(rank(index(ScoreMatrix!$B$2:$AA$51,,$A12),{index(ScoreMatrix!$B$2:$AA$51,,$A12);ScoreMatrix!I$2:I$51},false),RankScores!$A$1:$C$100,3,false)),),)</f>
        <v/>
      </c>
      <c r="Q12" s="38" t="str">
        <f t="array" ref="Q12">if(and($G12&lt;&gt;Q$2,$G12&lt;&gt;"",Q$2&lt;&gt;""),sum(iferror(vlookup(rank(index(ScoreMatrix!$B$2:$AA$51,,$A12),{index(ScoreMatrix!$B$2:$AA$51,,$A12);ScoreMatrix!J$2:J$51},false),RankScores!$A$1:$C$100,3,false)),),)</f>
        <v/>
      </c>
      <c r="R12" s="38" t="str">
        <f t="array" ref="R12">if(and($G12&lt;&gt;R$2,$G12&lt;&gt;"",R$2&lt;&gt;""),sum(iferror(vlookup(rank(index(ScoreMatrix!$B$2:$AA$51,,$A12),{index(ScoreMatrix!$B$2:$AA$51,,$A12);ScoreMatrix!K$2:K$51},false),RankScores!$A$1:$C$100,3,false)),),)</f>
        <v/>
      </c>
      <c r="S12" s="38" t="str">
        <f t="array" ref="S12">if(and($G12&lt;&gt;S$2,$G12&lt;&gt;"",S$2&lt;&gt;""),sum(iferror(vlookup(rank(index(ScoreMatrix!$B$2:$AA$51,,$A12),{index(ScoreMatrix!$B$2:$AA$51,,$A12);ScoreMatrix!L$2:L$51},false),RankScores!$A$1:$C$100,3,false)),),)</f>
        <v/>
      </c>
      <c r="T12" s="38" t="str">
        <f t="array" ref="T12">if(and($G12&lt;&gt;T$2,$G12&lt;&gt;"",T$2&lt;&gt;""),sum(iferror(vlookup(rank(index(ScoreMatrix!$B$2:$AA$51,,$A12),{index(ScoreMatrix!$B$2:$AA$51,,$A12);ScoreMatrix!M$2:M$51},false),RankScores!$A$1:$C$100,3,false)),),)</f>
        <v/>
      </c>
      <c r="U12" s="38" t="str">
        <f t="array" ref="U12">if(and($G12&lt;&gt;U$2,$G12&lt;&gt;"",U$2&lt;&gt;""),sum(iferror(vlookup(rank(index(ScoreMatrix!$B$2:$AA$51,,$A12),{index(ScoreMatrix!$B$2:$AA$51,,$A12);ScoreMatrix!N$2:N$51},false),RankScores!$A$1:$C$100,3,false)),),)</f>
        <v/>
      </c>
      <c r="V12" s="38" t="str">
        <f t="array" ref="V12">if(and($G12&lt;&gt;V$2,$G12&lt;&gt;"",V$2&lt;&gt;""),sum(iferror(vlookup(rank(index(ScoreMatrix!$B$2:$AA$51,,$A12),{index(ScoreMatrix!$B$2:$AA$51,,$A12);ScoreMatrix!O$2:O$51},false),RankScores!$A$1:$C$100,3,false)),),)</f>
        <v/>
      </c>
      <c r="W12" s="38" t="str">
        <f t="array" ref="W12">if(and($G12&lt;&gt;W$2,$G12&lt;&gt;"",W$2&lt;&gt;""),sum(iferror(vlookup(rank(index(ScoreMatrix!$B$2:$AA$51,,$A12),{index(ScoreMatrix!$B$2:$AA$51,,$A12);ScoreMatrix!P$2:P$51},false),RankScores!$A$1:$C$100,3,false)),),)</f>
        <v/>
      </c>
      <c r="X12" s="38" t="str">
        <f t="array" ref="X12">if(and($G12&lt;&gt;X$2,$G12&lt;&gt;"",X$2&lt;&gt;""),sum(iferror(vlookup(rank(index(ScoreMatrix!$B$2:$AA$51,,$A12),{index(ScoreMatrix!$B$2:$AA$51,,$A12);ScoreMatrix!Q$2:Q$51},false),RankScores!$A$1:$C$100,3,false)),),)</f>
        <v/>
      </c>
      <c r="Y12" s="38" t="str">
        <f t="array" ref="Y12">if(and($G12&lt;&gt;Y$2,$G12&lt;&gt;"",Y$2&lt;&gt;""),sum(iferror(vlookup(rank(index(ScoreMatrix!$B$2:$AA$51,,$A12),{index(ScoreMatrix!$B$2:$AA$51,,$A12);ScoreMatrix!R$2:R$51},false),RankScores!$A$1:$C$100,3,false)),),)</f>
        <v/>
      </c>
      <c r="Z12" s="38" t="str">
        <f t="array" ref="Z12">if(and($G12&lt;&gt;Z$2,$G12&lt;&gt;"",Z$2&lt;&gt;""),sum(iferror(vlookup(rank(index(ScoreMatrix!$B$2:$AA$51,,$A12),{index(ScoreMatrix!$B$2:$AA$51,,$A12);ScoreMatrix!S$2:S$51},false),RankScores!$A$1:$C$100,3,false)),),)</f>
        <v/>
      </c>
      <c r="AA12" s="38" t="str">
        <f t="array" ref="AA12">if(and($G12&lt;&gt;AA$2,$G12&lt;&gt;"",AA$2&lt;&gt;""),sum(iferror(vlookup(rank(index(ScoreMatrix!$B$2:$AA$51,,$A12),{index(ScoreMatrix!$B$2:$AA$51,,$A12);ScoreMatrix!T$2:T$51},false),RankScores!$A$1:$C$100,3,false)),),)</f>
        <v/>
      </c>
      <c r="AB12" s="38" t="str">
        <f t="array" ref="AB12">if(and($G12&lt;&gt;AB$2,$G12&lt;&gt;"",AB$2&lt;&gt;""),sum(iferror(vlookup(rank(index(ScoreMatrix!$B$2:$AA$51,,$A12),{index(ScoreMatrix!$B$2:$AA$51,,$A12);ScoreMatrix!U$2:U$51},false),RankScores!$A$1:$C$100,3,false)),),)</f>
        <v/>
      </c>
      <c r="AC12" s="38" t="str">
        <f t="array" ref="AC12">if(and($G12&lt;&gt;AC$2,$G12&lt;&gt;"",AC$2&lt;&gt;""),sum(iferror(vlookup(rank(index(ScoreMatrix!$B$2:$AA$51,,$A12),{index(ScoreMatrix!$B$2:$AA$51,,$A12);ScoreMatrix!V$2:V$51},false),RankScores!$A$1:$C$100,3,false)),),)</f>
        <v/>
      </c>
      <c r="AD12" s="38" t="str">
        <f t="array" ref="AD12">if(and($G12&lt;&gt;AD$2,$G12&lt;&gt;"",AD$2&lt;&gt;""),sum(iferror(vlookup(rank(index(ScoreMatrix!$B$2:$AA$51,,$A12),{index(ScoreMatrix!$B$2:$AA$51,,$A12);ScoreMatrix!W$2:W$51},false),RankScores!$A$1:$C$100,3,false)),),)</f>
        <v/>
      </c>
      <c r="AE12" s="38" t="str">
        <f t="array" ref="AE12">if(and($G12&lt;&gt;AE$2,$G12&lt;&gt;"",AE$2&lt;&gt;""),sum(iferror(vlookup(rank(index(ScoreMatrix!$B$2:$AA$51,,$A12),{index(ScoreMatrix!$B$2:$AA$51,,$A12);ScoreMatrix!X$2:X$51},false),RankScores!$A$1:$C$100,3,false)),),)</f>
        <v/>
      </c>
      <c r="AF12" s="39" t="str">
        <f t="array" ref="AF12">if(and($G12&lt;&gt;AF$2,$G12&lt;&gt;"",AF$2&lt;&gt;""),sum(iferror(vlookup(rank(index(ScoreMatrix!$B$2:$AA$51,,$A12),{index(ScoreMatrix!$B$2:$AA$51,,$A12);ScoreMatrix!Y$2:Y$51},false),RankScores!$A$1:$C$100,3,false)),),)</f>
        <v/>
      </c>
    </row>
    <row r="13" ht="15.75" customHeight="1">
      <c r="A13" s="6">
        <v>11.0</v>
      </c>
      <c r="B13" s="35" t="str">
        <f>if(isblank(VirtualLeague!D13),,"`"&amp;VirtualLeague!C13&amp;rept(" ",20-len(VirtualLeague!C13))&amp; rept(" ",6-len(VirtualLeague!D13))&amp;VirtualLeague!D13&amp;"`"  )</f>
        <v/>
      </c>
      <c r="C13" s="26"/>
      <c r="D13" s="27"/>
      <c r="E13" s="36" t="str">
        <f t="array" ref="E13">if(G13="",,count(index(ScoreMatrix!$B$2:$AA$51,,$A13)))</f>
        <v/>
      </c>
      <c r="F13" s="29" t="str">
        <f t="array" ref="F13">if(G13="",,average(index(ScoreMatrix!$B$2:$AA$51,,$A13)))</f>
        <v/>
      </c>
      <c r="G13" s="30" t="str">
        <f t="shared" si="1"/>
        <v/>
      </c>
      <c r="H13" s="31" t="str">
        <f t="shared" si="2"/>
        <v/>
      </c>
      <c r="I13" s="37" t="str">
        <f t="array" ref="I13">if(and($G13&lt;&gt;I$2,$G13&lt;&gt;"",I$2&lt;&gt;""),sum(iferror(vlookup(rank(index(ScoreMatrix!$B$2:$AA$51,,$A13),{index(ScoreMatrix!$B$2:$AA$51,,$A13);ScoreMatrix!B$2:B$51},false),RankScores!$A$1:$C$100,3,false)),),)</f>
        <v/>
      </c>
      <c r="J13" s="38" t="str">
        <f t="array" ref="J13">if(and($G13&lt;&gt;J$2,$G13&lt;&gt;"",J$2&lt;&gt;""),sum(iferror(vlookup(rank(index(ScoreMatrix!$B$2:$AA$51,,$A13),{index(ScoreMatrix!$B$2:$AA$51,,$A13);ScoreMatrix!C$2:C$51},false),RankScores!$A$1:$C$100,3,false)),),)</f>
        <v/>
      </c>
      <c r="K13" s="38" t="str">
        <f t="array" ref="K13">if(and($G13&lt;&gt;K$2,$G13&lt;&gt;"",K$2&lt;&gt;""),sum(iferror(vlookup(rank(index(ScoreMatrix!$B$2:$AA$51,,$A13),{index(ScoreMatrix!$B$2:$AA$51,,$A13);ScoreMatrix!D$2:D$51},false),RankScores!$A$1:$C$100,3,false)),),)</f>
        <v/>
      </c>
      <c r="L13" s="38" t="str">
        <f t="array" ref="L13">if(and($G13&lt;&gt;L$2,$G13&lt;&gt;"",L$2&lt;&gt;""),sum(iferror(vlookup(rank(index(ScoreMatrix!$B$2:$AA$51,,$A13),{index(ScoreMatrix!$B$2:$AA$51,,$A13);ScoreMatrix!E$2:E$51},false),RankScores!$A$1:$C$100,3,false)),),)</f>
        <v/>
      </c>
      <c r="M13" s="38" t="str">
        <f t="array" ref="M13">if(and($G13&lt;&gt;M$2,$G13&lt;&gt;"",M$2&lt;&gt;""),sum(iferror(vlookup(rank(index(ScoreMatrix!$B$2:$AA$51,,$A13),{index(ScoreMatrix!$B$2:$AA$51,,$A13);ScoreMatrix!F$2:F$51},false),RankScores!$A$1:$C$100,3,false)),),)</f>
        <v/>
      </c>
      <c r="N13" s="38" t="str">
        <f t="array" ref="N13">if(and($G13&lt;&gt;N$2,$G13&lt;&gt;"",N$2&lt;&gt;""),sum(iferror(vlookup(rank(index(ScoreMatrix!$B$2:$AA$51,,$A13),{index(ScoreMatrix!$B$2:$AA$51,,$A13);ScoreMatrix!G$2:G$51},false),RankScores!$A$1:$C$100,3,false)),),)</f>
        <v/>
      </c>
      <c r="O13" s="38" t="str">
        <f t="array" ref="O13">if(and($G13&lt;&gt;O$2,$G13&lt;&gt;"",O$2&lt;&gt;""),sum(iferror(vlookup(rank(index(ScoreMatrix!$B$2:$AA$51,,$A13),{index(ScoreMatrix!$B$2:$AA$51,,$A13);ScoreMatrix!H$2:H$51},false),RankScores!$A$1:$C$100,3,false)),),)</f>
        <v/>
      </c>
      <c r="P13" s="38" t="str">
        <f t="array" ref="P13">if(and($G13&lt;&gt;P$2,$G13&lt;&gt;"",P$2&lt;&gt;""),sum(iferror(vlookup(rank(index(ScoreMatrix!$B$2:$AA$51,,$A13),{index(ScoreMatrix!$B$2:$AA$51,,$A13);ScoreMatrix!I$2:I$51},false),RankScores!$A$1:$C$100,3,false)),),)</f>
        <v/>
      </c>
      <c r="Q13" s="38" t="str">
        <f t="array" ref="Q13">if(and($G13&lt;&gt;Q$2,$G13&lt;&gt;"",Q$2&lt;&gt;""),sum(iferror(vlookup(rank(index(ScoreMatrix!$B$2:$AA$51,,$A13),{index(ScoreMatrix!$B$2:$AA$51,,$A13);ScoreMatrix!J$2:J$51},false),RankScores!$A$1:$C$100,3,false)),),)</f>
        <v/>
      </c>
      <c r="R13" s="38" t="str">
        <f t="array" ref="R13">if(and($G13&lt;&gt;R$2,$G13&lt;&gt;"",R$2&lt;&gt;""),sum(iferror(vlookup(rank(index(ScoreMatrix!$B$2:$AA$51,,$A13),{index(ScoreMatrix!$B$2:$AA$51,,$A13);ScoreMatrix!K$2:K$51},false),RankScores!$A$1:$C$100,3,false)),),)</f>
        <v/>
      </c>
      <c r="S13" s="38" t="str">
        <f t="array" ref="S13">if(and($G13&lt;&gt;S$2,$G13&lt;&gt;"",S$2&lt;&gt;""),sum(iferror(vlookup(rank(index(ScoreMatrix!$B$2:$AA$51,,$A13),{index(ScoreMatrix!$B$2:$AA$51,,$A13);ScoreMatrix!L$2:L$51},false),RankScores!$A$1:$C$100,3,false)),),)</f>
        <v/>
      </c>
      <c r="T13" s="38" t="str">
        <f t="array" ref="T13">if(and($G13&lt;&gt;T$2,$G13&lt;&gt;"",T$2&lt;&gt;""),sum(iferror(vlookup(rank(index(ScoreMatrix!$B$2:$AA$51,,$A13),{index(ScoreMatrix!$B$2:$AA$51,,$A13);ScoreMatrix!M$2:M$51},false),RankScores!$A$1:$C$100,3,false)),),)</f>
        <v/>
      </c>
      <c r="U13" s="38" t="str">
        <f t="array" ref="U13">if(and($G13&lt;&gt;U$2,$G13&lt;&gt;"",U$2&lt;&gt;""),sum(iferror(vlookup(rank(index(ScoreMatrix!$B$2:$AA$51,,$A13),{index(ScoreMatrix!$B$2:$AA$51,,$A13);ScoreMatrix!N$2:N$51},false),RankScores!$A$1:$C$100,3,false)),),)</f>
        <v/>
      </c>
      <c r="V13" s="38" t="str">
        <f t="array" ref="V13">if(and($G13&lt;&gt;V$2,$G13&lt;&gt;"",V$2&lt;&gt;""),sum(iferror(vlookup(rank(index(ScoreMatrix!$B$2:$AA$51,,$A13),{index(ScoreMatrix!$B$2:$AA$51,,$A13);ScoreMatrix!O$2:O$51},false),RankScores!$A$1:$C$100,3,false)),),)</f>
        <v/>
      </c>
      <c r="W13" s="38" t="str">
        <f t="array" ref="W13">if(and($G13&lt;&gt;W$2,$G13&lt;&gt;"",W$2&lt;&gt;""),sum(iferror(vlookup(rank(index(ScoreMatrix!$B$2:$AA$51,,$A13),{index(ScoreMatrix!$B$2:$AA$51,,$A13);ScoreMatrix!P$2:P$51},false),RankScores!$A$1:$C$100,3,false)),),)</f>
        <v/>
      </c>
      <c r="X13" s="38" t="str">
        <f t="array" ref="X13">if(and($G13&lt;&gt;X$2,$G13&lt;&gt;"",X$2&lt;&gt;""),sum(iferror(vlookup(rank(index(ScoreMatrix!$B$2:$AA$51,,$A13),{index(ScoreMatrix!$B$2:$AA$51,,$A13);ScoreMatrix!Q$2:Q$51},false),RankScores!$A$1:$C$100,3,false)),),)</f>
        <v/>
      </c>
      <c r="Y13" s="38" t="str">
        <f t="array" ref="Y13">if(and($G13&lt;&gt;Y$2,$G13&lt;&gt;"",Y$2&lt;&gt;""),sum(iferror(vlookup(rank(index(ScoreMatrix!$B$2:$AA$51,,$A13),{index(ScoreMatrix!$B$2:$AA$51,,$A13);ScoreMatrix!R$2:R$51},false),RankScores!$A$1:$C$100,3,false)),),)</f>
        <v/>
      </c>
      <c r="Z13" s="38" t="str">
        <f t="array" ref="Z13">if(and($G13&lt;&gt;Z$2,$G13&lt;&gt;"",Z$2&lt;&gt;""),sum(iferror(vlookup(rank(index(ScoreMatrix!$B$2:$AA$51,,$A13),{index(ScoreMatrix!$B$2:$AA$51,,$A13);ScoreMatrix!S$2:S$51},false),RankScores!$A$1:$C$100,3,false)),),)</f>
        <v/>
      </c>
      <c r="AA13" s="38" t="str">
        <f t="array" ref="AA13">if(and($G13&lt;&gt;AA$2,$G13&lt;&gt;"",AA$2&lt;&gt;""),sum(iferror(vlookup(rank(index(ScoreMatrix!$B$2:$AA$51,,$A13),{index(ScoreMatrix!$B$2:$AA$51,,$A13);ScoreMatrix!T$2:T$51},false),RankScores!$A$1:$C$100,3,false)),),)</f>
        <v/>
      </c>
      <c r="AB13" s="38" t="str">
        <f t="array" ref="AB13">if(and($G13&lt;&gt;AB$2,$G13&lt;&gt;"",AB$2&lt;&gt;""),sum(iferror(vlookup(rank(index(ScoreMatrix!$B$2:$AA$51,,$A13),{index(ScoreMatrix!$B$2:$AA$51,,$A13);ScoreMatrix!U$2:U$51},false),RankScores!$A$1:$C$100,3,false)),),)</f>
        <v/>
      </c>
      <c r="AC13" s="38" t="str">
        <f t="array" ref="AC13">if(and($G13&lt;&gt;AC$2,$G13&lt;&gt;"",AC$2&lt;&gt;""),sum(iferror(vlookup(rank(index(ScoreMatrix!$B$2:$AA$51,,$A13),{index(ScoreMatrix!$B$2:$AA$51,,$A13);ScoreMatrix!V$2:V$51},false),RankScores!$A$1:$C$100,3,false)),),)</f>
        <v/>
      </c>
      <c r="AD13" s="38" t="str">
        <f t="array" ref="AD13">if(and($G13&lt;&gt;AD$2,$G13&lt;&gt;"",AD$2&lt;&gt;""),sum(iferror(vlookup(rank(index(ScoreMatrix!$B$2:$AA$51,,$A13),{index(ScoreMatrix!$B$2:$AA$51,,$A13);ScoreMatrix!W$2:W$51},false),RankScores!$A$1:$C$100,3,false)),),)</f>
        <v/>
      </c>
      <c r="AE13" s="38" t="str">
        <f t="array" ref="AE13">if(and($G13&lt;&gt;AE$2,$G13&lt;&gt;"",AE$2&lt;&gt;""),sum(iferror(vlookup(rank(index(ScoreMatrix!$B$2:$AA$51,,$A13),{index(ScoreMatrix!$B$2:$AA$51,,$A13);ScoreMatrix!X$2:X$51},false),RankScores!$A$1:$C$100,3,false)),),)</f>
        <v/>
      </c>
      <c r="AF13" s="39" t="str">
        <f t="array" ref="AF13">if(and($G13&lt;&gt;AF$2,$G13&lt;&gt;"",AF$2&lt;&gt;""),sum(iferror(vlookup(rank(index(ScoreMatrix!$B$2:$AA$51,,$A13),{index(ScoreMatrix!$B$2:$AA$51,,$A13);ScoreMatrix!Y$2:Y$51},false),RankScores!$A$1:$C$100,3,false)),),)</f>
        <v/>
      </c>
    </row>
    <row r="14" ht="15.75" customHeight="1">
      <c r="A14" s="6">
        <v>12.0</v>
      </c>
      <c r="B14" s="35" t="str">
        <f>if(isblank(VirtualLeague!D14),,"`"&amp;VirtualLeague!C14&amp;rept(" ",20-len(VirtualLeague!C14))&amp; rept(" ",6-len(VirtualLeague!D14))&amp;VirtualLeague!D14&amp;"`"  )</f>
        <v/>
      </c>
      <c r="C14" s="26"/>
      <c r="D14" s="27"/>
      <c r="E14" s="36" t="str">
        <f t="array" ref="E14">if(G14="",,count(index(ScoreMatrix!$B$2:$AA$51,,$A14)))</f>
        <v/>
      </c>
      <c r="F14" s="29" t="str">
        <f t="array" ref="F14">if(G14="",,average(index(ScoreMatrix!$B$2:$AA$51,,$A14)))</f>
        <v/>
      </c>
      <c r="G14" s="30" t="str">
        <f t="shared" si="1"/>
        <v/>
      </c>
      <c r="H14" s="31" t="str">
        <f t="shared" si="2"/>
        <v/>
      </c>
      <c r="I14" s="37" t="str">
        <f t="array" ref="I14">if(and($G14&lt;&gt;I$2,$G14&lt;&gt;"",I$2&lt;&gt;""),sum(iferror(vlookup(rank(index(ScoreMatrix!$B$2:$AA$51,,$A14),{index(ScoreMatrix!$B$2:$AA$51,,$A14);ScoreMatrix!B$2:B$51},false),RankScores!$A$1:$C$100,3,false)),),)</f>
        <v/>
      </c>
      <c r="J14" s="38" t="str">
        <f t="array" ref="J14">if(and($G14&lt;&gt;J$2,$G14&lt;&gt;"",J$2&lt;&gt;""),sum(iferror(vlookup(rank(index(ScoreMatrix!$B$2:$AA$51,,$A14),{index(ScoreMatrix!$B$2:$AA$51,,$A14);ScoreMatrix!C$2:C$51},false),RankScores!$A$1:$C$100,3,false)),),)</f>
        <v/>
      </c>
      <c r="K14" s="38" t="str">
        <f t="array" ref="K14">if(and($G14&lt;&gt;K$2,$G14&lt;&gt;"",K$2&lt;&gt;""),sum(iferror(vlookup(rank(index(ScoreMatrix!$B$2:$AA$51,,$A14),{index(ScoreMatrix!$B$2:$AA$51,,$A14);ScoreMatrix!D$2:D$51},false),RankScores!$A$1:$C$100,3,false)),),)</f>
        <v/>
      </c>
      <c r="L14" s="38" t="str">
        <f t="array" ref="L14">if(and($G14&lt;&gt;L$2,$G14&lt;&gt;"",L$2&lt;&gt;""),sum(iferror(vlookup(rank(index(ScoreMatrix!$B$2:$AA$51,,$A14),{index(ScoreMatrix!$B$2:$AA$51,,$A14);ScoreMatrix!E$2:E$51},false),RankScores!$A$1:$C$100,3,false)),),)</f>
        <v/>
      </c>
      <c r="M14" s="38" t="str">
        <f t="array" ref="M14">if(and($G14&lt;&gt;M$2,$G14&lt;&gt;"",M$2&lt;&gt;""),sum(iferror(vlookup(rank(index(ScoreMatrix!$B$2:$AA$51,,$A14),{index(ScoreMatrix!$B$2:$AA$51,,$A14);ScoreMatrix!F$2:F$51},false),RankScores!$A$1:$C$100,3,false)),),)</f>
        <v/>
      </c>
      <c r="N14" s="38" t="str">
        <f t="array" ref="N14">if(and($G14&lt;&gt;N$2,$G14&lt;&gt;"",N$2&lt;&gt;""),sum(iferror(vlookup(rank(index(ScoreMatrix!$B$2:$AA$51,,$A14),{index(ScoreMatrix!$B$2:$AA$51,,$A14);ScoreMatrix!G$2:G$51},false),RankScores!$A$1:$C$100,3,false)),),)</f>
        <v/>
      </c>
      <c r="O14" s="38" t="str">
        <f t="array" ref="O14">if(and($G14&lt;&gt;O$2,$G14&lt;&gt;"",O$2&lt;&gt;""),sum(iferror(vlookup(rank(index(ScoreMatrix!$B$2:$AA$51,,$A14),{index(ScoreMatrix!$B$2:$AA$51,,$A14);ScoreMatrix!H$2:H$51},false),RankScores!$A$1:$C$100,3,false)),),)</f>
        <v/>
      </c>
      <c r="P14" s="38" t="str">
        <f t="array" ref="P14">if(and($G14&lt;&gt;P$2,$G14&lt;&gt;"",P$2&lt;&gt;""),sum(iferror(vlookup(rank(index(ScoreMatrix!$B$2:$AA$51,,$A14),{index(ScoreMatrix!$B$2:$AA$51,,$A14);ScoreMatrix!I$2:I$51},false),RankScores!$A$1:$C$100,3,false)),),)</f>
        <v/>
      </c>
      <c r="Q14" s="38" t="str">
        <f t="array" ref="Q14">if(and($G14&lt;&gt;Q$2,$G14&lt;&gt;"",Q$2&lt;&gt;""),sum(iferror(vlookup(rank(index(ScoreMatrix!$B$2:$AA$51,,$A14),{index(ScoreMatrix!$B$2:$AA$51,,$A14);ScoreMatrix!J$2:J$51},false),RankScores!$A$1:$C$100,3,false)),),)</f>
        <v/>
      </c>
      <c r="R14" s="38" t="str">
        <f t="array" ref="R14">if(and($G14&lt;&gt;R$2,$G14&lt;&gt;"",R$2&lt;&gt;""),sum(iferror(vlookup(rank(index(ScoreMatrix!$B$2:$AA$51,,$A14),{index(ScoreMatrix!$B$2:$AA$51,,$A14);ScoreMatrix!K$2:K$51},false),RankScores!$A$1:$C$100,3,false)),),)</f>
        <v/>
      </c>
      <c r="S14" s="38" t="str">
        <f t="array" ref="S14">if(and($G14&lt;&gt;S$2,$G14&lt;&gt;"",S$2&lt;&gt;""),sum(iferror(vlookup(rank(index(ScoreMatrix!$B$2:$AA$51,,$A14),{index(ScoreMatrix!$B$2:$AA$51,,$A14);ScoreMatrix!L$2:L$51},false),RankScores!$A$1:$C$100,3,false)),),)</f>
        <v/>
      </c>
      <c r="T14" s="38" t="str">
        <f t="array" ref="T14">if(and($G14&lt;&gt;T$2,$G14&lt;&gt;"",T$2&lt;&gt;""),sum(iferror(vlookup(rank(index(ScoreMatrix!$B$2:$AA$51,,$A14),{index(ScoreMatrix!$B$2:$AA$51,,$A14);ScoreMatrix!M$2:M$51},false),RankScores!$A$1:$C$100,3,false)),),)</f>
        <v/>
      </c>
      <c r="U14" s="38" t="str">
        <f t="array" ref="U14">if(and($G14&lt;&gt;U$2,$G14&lt;&gt;"",U$2&lt;&gt;""),sum(iferror(vlookup(rank(index(ScoreMatrix!$B$2:$AA$51,,$A14),{index(ScoreMatrix!$B$2:$AA$51,,$A14);ScoreMatrix!N$2:N$51},false),RankScores!$A$1:$C$100,3,false)),),)</f>
        <v/>
      </c>
      <c r="V14" s="38" t="str">
        <f t="array" ref="V14">if(and($G14&lt;&gt;V$2,$G14&lt;&gt;"",V$2&lt;&gt;""),sum(iferror(vlookup(rank(index(ScoreMatrix!$B$2:$AA$51,,$A14),{index(ScoreMatrix!$B$2:$AA$51,,$A14);ScoreMatrix!O$2:O$51},false),RankScores!$A$1:$C$100,3,false)),),)</f>
        <v/>
      </c>
      <c r="W14" s="38" t="str">
        <f t="array" ref="W14">if(and($G14&lt;&gt;W$2,$G14&lt;&gt;"",W$2&lt;&gt;""),sum(iferror(vlookup(rank(index(ScoreMatrix!$B$2:$AA$51,,$A14),{index(ScoreMatrix!$B$2:$AA$51,,$A14);ScoreMatrix!P$2:P$51},false),RankScores!$A$1:$C$100,3,false)),),)</f>
        <v/>
      </c>
      <c r="X14" s="38" t="str">
        <f t="array" ref="X14">if(and($G14&lt;&gt;X$2,$G14&lt;&gt;"",X$2&lt;&gt;""),sum(iferror(vlookup(rank(index(ScoreMatrix!$B$2:$AA$51,,$A14),{index(ScoreMatrix!$B$2:$AA$51,,$A14);ScoreMatrix!Q$2:Q$51},false),RankScores!$A$1:$C$100,3,false)),),)</f>
        <v/>
      </c>
      <c r="Y14" s="38" t="str">
        <f t="array" ref="Y14">if(and($G14&lt;&gt;Y$2,$G14&lt;&gt;"",Y$2&lt;&gt;""),sum(iferror(vlookup(rank(index(ScoreMatrix!$B$2:$AA$51,,$A14),{index(ScoreMatrix!$B$2:$AA$51,,$A14);ScoreMatrix!R$2:R$51},false),RankScores!$A$1:$C$100,3,false)),),)</f>
        <v/>
      </c>
      <c r="Z14" s="38" t="str">
        <f t="array" ref="Z14">if(and($G14&lt;&gt;Z$2,$G14&lt;&gt;"",Z$2&lt;&gt;""),sum(iferror(vlookup(rank(index(ScoreMatrix!$B$2:$AA$51,,$A14),{index(ScoreMatrix!$B$2:$AA$51,,$A14);ScoreMatrix!S$2:S$51},false),RankScores!$A$1:$C$100,3,false)),),)</f>
        <v/>
      </c>
      <c r="AA14" s="38" t="str">
        <f t="array" ref="AA14">if(and($G14&lt;&gt;AA$2,$G14&lt;&gt;"",AA$2&lt;&gt;""),sum(iferror(vlookup(rank(index(ScoreMatrix!$B$2:$AA$51,,$A14),{index(ScoreMatrix!$B$2:$AA$51,,$A14);ScoreMatrix!T$2:T$51},false),RankScores!$A$1:$C$100,3,false)),),)</f>
        <v/>
      </c>
      <c r="AB14" s="38" t="str">
        <f t="array" ref="AB14">if(and($G14&lt;&gt;AB$2,$G14&lt;&gt;"",AB$2&lt;&gt;""),sum(iferror(vlookup(rank(index(ScoreMatrix!$B$2:$AA$51,,$A14),{index(ScoreMatrix!$B$2:$AA$51,,$A14);ScoreMatrix!U$2:U$51},false),RankScores!$A$1:$C$100,3,false)),),)</f>
        <v/>
      </c>
      <c r="AC14" s="38" t="str">
        <f t="array" ref="AC14">if(and($G14&lt;&gt;AC$2,$G14&lt;&gt;"",AC$2&lt;&gt;""),sum(iferror(vlookup(rank(index(ScoreMatrix!$B$2:$AA$51,,$A14),{index(ScoreMatrix!$B$2:$AA$51,,$A14);ScoreMatrix!V$2:V$51},false),RankScores!$A$1:$C$100,3,false)),),)</f>
        <v/>
      </c>
      <c r="AD14" s="38" t="str">
        <f t="array" ref="AD14">if(and($G14&lt;&gt;AD$2,$G14&lt;&gt;"",AD$2&lt;&gt;""),sum(iferror(vlookup(rank(index(ScoreMatrix!$B$2:$AA$51,,$A14),{index(ScoreMatrix!$B$2:$AA$51,,$A14);ScoreMatrix!W$2:W$51},false),RankScores!$A$1:$C$100,3,false)),),)</f>
        <v/>
      </c>
      <c r="AE14" s="38" t="str">
        <f t="array" ref="AE14">if(and($G14&lt;&gt;AE$2,$G14&lt;&gt;"",AE$2&lt;&gt;""),sum(iferror(vlookup(rank(index(ScoreMatrix!$B$2:$AA$51,,$A14),{index(ScoreMatrix!$B$2:$AA$51,,$A14);ScoreMatrix!X$2:X$51},false),RankScores!$A$1:$C$100,3,false)),),)</f>
        <v/>
      </c>
      <c r="AF14" s="39" t="str">
        <f t="array" ref="AF14">if(and($G14&lt;&gt;AF$2,$G14&lt;&gt;"",AF$2&lt;&gt;""),sum(iferror(vlookup(rank(index(ScoreMatrix!$B$2:$AA$51,,$A14),{index(ScoreMatrix!$B$2:$AA$51,,$A14);ScoreMatrix!Y$2:Y$51},false),RankScores!$A$1:$C$100,3,false)),),)</f>
        <v/>
      </c>
    </row>
    <row r="15" ht="15.75" customHeight="1">
      <c r="A15" s="6">
        <v>13.0</v>
      </c>
      <c r="B15" s="35" t="str">
        <f>if(isblank(VirtualLeague!D15),,"`"&amp;VirtualLeague!C15&amp;rept(" ",20-len(VirtualLeague!C15))&amp; rept(" ",6-len(VirtualLeague!D15))&amp;VirtualLeague!D15&amp;"`"  )</f>
        <v/>
      </c>
      <c r="C15" s="26"/>
      <c r="D15" s="27"/>
      <c r="E15" s="36" t="str">
        <f t="array" ref="E15">if(G15="",,count(index(ScoreMatrix!$B$2:$AA$51,,$A15)))</f>
        <v/>
      </c>
      <c r="F15" s="29" t="str">
        <f t="array" ref="F15">if(G15="",,average(index(ScoreMatrix!$B$2:$AA$51,,$A15)))</f>
        <v/>
      </c>
      <c r="G15" s="30" t="str">
        <f t="shared" si="1"/>
        <v/>
      </c>
      <c r="H15" s="31" t="str">
        <f t="shared" si="2"/>
        <v/>
      </c>
      <c r="I15" s="37" t="str">
        <f t="array" ref="I15">if(and($G15&lt;&gt;I$2,$G15&lt;&gt;"",I$2&lt;&gt;""),sum(iferror(vlookup(rank(index(ScoreMatrix!$B$2:$AA$51,,$A15),{index(ScoreMatrix!$B$2:$AA$51,,$A15);ScoreMatrix!B$2:B$51},false),RankScores!$A$1:$C$100,3,false)),),)</f>
        <v/>
      </c>
      <c r="J15" s="38" t="str">
        <f t="array" ref="J15">if(and($G15&lt;&gt;J$2,$G15&lt;&gt;"",J$2&lt;&gt;""),sum(iferror(vlookup(rank(index(ScoreMatrix!$B$2:$AA$51,,$A15),{index(ScoreMatrix!$B$2:$AA$51,,$A15);ScoreMatrix!C$2:C$51},false),RankScores!$A$1:$C$100,3,false)),),)</f>
        <v/>
      </c>
      <c r="K15" s="38" t="str">
        <f t="array" ref="K15">if(and($G15&lt;&gt;K$2,$G15&lt;&gt;"",K$2&lt;&gt;""),sum(iferror(vlookup(rank(index(ScoreMatrix!$B$2:$AA$51,,$A15),{index(ScoreMatrix!$B$2:$AA$51,,$A15);ScoreMatrix!D$2:D$51},false),RankScores!$A$1:$C$100,3,false)),),)</f>
        <v/>
      </c>
      <c r="L15" s="38" t="str">
        <f t="array" ref="L15">if(and($G15&lt;&gt;L$2,$G15&lt;&gt;"",L$2&lt;&gt;""),sum(iferror(vlookup(rank(index(ScoreMatrix!$B$2:$AA$51,,$A15),{index(ScoreMatrix!$B$2:$AA$51,,$A15);ScoreMatrix!E$2:E$51},false),RankScores!$A$1:$C$100,3,false)),),)</f>
        <v/>
      </c>
      <c r="M15" s="38" t="str">
        <f t="array" ref="M15">if(and($G15&lt;&gt;M$2,$G15&lt;&gt;"",M$2&lt;&gt;""),sum(iferror(vlookup(rank(index(ScoreMatrix!$B$2:$AA$51,,$A15),{index(ScoreMatrix!$B$2:$AA$51,,$A15);ScoreMatrix!F$2:F$51},false),RankScores!$A$1:$C$100,3,false)),),)</f>
        <v/>
      </c>
      <c r="N15" s="38" t="str">
        <f t="array" ref="N15">if(and($G15&lt;&gt;N$2,$G15&lt;&gt;"",N$2&lt;&gt;""),sum(iferror(vlookup(rank(index(ScoreMatrix!$B$2:$AA$51,,$A15),{index(ScoreMatrix!$B$2:$AA$51,,$A15);ScoreMatrix!G$2:G$51},false),RankScores!$A$1:$C$100,3,false)),),)</f>
        <v/>
      </c>
      <c r="O15" s="38" t="str">
        <f t="array" ref="O15">if(and($G15&lt;&gt;O$2,$G15&lt;&gt;"",O$2&lt;&gt;""),sum(iferror(vlookup(rank(index(ScoreMatrix!$B$2:$AA$51,,$A15),{index(ScoreMatrix!$B$2:$AA$51,,$A15);ScoreMatrix!H$2:H$51},false),RankScores!$A$1:$C$100,3,false)),),)</f>
        <v/>
      </c>
      <c r="P15" s="38" t="str">
        <f t="array" ref="P15">if(and($G15&lt;&gt;P$2,$G15&lt;&gt;"",P$2&lt;&gt;""),sum(iferror(vlookup(rank(index(ScoreMatrix!$B$2:$AA$51,,$A15),{index(ScoreMatrix!$B$2:$AA$51,,$A15);ScoreMatrix!I$2:I$51},false),RankScores!$A$1:$C$100,3,false)),),)</f>
        <v/>
      </c>
      <c r="Q15" s="38" t="str">
        <f t="array" ref="Q15">if(and($G15&lt;&gt;Q$2,$G15&lt;&gt;"",Q$2&lt;&gt;""),sum(iferror(vlookup(rank(index(ScoreMatrix!$B$2:$AA$51,,$A15),{index(ScoreMatrix!$B$2:$AA$51,,$A15);ScoreMatrix!J$2:J$51},false),RankScores!$A$1:$C$100,3,false)),),)</f>
        <v/>
      </c>
      <c r="R15" s="38" t="str">
        <f t="array" ref="R15">if(and($G15&lt;&gt;R$2,$G15&lt;&gt;"",R$2&lt;&gt;""),sum(iferror(vlookup(rank(index(ScoreMatrix!$B$2:$AA$51,,$A15),{index(ScoreMatrix!$B$2:$AA$51,,$A15);ScoreMatrix!K$2:K$51},false),RankScores!$A$1:$C$100,3,false)),),)</f>
        <v/>
      </c>
      <c r="S15" s="38" t="str">
        <f t="array" ref="S15">if(and($G15&lt;&gt;S$2,$G15&lt;&gt;"",S$2&lt;&gt;""),sum(iferror(vlookup(rank(index(ScoreMatrix!$B$2:$AA$51,,$A15),{index(ScoreMatrix!$B$2:$AA$51,,$A15);ScoreMatrix!L$2:L$51},false),RankScores!$A$1:$C$100,3,false)),),)</f>
        <v/>
      </c>
      <c r="T15" s="38" t="str">
        <f t="array" ref="T15">if(and($G15&lt;&gt;T$2,$G15&lt;&gt;"",T$2&lt;&gt;""),sum(iferror(vlookup(rank(index(ScoreMatrix!$B$2:$AA$51,,$A15),{index(ScoreMatrix!$B$2:$AA$51,,$A15);ScoreMatrix!M$2:M$51},false),RankScores!$A$1:$C$100,3,false)),),)</f>
        <v/>
      </c>
      <c r="U15" s="38" t="str">
        <f t="array" ref="U15">if(and($G15&lt;&gt;U$2,$G15&lt;&gt;"",U$2&lt;&gt;""),sum(iferror(vlookup(rank(index(ScoreMatrix!$B$2:$AA$51,,$A15),{index(ScoreMatrix!$B$2:$AA$51,,$A15);ScoreMatrix!N$2:N$51},false),RankScores!$A$1:$C$100,3,false)),),)</f>
        <v/>
      </c>
      <c r="V15" s="38" t="str">
        <f t="array" ref="V15">if(and($G15&lt;&gt;V$2,$G15&lt;&gt;"",V$2&lt;&gt;""),sum(iferror(vlookup(rank(index(ScoreMatrix!$B$2:$AA$51,,$A15),{index(ScoreMatrix!$B$2:$AA$51,,$A15);ScoreMatrix!O$2:O$51},false),RankScores!$A$1:$C$100,3,false)),),)</f>
        <v/>
      </c>
      <c r="W15" s="38" t="str">
        <f t="array" ref="W15">if(and($G15&lt;&gt;W$2,$G15&lt;&gt;"",W$2&lt;&gt;""),sum(iferror(vlookup(rank(index(ScoreMatrix!$B$2:$AA$51,,$A15),{index(ScoreMatrix!$B$2:$AA$51,,$A15);ScoreMatrix!P$2:P$51},false),RankScores!$A$1:$C$100,3,false)),),)</f>
        <v/>
      </c>
      <c r="X15" s="38" t="str">
        <f t="array" ref="X15">if(and($G15&lt;&gt;X$2,$G15&lt;&gt;"",X$2&lt;&gt;""),sum(iferror(vlookup(rank(index(ScoreMatrix!$B$2:$AA$51,,$A15),{index(ScoreMatrix!$B$2:$AA$51,,$A15);ScoreMatrix!Q$2:Q$51},false),RankScores!$A$1:$C$100,3,false)),),)</f>
        <v/>
      </c>
      <c r="Y15" s="38" t="str">
        <f t="array" ref="Y15">if(and($G15&lt;&gt;Y$2,$G15&lt;&gt;"",Y$2&lt;&gt;""),sum(iferror(vlookup(rank(index(ScoreMatrix!$B$2:$AA$51,,$A15),{index(ScoreMatrix!$B$2:$AA$51,,$A15);ScoreMatrix!R$2:R$51},false),RankScores!$A$1:$C$100,3,false)),),)</f>
        <v/>
      </c>
      <c r="Z15" s="38" t="str">
        <f t="array" ref="Z15">if(and($G15&lt;&gt;Z$2,$G15&lt;&gt;"",Z$2&lt;&gt;""),sum(iferror(vlookup(rank(index(ScoreMatrix!$B$2:$AA$51,,$A15),{index(ScoreMatrix!$B$2:$AA$51,,$A15);ScoreMatrix!S$2:S$51},false),RankScores!$A$1:$C$100,3,false)),),)</f>
        <v/>
      </c>
      <c r="AA15" s="38" t="str">
        <f t="array" ref="AA15">if(and($G15&lt;&gt;AA$2,$G15&lt;&gt;"",AA$2&lt;&gt;""),sum(iferror(vlookup(rank(index(ScoreMatrix!$B$2:$AA$51,,$A15),{index(ScoreMatrix!$B$2:$AA$51,,$A15);ScoreMatrix!T$2:T$51},false),RankScores!$A$1:$C$100,3,false)),),)</f>
        <v/>
      </c>
      <c r="AB15" s="38" t="str">
        <f t="array" ref="AB15">if(and($G15&lt;&gt;AB$2,$G15&lt;&gt;"",AB$2&lt;&gt;""),sum(iferror(vlookup(rank(index(ScoreMatrix!$B$2:$AA$51,,$A15),{index(ScoreMatrix!$B$2:$AA$51,,$A15);ScoreMatrix!U$2:U$51},false),RankScores!$A$1:$C$100,3,false)),),)</f>
        <v/>
      </c>
      <c r="AC15" s="38" t="str">
        <f t="array" ref="AC15">if(and($G15&lt;&gt;AC$2,$G15&lt;&gt;"",AC$2&lt;&gt;""),sum(iferror(vlookup(rank(index(ScoreMatrix!$B$2:$AA$51,,$A15),{index(ScoreMatrix!$B$2:$AA$51,,$A15);ScoreMatrix!V$2:V$51},false),RankScores!$A$1:$C$100,3,false)),),)</f>
        <v/>
      </c>
      <c r="AD15" s="38" t="str">
        <f t="array" ref="AD15">if(and($G15&lt;&gt;AD$2,$G15&lt;&gt;"",AD$2&lt;&gt;""),sum(iferror(vlookup(rank(index(ScoreMatrix!$B$2:$AA$51,,$A15),{index(ScoreMatrix!$B$2:$AA$51,,$A15);ScoreMatrix!W$2:W$51},false),RankScores!$A$1:$C$100,3,false)),),)</f>
        <v/>
      </c>
      <c r="AE15" s="38" t="str">
        <f t="array" ref="AE15">if(and($G15&lt;&gt;AE$2,$G15&lt;&gt;"",AE$2&lt;&gt;""),sum(iferror(vlookup(rank(index(ScoreMatrix!$B$2:$AA$51,,$A15),{index(ScoreMatrix!$B$2:$AA$51,,$A15);ScoreMatrix!X$2:X$51},false),RankScores!$A$1:$C$100,3,false)),),)</f>
        <v/>
      </c>
      <c r="AF15" s="39" t="str">
        <f t="array" ref="AF15">if(and($G15&lt;&gt;AF$2,$G15&lt;&gt;"",AF$2&lt;&gt;""),sum(iferror(vlookup(rank(index(ScoreMatrix!$B$2:$AA$51,,$A15),{index(ScoreMatrix!$B$2:$AA$51,,$A15);ScoreMatrix!Y$2:Y$51},false),RankScores!$A$1:$C$100,3,false)),),)</f>
        <v/>
      </c>
    </row>
    <row r="16" ht="15.75" customHeight="1">
      <c r="A16" s="6">
        <v>14.0</v>
      </c>
      <c r="B16" s="35" t="str">
        <f>if(isblank(VirtualLeague!D16),,"`"&amp;VirtualLeague!C16&amp;rept(" ",20-len(VirtualLeague!C16))&amp; rept(" ",6-len(VirtualLeague!D16))&amp;VirtualLeague!D16&amp;"`"  )</f>
        <v/>
      </c>
      <c r="C16" s="26"/>
      <c r="D16" s="27"/>
      <c r="E16" s="36" t="str">
        <f t="array" ref="E16">if(G16="",,count(index(ScoreMatrix!$B$2:$AA$51,,$A16)))</f>
        <v/>
      </c>
      <c r="F16" s="29" t="str">
        <f t="array" ref="F16">if(G16="",,average(index(ScoreMatrix!$B$2:$AA$51,,$A16)))</f>
        <v/>
      </c>
      <c r="G16" s="30" t="str">
        <f t="shared" si="1"/>
        <v/>
      </c>
      <c r="H16" s="31" t="str">
        <f t="shared" si="2"/>
        <v/>
      </c>
      <c r="I16" s="37" t="str">
        <f t="array" ref="I16">if(and($G16&lt;&gt;I$2,$G16&lt;&gt;"",I$2&lt;&gt;""),sum(iferror(vlookup(rank(index(ScoreMatrix!$B$2:$AA$51,,$A16),{index(ScoreMatrix!$B$2:$AA$51,,$A16);ScoreMatrix!B$2:B$51},false),RankScores!$A$1:$C$100,3,false)),),)</f>
        <v/>
      </c>
      <c r="J16" s="38" t="str">
        <f t="array" ref="J16">if(and($G16&lt;&gt;J$2,$G16&lt;&gt;"",J$2&lt;&gt;""),sum(iferror(vlookup(rank(index(ScoreMatrix!$B$2:$AA$51,,$A16),{index(ScoreMatrix!$B$2:$AA$51,,$A16);ScoreMatrix!C$2:C$51},false),RankScores!$A$1:$C$100,3,false)),),)</f>
        <v/>
      </c>
      <c r="K16" s="38" t="str">
        <f t="array" ref="K16">if(and($G16&lt;&gt;K$2,$G16&lt;&gt;"",K$2&lt;&gt;""),sum(iferror(vlookup(rank(index(ScoreMatrix!$B$2:$AA$51,,$A16),{index(ScoreMatrix!$B$2:$AA$51,,$A16);ScoreMatrix!D$2:D$51},false),RankScores!$A$1:$C$100,3,false)),),)</f>
        <v/>
      </c>
      <c r="L16" s="38" t="str">
        <f t="array" ref="L16">if(and($G16&lt;&gt;L$2,$G16&lt;&gt;"",L$2&lt;&gt;""),sum(iferror(vlookup(rank(index(ScoreMatrix!$B$2:$AA$51,,$A16),{index(ScoreMatrix!$B$2:$AA$51,,$A16);ScoreMatrix!E$2:E$51},false),RankScores!$A$1:$C$100,3,false)),),)</f>
        <v/>
      </c>
      <c r="M16" s="38" t="str">
        <f t="array" ref="M16">if(and($G16&lt;&gt;M$2,$G16&lt;&gt;"",M$2&lt;&gt;""),sum(iferror(vlookup(rank(index(ScoreMatrix!$B$2:$AA$51,,$A16),{index(ScoreMatrix!$B$2:$AA$51,,$A16);ScoreMatrix!F$2:F$51},false),RankScores!$A$1:$C$100,3,false)),),)</f>
        <v/>
      </c>
      <c r="N16" s="38" t="str">
        <f t="array" ref="N16">if(and($G16&lt;&gt;N$2,$G16&lt;&gt;"",N$2&lt;&gt;""),sum(iferror(vlookup(rank(index(ScoreMatrix!$B$2:$AA$51,,$A16),{index(ScoreMatrix!$B$2:$AA$51,,$A16);ScoreMatrix!G$2:G$51},false),RankScores!$A$1:$C$100,3,false)),),)</f>
        <v/>
      </c>
      <c r="O16" s="38" t="str">
        <f t="array" ref="O16">if(and($G16&lt;&gt;O$2,$G16&lt;&gt;"",O$2&lt;&gt;""),sum(iferror(vlookup(rank(index(ScoreMatrix!$B$2:$AA$51,,$A16),{index(ScoreMatrix!$B$2:$AA$51,,$A16);ScoreMatrix!H$2:H$51},false),RankScores!$A$1:$C$100,3,false)),),)</f>
        <v/>
      </c>
      <c r="P16" s="38" t="str">
        <f t="array" ref="P16">if(and($G16&lt;&gt;P$2,$G16&lt;&gt;"",P$2&lt;&gt;""),sum(iferror(vlookup(rank(index(ScoreMatrix!$B$2:$AA$51,,$A16),{index(ScoreMatrix!$B$2:$AA$51,,$A16);ScoreMatrix!I$2:I$51},false),RankScores!$A$1:$C$100,3,false)),),)</f>
        <v/>
      </c>
      <c r="Q16" s="38" t="str">
        <f t="array" ref="Q16">if(and($G16&lt;&gt;Q$2,$G16&lt;&gt;"",Q$2&lt;&gt;""),sum(iferror(vlookup(rank(index(ScoreMatrix!$B$2:$AA$51,,$A16),{index(ScoreMatrix!$B$2:$AA$51,,$A16);ScoreMatrix!J$2:J$51},false),RankScores!$A$1:$C$100,3,false)),),)</f>
        <v/>
      </c>
      <c r="R16" s="38" t="str">
        <f t="array" ref="R16">if(and($G16&lt;&gt;R$2,$G16&lt;&gt;"",R$2&lt;&gt;""),sum(iferror(vlookup(rank(index(ScoreMatrix!$B$2:$AA$51,,$A16),{index(ScoreMatrix!$B$2:$AA$51,,$A16);ScoreMatrix!K$2:K$51},false),RankScores!$A$1:$C$100,3,false)),),)</f>
        <v/>
      </c>
      <c r="S16" s="38" t="str">
        <f t="array" ref="S16">if(and($G16&lt;&gt;S$2,$G16&lt;&gt;"",S$2&lt;&gt;""),sum(iferror(vlookup(rank(index(ScoreMatrix!$B$2:$AA$51,,$A16),{index(ScoreMatrix!$B$2:$AA$51,,$A16);ScoreMatrix!L$2:L$51},false),RankScores!$A$1:$C$100,3,false)),),)</f>
        <v/>
      </c>
      <c r="T16" s="38" t="str">
        <f t="array" ref="T16">if(and($G16&lt;&gt;T$2,$G16&lt;&gt;"",T$2&lt;&gt;""),sum(iferror(vlookup(rank(index(ScoreMatrix!$B$2:$AA$51,,$A16),{index(ScoreMatrix!$B$2:$AA$51,,$A16);ScoreMatrix!M$2:M$51},false),RankScores!$A$1:$C$100,3,false)),),)</f>
        <v/>
      </c>
      <c r="U16" s="38" t="str">
        <f t="array" ref="U16">if(and($G16&lt;&gt;U$2,$G16&lt;&gt;"",U$2&lt;&gt;""),sum(iferror(vlookup(rank(index(ScoreMatrix!$B$2:$AA$51,,$A16),{index(ScoreMatrix!$B$2:$AA$51,,$A16);ScoreMatrix!N$2:N$51},false),RankScores!$A$1:$C$100,3,false)),),)</f>
        <v/>
      </c>
      <c r="V16" s="38" t="str">
        <f t="array" ref="V16">if(and($G16&lt;&gt;V$2,$G16&lt;&gt;"",V$2&lt;&gt;""),sum(iferror(vlookup(rank(index(ScoreMatrix!$B$2:$AA$51,,$A16),{index(ScoreMatrix!$B$2:$AA$51,,$A16);ScoreMatrix!O$2:O$51},false),RankScores!$A$1:$C$100,3,false)),),)</f>
        <v/>
      </c>
      <c r="W16" s="38" t="str">
        <f t="array" ref="W16">if(and($G16&lt;&gt;W$2,$G16&lt;&gt;"",W$2&lt;&gt;""),sum(iferror(vlookup(rank(index(ScoreMatrix!$B$2:$AA$51,,$A16),{index(ScoreMatrix!$B$2:$AA$51,,$A16);ScoreMatrix!P$2:P$51},false),RankScores!$A$1:$C$100,3,false)),),)</f>
        <v/>
      </c>
      <c r="X16" s="38" t="str">
        <f t="array" ref="X16">if(and($G16&lt;&gt;X$2,$G16&lt;&gt;"",X$2&lt;&gt;""),sum(iferror(vlookup(rank(index(ScoreMatrix!$B$2:$AA$51,,$A16),{index(ScoreMatrix!$B$2:$AA$51,,$A16);ScoreMatrix!Q$2:Q$51},false),RankScores!$A$1:$C$100,3,false)),),)</f>
        <v/>
      </c>
      <c r="Y16" s="38" t="str">
        <f t="array" ref="Y16">if(and($G16&lt;&gt;Y$2,$G16&lt;&gt;"",Y$2&lt;&gt;""),sum(iferror(vlookup(rank(index(ScoreMatrix!$B$2:$AA$51,,$A16),{index(ScoreMatrix!$B$2:$AA$51,,$A16);ScoreMatrix!R$2:R$51},false),RankScores!$A$1:$C$100,3,false)),),)</f>
        <v/>
      </c>
      <c r="Z16" s="38" t="str">
        <f t="array" ref="Z16">if(and($G16&lt;&gt;Z$2,$G16&lt;&gt;"",Z$2&lt;&gt;""),sum(iferror(vlookup(rank(index(ScoreMatrix!$B$2:$AA$51,,$A16),{index(ScoreMatrix!$B$2:$AA$51,,$A16);ScoreMatrix!S$2:S$51},false),RankScores!$A$1:$C$100,3,false)),),)</f>
        <v/>
      </c>
      <c r="AA16" s="38" t="str">
        <f t="array" ref="AA16">if(and($G16&lt;&gt;AA$2,$G16&lt;&gt;"",AA$2&lt;&gt;""),sum(iferror(vlookup(rank(index(ScoreMatrix!$B$2:$AA$51,,$A16),{index(ScoreMatrix!$B$2:$AA$51,,$A16);ScoreMatrix!T$2:T$51},false),RankScores!$A$1:$C$100,3,false)),),)</f>
        <v/>
      </c>
      <c r="AB16" s="38" t="str">
        <f t="array" ref="AB16">if(and($G16&lt;&gt;AB$2,$G16&lt;&gt;"",AB$2&lt;&gt;""),sum(iferror(vlookup(rank(index(ScoreMatrix!$B$2:$AA$51,,$A16),{index(ScoreMatrix!$B$2:$AA$51,,$A16);ScoreMatrix!U$2:U$51},false),RankScores!$A$1:$C$100,3,false)),),)</f>
        <v/>
      </c>
      <c r="AC16" s="38" t="str">
        <f t="array" ref="AC16">if(and($G16&lt;&gt;AC$2,$G16&lt;&gt;"",AC$2&lt;&gt;""),sum(iferror(vlookup(rank(index(ScoreMatrix!$B$2:$AA$51,,$A16),{index(ScoreMatrix!$B$2:$AA$51,,$A16);ScoreMatrix!V$2:V$51},false),RankScores!$A$1:$C$100,3,false)),),)</f>
        <v/>
      </c>
      <c r="AD16" s="38" t="str">
        <f t="array" ref="AD16">if(and($G16&lt;&gt;AD$2,$G16&lt;&gt;"",AD$2&lt;&gt;""),sum(iferror(vlookup(rank(index(ScoreMatrix!$B$2:$AA$51,,$A16),{index(ScoreMatrix!$B$2:$AA$51,,$A16);ScoreMatrix!W$2:W$51},false),RankScores!$A$1:$C$100,3,false)),),)</f>
        <v/>
      </c>
      <c r="AE16" s="38" t="str">
        <f t="array" ref="AE16">if(and($G16&lt;&gt;AE$2,$G16&lt;&gt;"",AE$2&lt;&gt;""),sum(iferror(vlookup(rank(index(ScoreMatrix!$B$2:$AA$51,,$A16),{index(ScoreMatrix!$B$2:$AA$51,,$A16);ScoreMatrix!X$2:X$51},false),RankScores!$A$1:$C$100,3,false)),),)</f>
        <v/>
      </c>
      <c r="AF16" s="39" t="str">
        <f t="array" ref="AF16">if(and($G16&lt;&gt;AF$2,$G16&lt;&gt;"",AF$2&lt;&gt;""),sum(iferror(vlookup(rank(index(ScoreMatrix!$B$2:$AA$51,,$A16),{index(ScoreMatrix!$B$2:$AA$51,,$A16);ScoreMatrix!Y$2:Y$51},false),RankScores!$A$1:$C$100,3,false)),),)</f>
        <v/>
      </c>
    </row>
    <row r="17" ht="15.75" customHeight="1">
      <c r="A17" s="6">
        <v>15.0</v>
      </c>
      <c r="B17" s="35" t="str">
        <f>if(isblank(VirtualLeague!D17),,"`"&amp;VirtualLeague!C17&amp;rept(" ",20-len(VirtualLeague!C17))&amp; rept(" ",6-len(VirtualLeague!D17))&amp;VirtualLeague!D17&amp;"`"  )</f>
        <v/>
      </c>
      <c r="C17" s="26"/>
      <c r="D17" s="27"/>
      <c r="E17" s="36" t="str">
        <f t="array" ref="E17">if(G17="",,count(index(ScoreMatrix!$B$2:$AA$51,,$A17)))</f>
        <v/>
      </c>
      <c r="F17" s="29" t="str">
        <f t="array" ref="F17">if(G17="",,average(index(ScoreMatrix!$B$2:$AA$51,,$A17)))</f>
        <v/>
      </c>
      <c r="G17" s="30" t="str">
        <f t="shared" si="1"/>
        <v/>
      </c>
      <c r="H17" s="31" t="str">
        <f t="shared" si="2"/>
        <v/>
      </c>
      <c r="I17" s="37" t="str">
        <f t="array" ref="I17">if(and($G17&lt;&gt;I$2,$G17&lt;&gt;"",I$2&lt;&gt;""),sum(iferror(vlookup(rank(index(ScoreMatrix!$B$2:$AA$51,,$A17),{index(ScoreMatrix!$B$2:$AA$51,,$A17);ScoreMatrix!B$2:B$51},false),RankScores!$A$1:$C$100,3,false)),),)</f>
        <v/>
      </c>
      <c r="J17" s="38" t="str">
        <f t="array" ref="J17">if(and($G17&lt;&gt;J$2,$G17&lt;&gt;"",J$2&lt;&gt;""),sum(iferror(vlookup(rank(index(ScoreMatrix!$B$2:$AA$51,,$A17),{index(ScoreMatrix!$B$2:$AA$51,,$A17);ScoreMatrix!C$2:C$51},false),RankScores!$A$1:$C$100,3,false)),),)</f>
        <v/>
      </c>
      <c r="K17" s="38" t="str">
        <f t="array" ref="K17">if(and($G17&lt;&gt;K$2,$G17&lt;&gt;"",K$2&lt;&gt;""),sum(iferror(vlookup(rank(index(ScoreMatrix!$B$2:$AA$51,,$A17),{index(ScoreMatrix!$B$2:$AA$51,,$A17);ScoreMatrix!D$2:D$51},false),RankScores!$A$1:$C$100,3,false)),),)</f>
        <v/>
      </c>
      <c r="L17" s="38" t="str">
        <f t="array" ref="L17">if(and($G17&lt;&gt;L$2,$G17&lt;&gt;"",L$2&lt;&gt;""),sum(iferror(vlookup(rank(index(ScoreMatrix!$B$2:$AA$51,,$A17),{index(ScoreMatrix!$B$2:$AA$51,,$A17);ScoreMatrix!E$2:E$51},false),RankScores!$A$1:$C$100,3,false)),),)</f>
        <v/>
      </c>
      <c r="M17" s="38" t="str">
        <f t="array" ref="M17">if(and($G17&lt;&gt;M$2,$G17&lt;&gt;"",M$2&lt;&gt;""),sum(iferror(vlookup(rank(index(ScoreMatrix!$B$2:$AA$51,,$A17),{index(ScoreMatrix!$B$2:$AA$51,,$A17);ScoreMatrix!F$2:F$51},false),RankScores!$A$1:$C$100,3,false)),),)</f>
        <v/>
      </c>
      <c r="N17" s="38" t="str">
        <f t="array" ref="N17">if(and($G17&lt;&gt;N$2,$G17&lt;&gt;"",N$2&lt;&gt;""),sum(iferror(vlookup(rank(index(ScoreMatrix!$B$2:$AA$51,,$A17),{index(ScoreMatrix!$B$2:$AA$51,,$A17);ScoreMatrix!G$2:G$51},false),RankScores!$A$1:$C$100,3,false)),),)</f>
        <v/>
      </c>
      <c r="O17" s="38" t="str">
        <f t="array" ref="O17">if(and($G17&lt;&gt;O$2,$G17&lt;&gt;"",O$2&lt;&gt;""),sum(iferror(vlookup(rank(index(ScoreMatrix!$B$2:$AA$51,,$A17),{index(ScoreMatrix!$B$2:$AA$51,,$A17);ScoreMatrix!H$2:H$51},false),RankScores!$A$1:$C$100,3,false)),),)</f>
        <v/>
      </c>
      <c r="P17" s="38" t="str">
        <f t="array" ref="P17">if(and($G17&lt;&gt;P$2,$G17&lt;&gt;"",P$2&lt;&gt;""),sum(iferror(vlookup(rank(index(ScoreMatrix!$B$2:$AA$51,,$A17),{index(ScoreMatrix!$B$2:$AA$51,,$A17);ScoreMatrix!I$2:I$51},false),RankScores!$A$1:$C$100,3,false)),),)</f>
        <v/>
      </c>
      <c r="Q17" s="38" t="str">
        <f t="array" ref="Q17">if(and($G17&lt;&gt;Q$2,$G17&lt;&gt;"",Q$2&lt;&gt;""),sum(iferror(vlookup(rank(index(ScoreMatrix!$B$2:$AA$51,,$A17),{index(ScoreMatrix!$B$2:$AA$51,,$A17);ScoreMatrix!J$2:J$51},false),RankScores!$A$1:$C$100,3,false)),),)</f>
        <v/>
      </c>
      <c r="R17" s="38" t="str">
        <f t="array" ref="R17">if(and($G17&lt;&gt;R$2,$G17&lt;&gt;"",R$2&lt;&gt;""),sum(iferror(vlookup(rank(index(ScoreMatrix!$B$2:$AA$51,,$A17),{index(ScoreMatrix!$B$2:$AA$51,,$A17);ScoreMatrix!K$2:K$51},false),RankScores!$A$1:$C$100,3,false)),),)</f>
        <v/>
      </c>
      <c r="S17" s="38" t="str">
        <f t="array" ref="S17">if(and($G17&lt;&gt;S$2,$G17&lt;&gt;"",S$2&lt;&gt;""),sum(iferror(vlookup(rank(index(ScoreMatrix!$B$2:$AA$51,,$A17),{index(ScoreMatrix!$B$2:$AA$51,,$A17);ScoreMatrix!L$2:L$51},false),RankScores!$A$1:$C$100,3,false)),),)</f>
        <v/>
      </c>
      <c r="T17" s="38" t="str">
        <f t="array" ref="T17">if(and($G17&lt;&gt;T$2,$G17&lt;&gt;"",T$2&lt;&gt;""),sum(iferror(vlookup(rank(index(ScoreMatrix!$B$2:$AA$51,,$A17),{index(ScoreMatrix!$B$2:$AA$51,,$A17);ScoreMatrix!M$2:M$51},false),RankScores!$A$1:$C$100,3,false)),),)</f>
        <v/>
      </c>
      <c r="U17" s="38" t="str">
        <f t="array" ref="U17">if(and($G17&lt;&gt;U$2,$G17&lt;&gt;"",U$2&lt;&gt;""),sum(iferror(vlookup(rank(index(ScoreMatrix!$B$2:$AA$51,,$A17),{index(ScoreMatrix!$B$2:$AA$51,,$A17);ScoreMatrix!N$2:N$51},false),RankScores!$A$1:$C$100,3,false)),),)</f>
        <v/>
      </c>
      <c r="V17" s="38" t="str">
        <f t="array" ref="V17">if(and($G17&lt;&gt;V$2,$G17&lt;&gt;"",V$2&lt;&gt;""),sum(iferror(vlookup(rank(index(ScoreMatrix!$B$2:$AA$51,,$A17),{index(ScoreMatrix!$B$2:$AA$51,,$A17);ScoreMatrix!O$2:O$51},false),RankScores!$A$1:$C$100,3,false)),),)</f>
        <v/>
      </c>
      <c r="W17" s="38" t="str">
        <f t="array" ref="W17">if(and($G17&lt;&gt;W$2,$G17&lt;&gt;"",W$2&lt;&gt;""),sum(iferror(vlookup(rank(index(ScoreMatrix!$B$2:$AA$51,,$A17),{index(ScoreMatrix!$B$2:$AA$51,,$A17);ScoreMatrix!P$2:P$51},false),RankScores!$A$1:$C$100,3,false)),),)</f>
        <v/>
      </c>
      <c r="X17" s="38" t="str">
        <f t="array" ref="X17">if(and($G17&lt;&gt;X$2,$G17&lt;&gt;"",X$2&lt;&gt;""),sum(iferror(vlookup(rank(index(ScoreMatrix!$B$2:$AA$51,,$A17),{index(ScoreMatrix!$B$2:$AA$51,,$A17);ScoreMatrix!Q$2:Q$51},false),RankScores!$A$1:$C$100,3,false)),),)</f>
        <v/>
      </c>
      <c r="Y17" s="38" t="str">
        <f t="array" ref="Y17">if(and($G17&lt;&gt;Y$2,$G17&lt;&gt;"",Y$2&lt;&gt;""),sum(iferror(vlookup(rank(index(ScoreMatrix!$B$2:$AA$51,,$A17),{index(ScoreMatrix!$B$2:$AA$51,,$A17);ScoreMatrix!R$2:R$51},false),RankScores!$A$1:$C$100,3,false)),),)</f>
        <v/>
      </c>
      <c r="Z17" s="38" t="str">
        <f t="array" ref="Z17">if(and($G17&lt;&gt;Z$2,$G17&lt;&gt;"",Z$2&lt;&gt;""),sum(iferror(vlookup(rank(index(ScoreMatrix!$B$2:$AA$51,,$A17),{index(ScoreMatrix!$B$2:$AA$51,,$A17);ScoreMatrix!S$2:S$51},false),RankScores!$A$1:$C$100,3,false)),),)</f>
        <v/>
      </c>
      <c r="AA17" s="38" t="str">
        <f t="array" ref="AA17">if(and($G17&lt;&gt;AA$2,$G17&lt;&gt;"",AA$2&lt;&gt;""),sum(iferror(vlookup(rank(index(ScoreMatrix!$B$2:$AA$51,,$A17),{index(ScoreMatrix!$B$2:$AA$51,,$A17);ScoreMatrix!T$2:T$51},false),RankScores!$A$1:$C$100,3,false)),),)</f>
        <v/>
      </c>
      <c r="AB17" s="38" t="str">
        <f t="array" ref="AB17">if(and($G17&lt;&gt;AB$2,$G17&lt;&gt;"",AB$2&lt;&gt;""),sum(iferror(vlookup(rank(index(ScoreMatrix!$B$2:$AA$51,,$A17),{index(ScoreMatrix!$B$2:$AA$51,,$A17);ScoreMatrix!U$2:U$51},false),RankScores!$A$1:$C$100,3,false)),),)</f>
        <v/>
      </c>
      <c r="AC17" s="38" t="str">
        <f t="array" ref="AC17">if(and($G17&lt;&gt;AC$2,$G17&lt;&gt;"",AC$2&lt;&gt;""),sum(iferror(vlookup(rank(index(ScoreMatrix!$B$2:$AA$51,,$A17),{index(ScoreMatrix!$B$2:$AA$51,,$A17);ScoreMatrix!V$2:V$51},false),RankScores!$A$1:$C$100,3,false)),),)</f>
        <v/>
      </c>
      <c r="AD17" s="38" t="str">
        <f t="array" ref="AD17">if(and($G17&lt;&gt;AD$2,$G17&lt;&gt;"",AD$2&lt;&gt;""),sum(iferror(vlookup(rank(index(ScoreMatrix!$B$2:$AA$51,,$A17),{index(ScoreMatrix!$B$2:$AA$51,,$A17);ScoreMatrix!W$2:W$51},false),RankScores!$A$1:$C$100,3,false)),),)</f>
        <v/>
      </c>
      <c r="AE17" s="38" t="str">
        <f t="array" ref="AE17">if(and($G17&lt;&gt;AE$2,$G17&lt;&gt;"",AE$2&lt;&gt;""),sum(iferror(vlookup(rank(index(ScoreMatrix!$B$2:$AA$51,,$A17),{index(ScoreMatrix!$B$2:$AA$51,,$A17);ScoreMatrix!X$2:X$51},false),RankScores!$A$1:$C$100,3,false)),),)</f>
        <v/>
      </c>
      <c r="AF17" s="39" t="str">
        <f t="array" ref="AF17">if(and($G17&lt;&gt;AF$2,$G17&lt;&gt;"",AF$2&lt;&gt;""),sum(iferror(vlookup(rank(index(ScoreMatrix!$B$2:$AA$51,,$A17),{index(ScoreMatrix!$B$2:$AA$51,,$A17);ScoreMatrix!Y$2:Y$51},false),RankScores!$A$1:$C$100,3,false)),),)</f>
        <v/>
      </c>
    </row>
    <row r="18" ht="15.75" customHeight="1">
      <c r="A18" s="6">
        <v>16.0</v>
      </c>
      <c r="B18" s="35" t="str">
        <f>if(isblank(VirtualLeague!D18),,"`"&amp;VirtualLeague!C18&amp;rept(" ",20-len(VirtualLeague!C18))&amp; rept(" ",6-len(VirtualLeague!D18))&amp;VirtualLeague!D18&amp;"`"  )</f>
        <v/>
      </c>
      <c r="C18" s="26"/>
      <c r="D18" s="27"/>
      <c r="E18" s="36" t="str">
        <f t="array" ref="E18">if(G18="",,count(index(ScoreMatrix!$B$2:$AA$51,,$A18)))</f>
        <v/>
      </c>
      <c r="F18" s="29" t="str">
        <f t="array" ref="F18">if(G18="",,average(index(ScoreMatrix!$B$2:$AA$51,,$A18)))</f>
        <v/>
      </c>
      <c r="G18" s="30" t="str">
        <f t="shared" si="1"/>
        <v/>
      </c>
      <c r="H18" s="31" t="str">
        <f t="shared" si="2"/>
        <v/>
      </c>
      <c r="I18" s="37" t="str">
        <f t="array" ref="I18">if(and($G18&lt;&gt;I$2,$G18&lt;&gt;"",I$2&lt;&gt;""),sum(iferror(vlookup(rank(index(ScoreMatrix!$B$2:$AA$51,,$A18),{index(ScoreMatrix!$B$2:$AA$51,,$A18);ScoreMatrix!B$2:B$51},false),RankScores!$A$1:$C$100,3,false)),),)</f>
        <v/>
      </c>
      <c r="J18" s="38" t="str">
        <f t="array" ref="J18">if(and($G18&lt;&gt;J$2,$G18&lt;&gt;"",J$2&lt;&gt;""),sum(iferror(vlookup(rank(index(ScoreMatrix!$B$2:$AA$51,,$A18),{index(ScoreMatrix!$B$2:$AA$51,,$A18);ScoreMatrix!C$2:C$51},false),RankScores!$A$1:$C$100,3,false)),),)</f>
        <v/>
      </c>
      <c r="K18" s="38" t="str">
        <f t="array" ref="K18">if(and($G18&lt;&gt;K$2,$G18&lt;&gt;"",K$2&lt;&gt;""),sum(iferror(vlookup(rank(index(ScoreMatrix!$B$2:$AA$51,,$A18),{index(ScoreMatrix!$B$2:$AA$51,,$A18);ScoreMatrix!D$2:D$51},false),RankScores!$A$1:$C$100,3,false)),),)</f>
        <v/>
      </c>
      <c r="L18" s="38" t="str">
        <f t="array" ref="L18">if(and($G18&lt;&gt;L$2,$G18&lt;&gt;"",L$2&lt;&gt;""),sum(iferror(vlookup(rank(index(ScoreMatrix!$B$2:$AA$51,,$A18),{index(ScoreMatrix!$B$2:$AA$51,,$A18);ScoreMatrix!E$2:E$51},false),RankScores!$A$1:$C$100,3,false)),),)</f>
        <v/>
      </c>
      <c r="M18" s="38" t="str">
        <f t="array" ref="M18">if(and($G18&lt;&gt;M$2,$G18&lt;&gt;"",M$2&lt;&gt;""),sum(iferror(vlookup(rank(index(ScoreMatrix!$B$2:$AA$51,,$A18),{index(ScoreMatrix!$B$2:$AA$51,,$A18);ScoreMatrix!F$2:F$51},false),RankScores!$A$1:$C$100,3,false)),),)</f>
        <v/>
      </c>
      <c r="N18" s="38" t="str">
        <f t="array" ref="N18">if(and($G18&lt;&gt;N$2,$G18&lt;&gt;"",N$2&lt;&gt;""),sum(iferror(vlookup(rank(index(ScoreMatrix!$B$2:$AA$51,,$A18),{index(ScoreMatrix!$B$2:$AA$51,,$A18);ScoreMatrix!G$2:G$51},false),RankScores!$A$1:$C$100,3,false)),),)</f>
        <v/>
      </c>
      <c r="O18" s="38" t="str">
        <f t="array" ref="O18">if(and($G18&lt;&gt;O$2,$G18&lt;&gt;"",O$2&lt;&gt;""),sum(iferror(vlookup(rank(index(ScoreMatrix!$B$2:$AA$51,,$A18),{index(ScoreMatrix!$B$2:$AA$51,,$A18);ScoreMatrix!H$2:H$51},false),RankScores!$A$1:$C$100,3,false)),),)</f>
        <v/>
      </c>
      <c r="P18" s="38" t="str">
        <f t="array" ref="P18">if(and($G18&lt;&gt;P$2,$G18&lt;&gt;"",P$2&lt;&gt;""),sum(iferror(vlookup(rank(index(ScoreMatrix!$B$2:$AA$51,,$A18),{index(ScoreMatrix!$B$2:$AA$51,,$A18);ScoreMatrix!I$2:I$51},false),RankScores!$A$1:$C$100,3,false)),),)</f>
        <v/>
      </c>
      <c r="Q18" s="38" t="str">
        <f t="array" ref="Q18">if(and($G18&lt;&gt;Q$2,$G18&lt;&gt;"",Q$2&lt;&gt;""),sum(iferror(vlookup(rank(index(ScoreMatrix!$B$2:$AA$51,,$A18),{index(ScoreMatrix!$B$2:$AA$51,,$A18);ScoreMatrix!J$2:J$51},false),RankScores!$A$1:$C$100,3,false)),),)</f>
        <v/>
      </c>
      <c r="R18" s="38" t="str">
        <f t="array" ref="R18">if(and($G18&lt;&gt;R$2,$G18&lt;&gt;"",R$2&lt;&gt;""),sum(iferror(vlookup(rank(index(ScoreMatrix!$B$2:$AA$51,,$A18),{index(ScoreMatrix!$B$2:$AA$51,,$A18);ScoreMatrix!K$2:K$51},false),RankScores!$A$1:$C$100,3,false)),),)</f>
        <v/>
      </c>
      <c r="S18" s="38" t="str">
        <f t="array" ref="S18">if(and($G18&lt;&gt;S$2,$G18&lt;&gt;"",S$2&lt;&gt;""),sum(iferror(vlookup(rank(index(ScoreMatrix!$B$2:$AA$51,,$A18),{index(ScoreMatrix!$B$2:$AA$51,,$A18);ScoreMatrix!L$2:L$51},false),RankScores!$A$1:$C$100,3,false)),),)</f>
        <v/>
      </c>
      <c r="T18" s="38" t="str">
        <f t="array" ref="T18">if(and($G18&lt;&gt;T$2,$G18&lt;&gt;"",T$2&lt;&gt;""),sum(iferror(vlookup(rank(index(ScoreMatrix!$B$2:$AA$51,,$A18),{index(ScoreMatrix!$B$2:$AA$51,,$A18);ScoreMatrix!M$2:M$51},false),RankScores!$A$1:$C$100,3,false)),),)</f>
        <v/>
      </c>
      <c r="U18" s="38" t="str">
        <f t="array" ref="U18">if(and($G18&lt;&gt;U$2,$G18&lt;&gt;"",U$2&lt;&gt;""),sum(iferror(vlookup(rank(index(ScoreMatrix!$B$2:$AA$51,,$A18),{index(ScoreMatrix!$B$2:$AA$51,,$A18);ScoreMatrix!N$2:N$51},false),RankScores!$A$1:$C$100,3,false)),),)</f>
        <v/>
      </c>
      <c r="V18" s="38" t="str">
        <f t="array" ref="V18">if(and($G18&lt;&gt;V$2,$G18&lt;&gt;"",V$2&lt;&gt;""),sum(iferror(vlookup(rank(index(ScoreMatrix!$B$2:$AA$51,,$A18),{index(ScoreMatrix!$B$2:$AA$51,,$A18);ScoreMatrix!O$2:O$51},false),RankScores!$A$1:$C$100,3,false)),),)</f>
        <v/>
      </c>
      <c r="W18" s="38" t="str">
        <f t="array" ref="W18">if(and($G18&lt;&gt;W$2,$G18&lt;&gt;"",W$2&lt;&gt;""),sum(iferror(vlookup(rank(index(ScoreMatrix!$B$2:$AA$51,,$A18),{index(ScoreMatrix!$B$2:$AA$51,,$A18);ScoreMatrix!P$2:P$51},false),RankScores!$A$1:$C$100,3,false)),),)</f>
        <v/>
      </c>
      <c r="X18" s="38" t="str">
        <f t="array" ref="X18">if(and($G18&lt;&gt;X$2,$G18&lt;&gt;"",X$2&lt;&gt;""),sum(iferror(vlookup(rank(index(ScoreMatrix!$B$2:$AA$51,,$A18),{index(ScoreMatrix!$B$2:$AA$51,,$A18);ScoreMatrix!Q$2:Q$51},false),RankScores!$A$1:$C$100,3,false)),),)</f>
        <v/>
      </c>
      <c r="Y18" s="38" t="str">
        <f t="array" ref="Y18">if(and($G18&lt;&gt;Y$2,$G18&lt;&gt;"",Y$2&lt;&gt;""),sum(iferror(vlookup(rank(index(ScoreMatrix!$B$2:$AA$51,,$A18),{index(ScoreMatrix!$B$2:$AA$51,,$A18);ScoreMatrix!R$2:R$51},false),RankScores!$A$1:$C$100,3,false)),),)</f>
        <v/>
      </c>
      <c r="Z18" s="38" t="str">
        <f t="array" ref="Z18">if(and($G18&lt;&gt;Z$2,$G18&lt;&gt;"",Z$2&lt;&gt;""),sum(iferror(vlookup(rank(index(ScoreMatrix!$B$2:$AA$51,,$A18),{index(ScoreMatrix!$B$2:$AA$51,,$A18);ScoreMatrix!S$2:S$51},false),RankScores!$A$1:$C$100,3,false)),),)</f>
        <v/>
      </c>
      <c r="AA18" s="38" t="str">
        <f t="array" ref="AA18">if(and($G18&lt;&gt;AA$2,$G18&lt;&gt;"",AA$2&lt;&gt;""),sum(iferror(vlookup(rank(index(ScoreMatrix!$B$2:$AA$51,,$A18),{index(ScoreMatrix!$B$2:$AA$51,,$A18);ScoreMatrix!T$2:T$51},false),RankScores!$A$1:$C$100,3,false)),),)</f>
        <v/>
      </c>
      <c r="AB18" s="38" t="str">
        <f t="array" ref="AB18">if(and($G18&lt;&gt;AB$2,$G18&lt;&gt;"",AB$2&lt;&gt;""),sum(iferror(vlookup(rank(index(ScoreMatrix!$B$2:$AA$51,,$A18),{index(ScoreMatrix!$B$2:$AA$51,,$A18);ScoreMatrix!U$2:U$51},false),RankScores!$A$1:$C$100,3,false)),),)</f>
        <v/>
      </c>
      <c r="AC18" s="38" t="str">
        <f t="array" ref="AC18">if(and($G18&lt;&gt;AC$2,$G18&lt;&gt;"",AC$2&lt;&gt;""),sum(iferror(vlookup(rank(index(ScoreMatrix!$B$2:$AA$51,,$A18),{index(ScoreMatrix!$B$2:$AA$51,,$A18);ScoreMatrix!V$2:V$51},false),RankScores!$A$1:$C$100,3,false)),),)</f>
        <v/>
      </c>
      <c r="AD18" s="38" t="str">
        <f t="array" ref="AD18">if(and($G18&lt;&gt;AD$2,$G18&lt;&gt;"",AD$2&lt;&gt;""),sum(iferror(vlookup(rank(index(ScoreMatrix!$B$2:$AA$51,,$A18),{index(ScoreMatrix!$B$2:$AA$51,,$A18);ScoreMatrix!W$2:W$51},false),RankScores!$A$1:$C$100,3,false)),),)</f>
        <v/>
      </c>
      <c r="AE18" s="38" t="str">
        <f t="array" ref="AE18">if(and($G18&lt;&gt;AE$2,$G18&lt;&gt;"",AE$2&lt;&gt;""),sum(iferror(vlookup(rank(index(ScoreMatrix!$B$2:$AA$51,,$A18),{index(ScoreMatrix!$B$2:$AA$51,,$A18);ScoreMatrix!X$2:X$51},false),RankScores!$A$1:$C$100,3,false)),),)</f>
        <v/>
      </c>
      <c r="AF18" s="39" t="str">
        <f t="array" ref="AF18">if(and($G18&lt;&gt;AF$2,$G18&lt;&gt;"",AF$2&lt;&gt;""),sum(iferror(vlookup(rank(index(ScoreMatrix!$B$2:$AA$51,,$A18),{index(ScoreMatrix!$B$2:$AA$51,,$A18);ScoreMatrix!Y$2:Y$51},false),RankScores!$A$1:$C$100,3,false)),),)</f>
        <v/>
      </c>
    </row>
    <row r="19" ht="15.75" customHeight="1">
      <c r="A19" s="6">
        <v>17.0</v>
      </c>
      <c r="B19" s="35" t="str">
        <f>if(isblank(VirtualLeague!D19),,"`"&amp;VirtualLeague!C19&amp;rept(" ",20-len(VirtualLeague!C19))&amp; rept(" ",6-len(VirtualLeague!D19))&amp;VirtualLeague!D19&amp;"`"  )</f>
        <v/>
      </c>
      <c r="C19" s="26"/>
      <c r="D19" s="27"/>
      <c r="E19" s="36" t="str">
        <f t="array" ref="E19">if(G19="",,count(index(ScoreMatrix!$B$2:$AA$51,,$A19)))</f>
        <v/>
      </c>
      <c r="F19" s="29" t="str">
        <f t="array" ref="F19">if(G19="",,average(index(ScoreMatrix!$B$2:$AA$51,,$A19)))</f>
        <v/>
      </c>
      <c r="G19" s="30" t="str">
        <f t="shared" si="1"/>
        <v/>
      </c>
      <c r="H19" s="31" t="str">
        <f t="shared" si="2"/>
        <v/>
      </c>
      <c r="I19" s="37" t="str">
        <f t="array" ref="I19">if(and($G19&lt;&gt;I$2,$G19&lt;&gt;"",I$2&lt;&gt;""),sum(iferror(vlookup(rank(index(ScoreMatrix!$B$2:$AA$51,,$A19),{index(ScoreMatrix!$B$2:$AA$51,,$A19);ScoreMatrix!B$2:B$51},false),RankScores!$A$1:$C$100,3,false)),),)</f>
        <v/>
      </c>
      <c r="J19" s="38" t="str">
        <f t="array" ref="J19">if(and($G19&lt;&gt;J$2,$G19&lt;&gt;"",J$2&lt;&gt;""),sum(iferror(vlookup(rank(index(ScoreMatrix!$B$2:$AA$51,,$A19),{index(ScoreMatrix!$B$2:$AA$51,,$A19);ScoreMatrix!C$2:C$51},false),RankScores!$A$1:$C$100,3,false)),),)</f>
        <v/>
      </c>
      <c r="K19" s="38" t="str">
        <f t="array" ref="K19">if(and($G19&lt;&gt;K$2,$G19&lt;&gt;"",K$2&lt;&gt;""),sum(iferror(vlookup(rank(index(ScoreMatrix!$B$2:$AA$51,,$A19),{index(ScoreMatrix!$B$2:$AA$51,,$A19);ScoreMatrix!D$2:D$51},false),RankScores!$A$1:$C$100,3,false)),),)</f>
        <v/>
      </c>
      <c r="L19" s="38" t="str">
        <f t="array" ref="L19">if(and($G19&lt;&gt;L$2,$G19&lt;&gt;"",L$2&lt;&gt;""),sum(iferror(vlookup(rank(index(ScoreMatrix!$B$2:$AA$51,,$A19),{index(ScoreMatrix!$B$2:$AA$51,,$A19);ScoreMatrix!E$2:E$51},false),RankScores!$A$1:$C$100,3,false)),),)</f>
        <v/>
      </c>
      <c r="M19" s="38" t="str">
        <f t="array" ref="M19">if(and($G19&lt;&gt;M$2,$G19&lt;&gt;"",M$2&lt;&gt;""),sum(iferror(vlookup(rank(index(ScoreMatrix!$B$2:$AA$51,,$A19),{index(ScoreMatrix!$B$2:$AA$51,,$A19);ScoreMatrix!F$2:F$51},false),RankScores!$A$1:$C$100,3,false)),),)</f>
        <v/>
      </c>
      <c r="N19" s="38" t="str">
        <f t="array" ref="N19">if(and($G19&lt;&gt;N$2,$G19&lt;&gt;"",N$2&lt;&gt;""),sum(iferror(vlookup(rank(index(ScoreMatrix!$B$2:$AA$51,,$A19),{index(ScoreMatrix!$B$2:$AA$51,,$A19);ScoreMatrix!G$2:G$51},false),RankScores!$A$1:$C$100,3,false)),),)</f>
        <v/>
      </c>
      <c r="O19" s="38" t="str">
        <f t="array" ref="O19">if(and($G19&lt;&gt;O$2,$G19&lt;&gt;"",O$2&lt;&gt;""),sum(iferror(vlookup(rank(index(ScoreMatrix!$B$2:$AA$51,,$A19),{index(ScoreMatrix!$B$2:$AA$51,,$A19);ScoreMatrix!H$2:H$51},false),RankScores!$A$1:$C$100,3,false)),),)</f>
        <v/>
      </c>
      <c r="P19" s="38" t="str">
        <f t="array" ref="P19">if(and($G19&lt;&gt;P$2,$G19&lt;&gt;"",P$2&lt;&gt;""),sum(iferror(vlookup(rank(index(ScoreMatrix!$B$2:$AA$51,,$A19),{index(ScoreMatrix!$B$2:$AA$51,,$A19);ScoreMatrix!I$2:I$51},false),RankScores!$A$1:$C$100,3,false)),),)</f>
        <v/>
      </c>
      <c r="Q19" s="38" t="str">
        <f t="array" ref="Q19">if(and($G19&lt;&gt;Q$2,$G19&lt;&gt;"",Q$2&lt;&gt;""),sum(iferror(vlookup(rank(index(ScoreMatrix!$B$2:$AA$51,,$A19),{index(ScoreMatrix!$B$2:$AA$51,,$A19);ScoreMatrix!J$2:J$51},false),RankScores!$A$1:$C$100,3,false)),),)</f>
        <v/>
      </c>
      <c r="R19" s="38" t="str">
        <f t="array" ref="R19">if(and($G19&lt;&gt;R$2,$G19&lt;&gt;"",R$2&lt;&gt;""),sum(iferror(vlookup(rank(index(ScoreMatrix!$B$2:$AA$51,,$A19),{index(ScoreMatrix!$B$2:$AA$51,,$A19);ScoreMatrix!K$2:K$51},false),RankScores!$A$1:$C$100,3,false)),),)</f>
        <v/>
      </c>
      <c r="S19" s="38" t="str">
        <f t="array" ref="S19">if(and($G19&lt;&gt;S$2,$G19&lt;&gt;"",S$2&lt;&gt;""),sum(iferror(vlookup(rank(index(ScoreMatrix!$B$2:$AA$51,,$A19),{index(ScoreMatrix!$B$2:$AA$51,,$A19);ScoreMatrix!L$2:L$51},false),RankScores!$A$1:$C$100,3,false)),),)</f>
        <v/>
      </c>
      <c r="T19" s="38" t="str">
        <f t="array" ref="T19">if(and($G19&lt;&gt;T$2,$G19&lt;&gt;"",T$2&lt;&gt;""),sum(iferror(vlookup(rank(index(ScoreMatrix!$B$2:$AA$51,,$A19),{index(ScoreMatrix!$B$2:$AA$51,,$A19);ScoreMatrix!M$2:M$51},false),RankScores!$A$1:$C$100,3,false)),),)</f>
        <v/>
      </c>
      <c r="U19" s="38" t="str">
        <f t="array" ref="U19">if(and($G19&lt;&gt;U$2,$G19&lt;&gt;"",U$2&lt;&gt;""),sum(iferror(vlookup(rank(index(ScoreMatrix!$B$2:$AA$51,,$A19),{index(ScoreMatrix!$B$2:$AA$51,,$A19);ScoreMatrix!N$2:N$51},false),RankScores!$A$1:$C$100,3,false)),),)</f>
        <v/>
      </c>
      <c r="V19" s="38" t="str">
        <f t="array" ref="V19">if(and($G19&lt;&gt;V$2,$G19&lt;&gt;"",V$2&lt;&gt;""),sum(iferror(vlookup(rank(index(ScoreMatrix!$B$2:$AA$51,,$A19),{index(ScoreMatrix!$B$2:$AA$51,,$A19);ScoreMatrix!O$2:O$51},false),RankScores!$A$1:$C$100,3,false)),),)</f>
        <v/>
      </c>
      <c r="W19" s="38" t="str">
        <f t="array" ref="W19">if(and($G19&lt;&gt;W$2,$G19&lt;&gt;"",W$2&lt;&gt;""),sum(iferror(vlookup(rank(index(ScoreMatrix!$B$2:$AA$51,,$A19),{index(ScoreMatrix!$B$2:$AA$51,,$A19);ScoreMatrix!P$2:P$51},false),RankScores!$A$1:$C$100,3,false)),),)</f>
        <v/>
      </c>
      <c r="X19" s="38" t="str">
        <f t="array" ref="X19">if(and($G19&lt;&gt;X$2,$G19&lt;&gt;"",X$2&lt;&gt;""),sum(iferror(vlookup(rank(index(ScoreMatrix!$B$2:$AA$51,,$A19),{index(ScoreMatrix!$B$2:$AA$51,,$A19);ScoreMatrix!Q$2:Q$51},false),RankScores!$A$1:$C$100,3,false)),),)</f>
        <v/>
      </c>
      <c r="Y19" s="38" t="str">
        <f t="array" ref="Y19">if(and($G19&lt;&gt;Y$2,$G19&lt;&gt;"",Y$2&lt;&gt;""),sum(iferror(vlookup(rank(index(ScoreMatrix!$B$2:$AA$51,,$A19),{index(ScoreMatrix!$B$2:$AA$51,,$A19);ScoreMatrix!R$2:R$51},false),RankScores!$A$1:$C$100,3,false)),),)</f>
        <v/>
      </c>
      <c r="Z19" s="38" t="str">
        <f t="array" ref="Z19">if(and($G19&lt;&gt;Z$2,$G19&lt;&gt;"",Z$2&lt;&gt;""),sum(iferror(vlookup(rank(index(ScoreMatrix!$B$2:$AA$51,,$A19),{index(ScoreMatrix!$B$2:$AA$51,,$A19);ScoreMatrix!S$2:S$51},false),RankScores!$A$1:$C$100,3,false)),),)</f>
        <v/>
      </c>
      <c r="AA19" s="38" t="str">
        <f t="array" ref="AA19">if(and($G19&lt;&gt;AA$2,$G19&lt;&gt;"",AA$2&lt;&gt;""),sum(iferror(vlookup(rank(index(ScoreMatrix!$B$2:$AA$51,,$A19),{index(ScoreMatrix!$B$2:$AA$51,,$A19);ScoreMatrix!T$2:T$51},false),RankScores!$A$1:$C$100,3,false)),),)</f>
        <v/>
      </c>
      <c r="AB19" s="38" t="str">
        <f t="array" ref="AB19">if(and($G19&lt;&gt;AB$2,$G19&lt;&gt;"",AB$2&lt;&gt;""),sum(iferror(vlookup(rank(index(ScoreMatrix!$B$2:$AA$51,,$A19),{index(ScoreMatrix!$B$2:$AA$51,,$A19);ScoreMatrix!U$2:U$51},false),RankScores!$A$1:$C$100,3,false)),),)</f>
        <v/>
      </c>
      <c r="AC19" s="38" t="str">
        <f t="array" ref="AC19">if(and($G19&lt;&gt;AC$2,$G19&lt;&gt;"",AC$2&lt;&gt;""),sum(iferror(vlookup(rank(index(ScoreMatrix!$B$2:$AA$51,,$A19),{index(ScoreMatrix!$B$2:$AA$51,,$A19);ScoreMatrix!V$2:V$51},false),RankScores!$A$1:$C$100,3,false)),),)</f>
        <v/>
      </c>
      <c r="AD19" s="38" t="str">
        <f t="array" ref="AD19">if(and($G19&lt;&gt;AD$2,$G19&lt;&gt;"",AD$2&lt;&gt;""),sum(iferror(vlookup(rank(index(ScoreMatrix!$B$2:$AA$51,,$A19),{index(ScoreMatrix!$B$2:$AA$51,,$A19);ScoreMatrix!W$2:W$51},false),RankScores!$A$1:$C$100,3,false)),),)</f>
        <v/>
      </c>
      <c r="AE19" s="38" t="str">
        <f t="array" ref="AE19">if(and($G19&lt;&gt;AE$2,$G19&lt;&gt;"",AE$2&lt;&gt;""),sum(iferror(vlookup(rank(index(ScoreMatrix!$B$2:$AA$51,,$A19),{index(ScoreMatrix!$B$2:$AA$51,,$A19);ScoreMatrix!X$2:X$51},false),RankScores!$A$1:$C$100,3,false)),),)</f>
        <v/>
      </c>
      <c r="AF19" s="39" t="str">
        <f t="array" ref="AF19">if(and($G19&lt;&gt;AF$2,$G19&lt;&gt;"",AF$2&lt;&gt;""),sum(iferror(vlookup(rank(index(ScoreMatrix!$B$2:$AA$51,,$A19),{index(ScoreMatrix!$B$2:$AA$51,,$A19);ScoreMatrix!Y$2:Y$51},false),RankScores!$A$1:$C$100,3,false)),),)</f>
        <v/>
      </c>
    </row>
    <row r="20" ht="15.75" customHeight="1">
      <c r="A20" s="6">
        <v>18.0</v>
      </c>
      <c r="B20" s="35" t="str">
        <f>if(isblank(VirtualLeague!D20),,"`"&amp;VirtualLeague!C20&amp;rept(" ",20-len(VirtualLeague!C20))&amp; rept(" ",6-len(VirtualLeague!D20))&amp;VirtualLeague!D20&amp;"`"  )</f>
        <v/>
      </c>
      <c r="C20" s="26"/>
      <c r="D20" s="27"/>
      <c r="E20" s="36" t="str">
        <f t="array" ref="E20">if(G20="",,count(index(ScoreMatrix!$B$2:$AA$51,,$A20)))</f>
        <v/>
      </c>
      <c r="F20" s="29" t="str">
        <f t="array" ref="F20">if(G20="",,average(index(ScoreMatrix!$B$2:$AA$51,,$A20)))</f>
        <v/>
      </c>
      <c r="G20" s="30" t="str">
        <f t="shared" si="1"/>
        <v/>
      </c>
      <c r="H20" s="31" t="str">
        <f t="shared" si="2"/>
        <v/>
      </c>
      <c r="I20" s="37" t="str">
        <f t="array" ref="I20">if(and($G20&lt;&gt;I$2,$G20&lt;&gt;"",I$2&lt;&gt;""),sum(iferror(vlookup(rank(index(ScoreMatrix!$B$2:$AA$51,,$A20),{index(ScoreMatrix!$B$2:$AA$51,,$A20);ScoreMatrix!B$2:B$51},false),RankScores!$A$1:$C$100,3,false)),),)</f>
        <v/>
      </c>
      <c r="J20" s="38" t="str">
        <f t="array" ref="J20">if(and($G20&lt;&gt;J$2,$G20&lt;&gt;"",J$2&lt;&gt;""),sum(iferror(vlookup(rank(index(ScoreMatrix!$B$2:$AA$51,,$A20),{index(ScoreMatrix!$B$2:$AA$51,,$A20);ScoreMatrix!C$2:C$51},false),RankScores!$A$1:$C$100,3,false)),),)</f>
        <v/>
      </c>
      <c r="K20" s="38" t="str">
        <f t="array" ref="K20">if(and($G20&lt;&gt;K$2,$G20&lt;&gt;"",K$2&lt;&gt;""),sum(iferror(vlookup(rank(index(ScoreMatrix!$B$2:$AA$51,,$A20),{index(ScoreMatrix!$B$2:$AA$51,,$A20);ScoreMatrix!D$2:D$51},false),RankScores!$A$1:$C$100,3,false)),),)</f>
        <v/>
      </c>
      <c r="L20" s="38" t="str">
        <f t="array" ref="L20">if(and($G20&lt;&gt;L$2,$G20&lt;&gt;"",L$2&lt;&gt;""),sum(iferror(vlookup(rank(index(ScoreMatrix!$B$2:$AA$51,,$A20),{index(ScoreMatrix!$B$2:$AA$51,,$A20);ScoreMatrix!E$2:E$51},false),RankScores!$A$1:$C$100,3,false)),),)</f>
        <v/>
      </c>
      <c r="M20" s="38" t="str">
        <f t="array" ref="M20">if(and($G20&lt;&gt;M$2,$G20&lt;&gt;"",M$2&lt;&gt;""),sum(iferror(vlookup(rank(index(ScoreMatrix!$B$2:$AA$51,,$A20),{index(ScoreMatrix!$B$2:$AA$51,,$A20);ScoreMatrix!F$2:F$51},false),RankScores!$A$1:$C$100,3,false)),),)</f>
        <v/>
      </c>
      <c r="N20" s="38" t="str">
        <f t="array" ref="N20">if(and($G20&lt;&gt;N$2,$G20&lt;&gt;"",N$2&lt;&gt;""),sum(iferror(vlookup(rank(index(ScoreMatrix!$B$2:$AA$51,,$A20),{index(ScoreMatrix!$B$2:$AA$51,,$A20);ScoreMatrix!G$2:G$51},false),RankScores!$A$1:$C$100,3,false)),),)</f>
        <v/>
      </c>
      <c r="O20" s="38" t="str">
        <f t="array" ref="O20">if(and($G20&lt;&gt;O$2,$G20&lt;&gt;"",O$2&lt;&gt;""),sum(iferror(vlookup(rank(index(ScoreMatrix!$B$2:$AA$51,,$A20),{index(ScoreMatrix!$B$2:$AA$51,,$A20);ScoreMatrix!H$2:H$51},false),RankScores!$A$1:$C$100,3,false)),),)</f>
        <v/>
      </c>
      <c r="P20" s="38" t="str">
        <f t="array" ref="P20">if(and($G20&lt;&gt;P$2,$G20&lt;&gt;"",P$2&lt;&gt;""),sum(iferror(vlookup(rank(index(ScoreMatrix!$B$2:$AA$51,,$A20),{index(ScoreMatrix!$B$2:$AA$51,,$A20);ScoreMatrix!I$2:I$51},false),RankScores!$A$1:$C$100,3,false)),),)</f>
        <v/>
      </c>
      <c r="Q20" s="38" t="str">
        <f t="array" ref="Q20">if(and($G20&lt;&gt;Q$2,$G20&lt;&gt;"",Q$2&lt;&gt;""),sum(iferror(vlookup(rank(index(ScoreMatrix!$B$2:$AA$51,,$A20),{index(ScoreMatrix!$B$2:$AA$51,,$A20);ScoreMatrix!J$2:J$51},false),RankScores!$A$1:$C$100,3,false)),),)</f>
        <v/>
      </c>
      <c r="R20" s="38" t="str">
        <f t="array" ref="R20">if(and($G20&lt;&gt;R$2,$G20&lt;&gt;"",R$2&lt;&gt;""),sum(iferror(vlookup(rank(index(ScoreMatrix!$B$2:$AA$51,,$A20),{index(ScoreMatrix!$B$2:$AA$51,,$A20);ScoreMatrix!K$2:K$51},false),RankScores!$A$1:$C$100,3,false)),),)</f>
        <v/>
      </c>
      <c r="S20" s="38" t="str">
        <f t="array" ref="S20">if(and($G20&lt;&gt;S$2,$G20&lt;&gt;"",S$2&lt;&gt;""),sum(iferror(vlookup(rank(index(ScoreMatrix!$B$2:$AA$51,,$A20),{index(ScoreMatrix!$B$2:$AA$51,,$A20);ScoreMatrix!L$2:L$51},false),RankScores!$A$1:$C$100,3,false)),),)</f>
        <v/>
      </c>
      <c r="T20" s="38" t="str">
        <f t="array" ref="T20">if(and($G20&lt;&gt;T$2,$G20&lt;&gt;"",T$2&lt;&gt;""),sum(iferror(vlookup(rank(index(ScoreMatrix!$B$2:$AA$51,,$A20),{index(ScoreMatrix!$B$2:$AA$51,,$A20);ScoreMatrix!M$2:M$51},false),RankScores!$A$1:$C$100,3,false)),),)</f>
        <v/>
      </c>
      <c r="U20" s="38" t="str">
        <f t="array" ref="U20">if(and($G20&lt;&gt;U$2,$G20&lt;&gt;"",U$2&lt;&gt;""),sum(iferror(vlookup(rank(index(ScoreMatrix!$B$2:$AA$51,,$A20),{index(ScoreMatrix!$B$2:$AA$51,,$A20);ScoreMatrix!N$2:N$51},false),RankScores!$A$1:$C$100,3,false)),),)</f>
        <v/>
      </c>
      <c r="V20" s="38" t="str">
        <f t="array" ref="V20">if(and($G20&lt;&gt;V$2,$G20&lt;&gt;"",V$2&lt;&gt;""),sum(iferror(vlookup(rank(index(ScoreMatrix!$B$2:$AA$51,,$A20),{index(ScoreMatrix!$B$2:$AA$51,,$A20);ScoreMatrix!O$2:O$51},false),RankScores!$A$1:$C$100,3,false)),),)</f>
        <v/>
      </c>
      <c r="W20" s="38" t="str">
        <f t="array" ref="W20">if(and($G20&lt;&gt;W$2,$G20&lt;&gt;"",W$2&lt;&gt;""),sum(iferror(vlookup(rank(index(ScoreMatrix!$B$2:$AA$51,,$A20),{index(ScoreMatrix!$B$2:$AA$51,,$A20);ScoreMatrix!P$2:P$51},false),RankScores!$A$1:$C$100,3,false)),),)</f>
        <v/>
      </c>
      <c r="X20" s="38" t="str">
        <f t="array" ref="X20">if(and($G20&lt;&gt;X$2,$G20&lt;&gt;"",X$2&lt;&gt;""),sum(iferror(vlookup(rank(index(ScoreMatrix!$B$2:$AA$51,,$A20),{index(ScoreMatrix!$B$2:$AA$51,,$A20);ScoreMatrix!Q$2:Q$51},false),RankScores!$A$1:$C$100,3,false)),),)</f>
        <v/>
      </c>
      <c r="Y20" s="38" t="str">
        <f t="array" ref="Y20">if(and($G20&lt;&gt;Y$2,$G20&lt;&gt;"",Y$2&lt;&gt;""),sum(iferror(vlookup(rank(index(ScoreMatrix!$B$2:$AA$51,,$A20),{index(ScoreMatrix!$B$2:$AA$51,,$A20);ScoreMatrix!R$2:R$51},false),RankScores!$A$1:$C$100,3,false)),),)</f>
        <v/>
      </c>
      <c r="Z20" s="38" t="str">
        <f t="array" ref="Z20">if(and($G20&lt;&gt;Z$2,$G20&lt;&gt;"",Z$2&lt;&gt;""),sum(iferror(vlookup(rank(index(ScoreMatrix!$B$2:$AA$51,,$A20),{index(ScoreMatrix!$B$2:$AA$51,,$A20);ScoreMatrix!S$2:S$51},false),RankScores!$A$1:$C$100,3,false)),),)</f>
        <v/>
      </c>
      <c r="AA20" s="38" t="str">
        <f t="array" ref="AA20">if(and($G20&lt;&gt;AA$2,$G20&lt;&gt;"",AA$2&lt;&gt;""),sum(iferror(vlookup(rank(index(ScoreMatrix!$B$2:$AA$51,,$A20),{index(ScoreMatrix!$B$2:$AA$51,,$A20);ScoreMatrix!T$2:T$51},false),RankScores!$A$1:$C$100,3,false)),),)</f>
        <v/>
      </c>
      <c r="AB20" s="38" t="str">
        <f t="array" ref="AB20">if(and($G20&lt;&gt;AB$2,$G20&lt;&gt;"",AB$2&lt;&gt;""),sum(iferror(vlookup(rank(index(ScoreMatrix!$B$2:$AA$51,,$A20),{index(ScoreMatrix!$B$2:$AA$51,,$A20);ScoreMatrix!U$2:U$51},false),RankScores!$A$1:$C$100,3,false)),),)</f>
        <v/>
      </c>
      <c r="AC20" s="38" t="str">
        <f t="array" ref="AC20">if(and($G20&lt;&gt;AC$2,$G20&lt;&gt;"",AC$2&lt;&gt;""),sum(iferror(vlookup(rank(index(ScoreMatrix!$B$2:$AA$51,,$A20),{index(ScoreMatrix!$B$2:$AA$51,,$A20);ScoreMatrix!V$2:V$51},false),RankScores!$A$1:$C$100,3,false)),),)</f>
        <v/>
      </c>
      <c r="AD20" s="38" t="str">
        <f t="array" ref="AD20">if(and($G20&lt;&gt;AD$2,$G20&lt;&gt;"",AD$2&lt;&gt;""),sum(iferror(vlookup(rank(index(ScoreMatrix!$B$2:$AA$51,,$A20),{index(ScoreMatrix!$B$2:$AA$51,,$A20);ScoreMatrix!W$2:W$51},false),RankScores!$A$1:$C$100,3,false)),),)</f>
        <v/>
      </c>
      <c r="AE20" s="38" t="str">
        <f t="array" ref="AE20">if(and($G20&lt;&gt;AE$2,$G20&lt;&gt;"",AE$2&lt;&gt;""),sum(iferror(vlookup(rank(index(ScoreMatrix!$B$2:$AA$51,,$A20),{index(ScoreMatrix!$B$2:$AA$51,,$A20);ScoreMatrix!X$2:X$51},false),RankScores!$A$1:$C$100,3,false)),),)</f>
        <v/>
      </c>
      <c r="AF20" s="39" t="str">
        <f t="array" ref="AF20">if(and($G20&lt;&gt;AF$2,$G20&lt;&gt;"",AF$2&lt;&gt;""),sum(iferror(vlookup(rank(index(ScoreMatrix!$B$2:$AA$51,,$A20),{index(ScoreMatrix!$B$2:$AA$51,,$A20);ScoreMatrix!Y$2:Y$51},false),RankScores!$A$1:$C$100,3,false)),),)</f>
        <v/>
      </c>
    </row>
    <row r="21" ht="15.75" customHeight="1">
      <c r="A21" s="6">
        <v>19.0</v>
      </c>
      <c r="B21" s="35" t="str">
        <f>if(isblank(VirtualLeague!D21),,"`"&amp;VirtualLeague!C21&amp;rept(" ",20-len(VirtualLeague!C21))&amp; rept(" ",6-len(VirtualLeague!D21))&amp;VirtualLeague!D21&amp;"`"  )</f>
        <v/>
      </c>
      <c r="C21" s="26"/>
      <c r="D21" s="27"/>
      <c r="E21" s="36" t="str">
        <f t="array" ref="E21">if(G21="",,count(index(ScoreMatrix!$B$2:$AA$51,,$A21)))</f>
        <v/>
      </c>
      <c r="F21" s="29" t="str">
        <f t="array" ref="F21">if(G21="",,average(index(ScoreMatrix!$B$2:$AA$51,,$A21)))</f>
        <v/>
      </c>
      <c r="G21" s="30" t="str">
        <f t="shared" si="1"/>
        <v/>
      </c>
      <c r="H21" s="31" t="str">
        <f t="shared" si="2"/>
        <v/>
      </c>
      <c r="I21" s="37" t="str">
        <f t="array" ref="I21">if(and($G21&lt;&gt;I$2,$G21&lt;&gt;"",I$2&lt;&gt;""),sum(iferror(vlookup(rank(index(ScoreMatrix!$B$2:$AA$51,,$A21),{index(ScoreMatrix!$B$2:$AA$51,,$A21);ScoreMatrix!B$2:B$51},false),RankScores!$A$1:$C$100,3,false)),),)</f>
        <v/>
      </c>
      <c r="J21" s="38" t="str">
        <f t="array" ref="J21">if(and($G21&lt;&gt;J$2,$G21&lt;&gt;"",J$2&lt;&gt;""),sum(iferror(vlookup(rank(index(ScoreMatrix!$B$2:$AA$51,,$A21),{index(ScoreMatrix!$B$2:$AA$51,,$A21);ScoreMatrix!C$2:C$51},false),RankScores!$A$1:$C$100,3,false)),),)</f>
        <v/>
      </c>
      <c r="K21" s="38" t="str">
        <f t="array" ref="K21">if(and($G21&lt;&gt;K$2,$G21&lt;&gt;"",K$2&lt;&gt;""),sum(iferror(vlookup(rank(index(ScoreMatrix!$B$2:$AA$51,,$A21),{index(ScoreMatrix!$B$2:$AA$51,,$A21);ScoreMatrix!D$2:D$51},false),RankScores!$A$1:$C$100,3,false)),),)</f>
        <v/>
      </c>
      <c r="L21" s="38" t="str">
        <f t="array" ref="L21">if(and($G21&lt;&gt;L$2,$G21&lt;&gt;"",L$2&lt;&gt;""),sum(iferror(vlookup(rank(index(ScoreMatrix!$B$2:$AA$51,,$A21),{index(ScoreMatrix!$B$2:$AA$51,,$A21);ScoreMatrix!E$2:E$51},false),RankScores!$A$1:$C$100,3,false)),),)</f>
        <v/>
      </c>
      <c r="M21" s="38" t="str">
        <f t="array" ref="M21">if(and($G21&lt;&gt;M$2,$G21&lt;&gt;"",M$2&lt;&gt;""),sum(iferror(vlookup(rank(index(ScoreMatrix!$B$2:$AA$51,,$A21),{index(ScoreMatrix!$B$2:$AA$51,,$A21);ScoreMatrix!F$2:F$51},false),RankScores!$A$1:$C$100,3,false)),),)</f>
        <v/>
      </c>
      <c r="N21" s="38" t="str">
        <f t="array" ref="N21">if(and($G21&lt;&gt;N$2,$G21&lt;&gt;"",N$2&lt;&gt;""),sum(iferror(vlookup(rank(index(ScoreMatrix!$B$2:$AA$51,,$A21),{index(ScoreMatrix!$B$2:$AA$51,,$A21);ScoreMatrix!G$2:G$51},false),RankScores!$A$1:$C$100,3,false)),),)</f>
        <v/>
      </c>
      <c r="O21" s="38" t="str">
        <f t="array" ref="O21">if(and($G21&lt;&gt;O$2,$G21&lt;&gt;"",O$2&lt;&gt;""),sum(iferror(vlookup(rank(index(ScoreMatrix!$B$2:$AA$51,,$A21),{index(ScoreMatrix!$B$2:$AA$51,,$A21);ScoreMatrix!H$2:H$51},false),RankScores!$A$1:$C$100,3,false)),),)</f>
        <v/>
      </c>
      <c r="P21" s="38" t="str">
        <f t="array" ref="P21">if(and($G21&lt;&gt;P$2,$G21&lt;&gt;"",P$2&lt;&gt;""),sum(iferror(vlookup(rank(index(ScoreMatrix!$B$2:$AA$51,,$A21),{index(ScoreMatrix!$B$2:$AA$51,,$A21);ScoreMatrix!I$2:I$51},false),RankScores!$A$1:$C$100,3,false)),),)</f>
        <v/>
      </c>
      <c r="Q21" s="38" t="str">
        <f t="array" ref="Q21">if(and($G21&lt;&gt;Q$2,$G21&lt;&gt;"",Q$2&lt;&gt;""),sum(iferror(vlookup(rank(index(ScoreMatrix!$B$2:$AA$51,,$A21),{index(ScoreMatrix!$B$2:$AA$51,,$A21);ScoreMatrix!J$2:J$51},false),RankScores!$A$1:$C$100,3,false)),),)</f>
        <v/>
      </c>
      <c r="R21" s="38" t="str">
        <f t="array" ref="R21">if(and($G21&lt;&gt;R$2,$G21&lt;&gt;"",R$2&lt;&gt;""),sum(iferror(vlookup(rank(index(ScoreMatrix!$B$2:$AA$51,,$A21),{index(ScoreMatrix!$B$2:$AA$51,,$A21);ScoreMatrix!K$2:K$51},false),RankScores!$A$1:$C$100,3,false)),),)</f>
        <v/>
      </c>
      <c r="S21" s="38" t="str">
        <f t="array" ref="S21">if(and($G21&lt;&gt;S$2,$G21&lt;&gt;"",S$2&lt;&gt;""),sum(iferror(vlookup(rank(index(ScoreMatrix!$B$2:$AA$51,,$A21),{index(ScoreMatrix!$B$2:$AA$51,,$A21);ScoreMatrix!L$2:L$51},false),RankScores!$A$1:$C$100,3,false)),),)</f>
        <v/>
      </c>
      <c r="T21" s="38" t="str">
        <f t="array" ref="T21">if(and($G21&lt;&gt;T$2,$G21&lt;&gt;"",T$2&lt;&gt;""),sum(iferror(vlookup(rank(index(ScoreMatrix!$B$2:$AA$51,,$A21),{index(ScoreMatrix!$B$2:$AA$51,,$A21);ScoreMatrix!M$2:M$51},false),RankScores!$A$1:$C$100,3,false)),),)</f>
        <v/>
      </c>
      <c r="U21" s="38" t="str">
        <f t="array" ref="U21">if(and($G21&lt;&gt;U$2,$G21&lt;&gt;"",U$2&lt;&gt;""),sum(iferror(vlookup(rank(index(ScoreMatrix!$B$2:$AA$51,,$A21),{index(ScoreMatrix!$B$2:$AA$51,,$A21);ScoreMatrix!N$2:N$51},false),RankScores!$A$1:$C$100,3,false)),),)</f>
        <v/>
      </c>
      <c r="V21" s="38" t="str">
        <f t="array" ref="V21">if(and($G21&lt;&gt;V$2,$G21&lt;&gt;"",V$2&lt;&gt;""),sum(iferror(vlookup(rank(index(ScoreMatrix!$B$2:$AA$51,,$A21),{index(ScoreMatrix!$B$2:$AA$51,,$A21);ScoreMatrix!O$2:O$51},false),RankScores!$A$1:$C$100,3,false)),),)</f>
        <v/>
      </c>
      <c r="W21" s="38" t="str">
        <f t="array" ref="W21">if(and($G21&lt;&gt;W$2,$G21&lt;&gt;"",W$2&lt;&gt;""),sum(iferror(vlookup(rank(index(ScoreMatrix!$B$2:$AA$51,,$A21),{index(ScoreMatrix!$B$2:$AA$51,,$A21);ScoreMatrix!P$2:P$51},false),RankScores!$A$1:$C$100,3,false)),),)</f>
        <v/>
      </c>
      <c r="X21" s="38" t="str">
        <f t="array" ref="X21">if(and($G21&lt;&gt;X$2,$G21&lt;&gt;"",X$2&lt;&gt;""),sum(iferror(vlookup(rank(index(ScoreMatrix!$B$2:$AA$51,,$A21),{index(ScoreMatrix!$B$2:$AA$51,,$A21);ScoreMatrix!Q$2:Q$51},false),RankScores!$A$1:$C$100,3,false)),),)</f>
        <v/>
      </c>
      <c r="Y21" s="38" t="str">
        <f t="array" ref="Y21">if(and($G21&lt;&gt;Y$2,$G21&lt;&gt;"",Y$2&lt;&gt;""),sum(iferror(vlookup(rank(index(ScoreMatrix!$B$2:$AA$51,,$A21),{index(ScoreMatrix!$B$2:$AA$51,,$A21);ScoreMatrix!R$2:R$51},false),RankScores!$A$1:$C$100,3,false)),),)</f>
        <v/>
      </c>
      <c r="Z21" s="38" t="str">
        <f t="array" ref="Z21">if(and($G21&lt;&gt;Z$2,$G21&lt;&gt;"",Z$2&lt;&gt;""),sum(iferror(vlookup(rank(index(ScoreMatrix!$B$2:$AA$51,,$A21),{index(ScoreMatrix!$B$2:$AA$51,,$A21);ScoreMatrix!S$2:S$51},false),RankScores!$A$1:$C$100,3,false)),),)</f>
        <v/>
      </c>
      <c r="AA21" s="38" t="str">
        <f t="array" ref="AA21">if(and($G21&lt;&gt;AA$2,$G21&lt;&gt;"",AA$2&lt;&gt;""),sum(iferror(vlookup(rank(index(ScoreMatrix!$B$2:$AA$51,,$A21),{index(ScoreMatrix!$B$2:$AA$51,,$A21);ScoreMatrix!T$2:T$51},false),RankScores!$A$1:$C$100,3,false)),),)</f>
        <v/>
      </c>
      <c r="AB21" s="38" t="str">
        <f t="array" ref="AB21">if(and($G21&lt;&gt;AB$2,$G21&lt;&gt;"",AB$2&lt;&gt;""),sum(iferror(vlookup(rank(index(ScoreMatrix!$B$2:$AA$51,,$A21),{index(ScoreMatrix!$B$2:$AA$51,,$A21);ScoreMatrix!U$2:U$51},false),RankScores!$A$1:$C$100,3,false)),),)</f>
        <v/>
      </c>
      <c r="AC21" s="38" t="str">
        <f t="array" ref="AC21">if(and($G21&lt;&gt;AC$2,$G21&lt;&gt;"",AC$2&lt;&gt;""),sum(iferror(vlookup(rank(index(ScoreMatrix!$B$2:$AA$51,,$A21),{index(ScoreMatrix!$B$2:$AA$51,,$A21);ScoreMatrix!V$2:V$51},false),RankScores!$A$1:$C$100,3,false)),),)</f>
        <v/>
      </c>
      <c r="AD21" s="38" t="str">
        <f t="array" ref="AD21">if(and($G21&lt;&gt;AD$2,$G21&lt;&gt;"",AD$2&lt;&gt;""),sum(iferror(vlookup(rank(index(ScoreMatrix!$B$2:$AA$51,,$A21),{index(ScoreMatrix!$B$2:$AA$51,,$A21);ScoreMatrix!W$2:W$51},false),RankScores!$A$1:$C$100,3,false)),),)</f>
        <v/>
      </c>
      <c r="AE21" s="38" t="str">
        <f t="array" ref="AE21">if(and($G21&lt;&gt;AE$2,$G21&lt;&gt;"",AE$2&lt;&gt;""),sum(iferror(vlookup(rank(index(ScoreMatrix!$B$2:$AA$51,,$A21),{index(ScoreMatrix!$B$2:$AA$51,,$A21);ScoreMatrix!X$2:X$51},false),RankScores!$A$1:$C$100,3,false)),),)</f>
        <v/>
      </c>
      <c r="AF21" s="39" t="str">
        <f t="array" ref="AF21">if(and($G21&lt;&gt;AF$2,$G21&lt;&gt;"",AF$2&lt;&gt;""),sum(iferror(vlookup(rank(index(ScoreMatrix!$B$2:$AA$51,,$A21),{index(ScoreMatrix!$B$2:$AA$51,,$A21);ScoreMatrix!Y$2:Y$51},false),RankScores!$A$1:$C$100,3,false)),),)</f>
        <v/>
      </c>
    </row>
    <row r="22" ht="15.75" customHeight="1">
      <c r="A22" s="6">
        <v>20.0</v>
      </c>
      <c r="B22" s="35" t="str">
        <f>if(isblank(VirtualLeague!D22),,"`"&amp;VirtualLeague!C22&amp;rept(" ",20-len(VirtualLeague!C22))&amp; rept(" ",6-len(VirtualLeague!D22))&amp;VirtualLeague!D22&amp;"`"  )</f>
        <v/>
      </c>
      <c r="C22" s="26"/>
      <c r="D22" s="27"/>
      <c r="E22" s="36" t="str">
        <f t="array" ref="E22">if(G22="",,count(index(ScoreMatrix!$B$2:$AA$51,,$A22)))</f>
        <v/>
      </c>
      <c r="F22" s="29" t="str">
        <f t="array" ref="F22">if(G22="",,average(index(ScoreMatrix!$B$2:$AA$51,,$A22)))</f>
        <v/>
      </c>
      <c r="G22" s="30" t="str">
        <f t="shared" si="1"/>
        <v/>
      </c>
      <c r="H22" s="31" t="str">
        <f t="shared" si="2"/>
        <v/>
      </c>
      <c r="I22" s="37" t="str">
        <f t="array" ref="I22">if(and($G22&lt;&gt;I$2,$G22&lt;&gt;"",I$2&lt;&gt;""),sum(iferror(vlookup(rank(index(ScoreMatrix!$B$2:$AA$51,,$A22),{index(ScoreMatrix!$B$2:$AA$51,,$A22);ScoreMatrix!B$2:B$51},false),RankScores!$A$1:$C$100,3,false)),),)</f>
        <v/>
      </c>
      <c r="J22" s="38" t="str">
        <f t="array" ref="J22">if(and($G22&lt;&gt;J$2,$G22&lt;&gt;"",J$2&lt;&gt;""),sum(iferror(vlookup(rank(index(ScoreMatrix!$B$2:$AA$51,,$A22),{index(ScoreMatrix!$B$2:$AA$51,,$A22);ScoreMatrix!C$2:C$51},false),RankScores!$A$1:$C$100,3,false)),),)</f>
        <v/>
      </c>
      <c r="K22" s="38" t="str">
        <f t="array" ref="K22">if(and($G22&lt;&gt;K$2,$G22&lt;&gt;"",K$2&lt;&gt;""),sum(iferror(vlookup(rank(index(ScoreMatrix!$B$2:$AA$51,,$A22),{index(ScoreMatrix!$B$2:$AA$51,,$A22);ScoreMatrix!D$2:D$51},false),RankScores!$A$1:$C$100,3,false)),),)</f>
        <v/>
      </c>
      <c r="L22" s="38" t="str">
        <f t="array" ref="L22">if(and($G22&lt;&gt;L$2,$G22&lt;&gt;"",L$2&lt;&gt;""),sum(iferror(vlookup(rank(index(ScoreMatrix!$B$2:$AA$51,,$A22),{index(ScoreMatrix!$B$2:$AA$51,,$A22);ScoreMatrix!E$2:E$51},false),RankScores!$A$1:$C$100,3,false)),),)</f>
        <v/>
      </c>
      <c r="M22" s="38" t="str">
        <f t="array" ref="M22">if(and($G22&lt;&gt;M$2,$G22&lt;&gt;"",M$2&lt;&gt;""),sum(iferror(vlookup(rank(index(ScoreMatrix!$B$2:$AA$51,,$A22),{index(ScoreMatrix!$B$2:$AA$51,,$A22);ScoreMatrix!F$2:F$51},false),RankScores!$A$1:$C$100,3,false)),),)</f>
        <v/>
      </c>
      <c r="N22" s="38" t="str">
        <f t="array" ref="N22">if(and($G22&lt;&gt;N$2,$G22&lt;&gt;"",N$2&lt;&gt;""),sum(iferror(vlookup(rank(index(ScoreMatrix!$B$2:$AA$51,,$A22),{index(ScoreMatrix!$B$2:$AA$51,,$A22);ScoreMatrix!G$2:G$51},false),RankScores!$A$1:$C$100,3,false)),),)</f>
        <v/>
      </c>
      <c r="O22" s="38" t="str">
        <f t="array" ref="O22">if(and($G22&lt;&gt;O$2,$G22&lt;&gt;"",O$2&lt;&gt;""),sum(iferror(vlookup(rank(index(ScoreMatrix!$B$2:$AA$51,,$A22),{index(ScoreMatrix!$B$2:$AA$51,,$A22);ScoreMatrix!H$2:H$51},false),RankScores!$A$1:$C$100,3,false)),),)</f>
        <v/>
      </c>
      <c r="P22" s="38" t="str">
        <f t="array" ref="P22">if(and($G22&lt;&gt;P$2,$G22&lt;&gt;"",P$2&lt;&gt;""),sum(iferror(vlookup(rank(index(ScoreMatrix!$B$2:$AA$51,,$A22),{index(ScoreMatrix!$B$2:$AA$51,,$A22);ScoreMatrix!I$2:I$51},false),RankScores!$A$1:$C$100,3,false)),),)</f>
        <v/>
      </c>
      <c r="Q22" s="38" t="str">
        <f t="array" ref="Q22">if(and($G22&lt;&gt;Q$2,$G22&lt;&gt;"",Q$2&lt;&gt;""),sum(iferror(vlookup(rank(index(ScoreMatrix!$B$2:$AA$51,,$A22),{index(ScoreMatrix!$B$2:$AA$51,,$A22);ScoreMatrix!J$2:J$51},false),RankScores!$A$1:$C$100,3,false)),),)</f>
        <v/>
      </c>
      <c r="R22" s="38" t="str">
        <f t="array" ref="R22">if(and($G22&lt;&gt;R$2,$G22&lt;&gt;"",R$2&lt;&gt;""),sum(iferror(vlookup(rank(index(ScoreMatrix!$B$2:$AA$51,,$A22),{index(ScoreMatrix!$B$2:$AA$51,,$A22);ScoreMatrix!K$2:K$51},false),RankScores!$A$1:$C$100,3,false)),),)</f>
        <v/>
      </c>
      <c r="S22" s="38" t="str">
        <f t="array" ref="S22">if(and($G22&lt;&gt;S$2,$G22&lt;&gt;"",S$2&lt;&gt;""),sum(iferror(vlookup(rank(index(ScoreMatrix!$B$2:$AA$51,,$A22),{index(ScoreMatrix!$B$2:$AA$51,,$A22);ScoreMatrix!L$2:L$51},false),RankScores!$A$1:$C$100,3,false)),),)</f>
        <v/>
      </c>
      <c r="T22" s="38" t="str">
        <f t="array" ref="T22">if(and($G22&lt;&gt;T$2,$G22&lt;&gt;"",T$2&lt;&gt;""),sum(iferror(vlookup(rank(index(ScoreMatrix!$B$2:$AA$51,,$A22),{index(ScoreMatrix!$B$2:$AA$51,,$A22);ScoreMatrix!M$2:M$51},false),RankScores!$A$1:$C$100,3,false)),),)</f>
        <v/>
      </c>
      <c r="U22" s="38" t="str">
        <f t="array" ref="U22">if(and($G22&lt;&gt;U$2,$G22&lt;&gt;"",U$2&lt;&gt;""),sum(iferror(vlookup(rank(index(ScoreMatrix!$B$2:$AA$51,,$A22),{index(ScoreMatrix!$B$2:$AA$51,,$A22);ScoreMatrix!N$2:N$51},false),RankScores!$A$1:$C$100,3,false)),),)</f>
        <v/>
      </c>
      <c r="V22" s="38" t="str">
        <f t="array" ref="V22">if(and($G22&lt;&gt;V$2,$G22&lt;&gt;"",V$2&lt;&gt;""),sum(iferror(vlookup(rank(index(ScoreMatrix!$B$2:$AA$51,,$A22),{index(ScoreMatrix!$B$2:$AA$51,,$A22);ScoreMatrix!O$2:O$51},false),RankScores!$A$1:$C$100,3,false)),),)</f>
        <v/>
      </c>
      <c r="W22" s="38" t="str">
        <f t="array" ref="W22">if(and($G22&lt;&gt;W$2,$G22&lt;&gt;"",W$2&lt;&gt;""),sum(iferror(vlookup(rank(index(ScoreMatrix!$B$2:$AA$51,,$A22),{index(ScoreMatrix!$B$2:$AA$51,,$A22);ScoreMatrix!P$2:P$51},false),RankScores!$A$1:$C$100,3,false)),),)</f>
        <v/>
      </c>
      <c r="X22" s="38" t="str">
        <f t="array" ref="X22">if(and($G22&lt;&gt;X$2,$G22&lt;&gt;"",X$2&lt;&gt;""),sum(iferror(vlookup(rank(index(ScoreMatrix!$B$2:$AA$51,,$A22),{index(ScoreMatrix!$B$2:$AA$51,,$A22);ScoreMatrix!Q$2:Q$51},false),RankScores!$A$1:$C$100,3,false)),),)</f>
        <v/>
      </c>
      <c r="Y22" s="38" t="str">
        <f t="array" ref="Y22">if(and($G22&lt;&gt;Y$2,$G22&lt;&gt;"",Y$2&lt;&gt;""),sum(iferror(vlookup(rank(index(ScoreMatrix!$B$2:$AA$51,,$A22),{index(ScoreMatrix!$B$2:$AA$51,,$A22);ScoreMatrix!R$2:R$51},false),RankScores!$A$1:$C$100,3,false)),),)</f>
        <v/>
      </c>
      <c r="Z22" s="38" t="str">
        <f t="array" ref="Z22">if(and($G22&lt;&gt;Z$2,$G22&lt;&gt;"",Z$2&lt;&gt;""),sum(iferror(vlookup(rank(index(ScoreMatrix!$B$2:$AA$51,,$A22),{index(ScoreMatrix!$B$2:$AA$51,,$A22);ScoreMatrix!S$2:S$51},false),RankScores!$A$1:$C$100,3,false)),),)</f>
        <v/>
      </c>
      <c r="AA22" s="38" t="str">
        <f t="array" ref="AA22">if(and($G22&lt;&gt;AA$2,$G22&lt;&gt;"",AA$2&lt;&gt;""),sum(iferror(vlookup(rank(index(ScoreMatrix!$B$2:$AA$51,,$A22),{index(ScoreMatrix!$B$2:$AA$51,,$A22);ScoreMatrix!T$2:T$51},false),RankScores!$A$1:$C$100,3,false)),),)</f>
        <v/>
      </c>
      <c r="AB22" s="38" t="str">
        <f t="array" ref="AB22">if(and($G22&lt;&gt;AB$2,$G22&lt;&gt;"",AB$2&lt;&gt;""),sum(iferror(vlookup(rank(index(ScoreMatrix!$B$2:$AA$51,,$A22),{index(ScoreMatrix!$B$2:$AA$51,,$A22);ScoreMatrix!U$2:U$51},false),RankScores!$A$1:$C$100,3,false)),),)</f>
        <v/>
      </c>
      <c r="AC22" s="38" t="str">
        <f t="array" ref="AC22">if(and($G22&lt;&gt;AC$2,$G22&lt;&gt;"",AC$2&lt;&gt;""),sum(iferror(vlookup(rank(index(ScoreMatrix!$B$2:$AA$51,,$A22),{index(ScoreMatrix!$B$2:$AA$51,,$A22);ScoreMatrix!V$2:V$51},false),RankScores!$A$1:$C$100,3,false)),),)</f>
        <v/>
      </c>
      <c r="AD22" s="38" t="str">
        <f t="array" ref="AD22">if(and($G22&lt;&gt;AD$2,$G22&lt;&gt;"",AD$2&lt;&gt;""),sum(iferror(vlookup(rank(index(ScoreMatrix!$B$2:$AA$51,,$A22),{index(ScoreMatrix!$B$2:$AA$51,,$A22);ScoreMatrix!W$2:W$51},false),RankScores!$A$1:$C$100,3,false)),),)</f>
        <v/>
      </c>
      <c r="AE22" s="38" t="str">
        <f t="array" ref="AE22">if(and($G22&lt;&gt;AE$2,$G22&lt;&gt;"",AE$2&lt;&gt;""),sum(iferror(vlookup(rank(index(ScoreMatrix!$B$2:$AA$51,,$A22),{index(ScoreMatrix!$B$2:$AA$51,,$A22);ScoreMatrix!X$2:X$51},false),RankScores!$A$1:$C$100,3,false)),),)</f>
        <v/>
      </c>
      <c r="AF22" s="39" t="str">
        <f t="array" ref="AF22">if(and($G22&lt;&gt;AF$2,$G22&lt;&gt;"",AF$2&lt;&gt;""),sum(iferror(vlookup(rank(index(ScoreMatrix!$B$2:$AA$51,,$A22),{index(ScoreMatrix!$B$2:$AA$51,,$A22);ScoreMatrix!Y$2:Y$51},false),RankScores!$A$1:$C$100,3,false)),),)</f>
        <v/>
      </c>
    </row>
    <row r="23" ht="15.75" customHeight="1">
      <c r="A23" s="6">
        <v>21.0</v>
      </c>
      <c r="B23" s="35" t="str">
        <f>if(isblank(VirtualLeague!D23),,"`"&amp;VirtualLeague!C23&amp;rept(" ",20-len(VirtualLeague!C23))&amp; rept(" ",6-len(VirtualLeague!D23))&amp;VirtualLeague!D23&amp;"`"  )</f>
        <v/>
      </c>
      <c r="C23" s="26"/>
      <c r="D23" s="27"/>
      <c r="E23" s="36" t="str">
        <f t="array" ref="E23">if(G23="",,count(index(ScoreMatrix!$B$2:$AA$51,,$A23)))</f>
        <v/>
      </c>
      <c r="F23" s="29" t="str">
        <f t="array" ref="F23">if(G23="",,average(index(ScoreMatrix!$B$2:$AA$51,,$A23)))</f>
        <v/>
      </c>
      <c r="G23" s="30" t="str">
        <f t="shared" si="1"/>
        <v/>
      </c>
      <c r="H23" s="31" t="str">
        <f t="shared" si="2"/>
        <v/>
      </c>
      <c r="I23" s="37" t="str">
        <f t="array" ref="I23">if(and($G23&lt;&gt;I$2,$G23&lt;&gt;"",I$2&lt;&gt;""),sum(iferror(vlookup(rank(index(ScoreMatrix!$B$2:$AA$51,,$A23),{index(ScoreMatrix!$B$2:$AA$51,,$A23);ScoreMatrix!B$2:B$51},false),RankScores!$A$1:$C$100,3,false)),),)</f>
        <v/>
      </c>
      <c r="J23" s="38" t="str">
        <f t="array" ref="J23">if(and($G23&lt;&gt;J$2,$G23&lt;&gt;"",J$2&lt;&gt;""),sum(iferror(vlookup(rank(index(ScoreMatrix!$B$2:$AA$51,,$A23),{index(ScoreMatrix!$B$2:$AA$51,,$A23);ScoreMatrix!C$2:C$51},false),RankScores!$A$1:$C$100,3,false)),),)</f>
        <v/>
      </c>
      <c r="K23" s="38" t="str">
        <f t="array" ref="K23">if(and($G23&lt;&gt;K$2,$G23&lt;&gt;"",K$2&lt;&gt;""),sum(iferror(vlookup(rank(index(ScoreMatrix!$B$2:$AA$51,,$A23),{index(ScoreMatrix!$B$2:$AA$51,,$A23);ScoreMatrix!D$2:D$51},false),RankScores!$A$1:$C$100,3,false)),),)</f>
        <v/>
      </c>
      <c r="L23" s="38" t="str">
        <f t="array" ref="L23">if(and($G23&lt;&gt;L$2,$G23&lt;&gt;"",L$2&lt;&gt;""),sum(iferror(vlookup(rank(index(ScoreMatrix!$B$2:$AA$51,,$A23),{index(ScoreMatrix!$B$2:$AA$51,,$A23);ScoreMatrix!E$2:E$51},false),RankScores!$A$1:$C$100,3,false)),),)</f>
        <v/>
      </c>
      <c r="M23" s="38" t="str">
        <f t="array" ref="M23">if(and($G23&lt;&gt;M$2,$G23&lt;&gt;"",M$2&lt;&gt;""),sum(iferror(vlookup(rank(index(ScoreMatrix!$B$2:$AA$51,,$A23),{index(ScoreMatrix!$B$2:$AA$51,,$A23);ScoreMatrix!F$2:F$51},false),RankScores!$A$1:$C$100,3,false)),),)</f>
        <v/>
      </c>
      <c r="N23" s="38" t="str">
        <f t="array" ref="N23">if(and($G23&lt;&gt;N$2,$G23&lt;&gt;"",N$2&lt;&gt;""),sum(iferror(vlookup(rank(index(ScoreMatrix!$B$2:$AA$51,,$A23),{index(ScoreMatrix!$B$2:$AA$51,,$A23);ScoreMatrix!G$2:G$51},false),RankScores!$A$1:$C$100,3,false)),),)</f>
        <v/>
      </c>
      <c r="O23" s="38" t="str">
        <f t="array" ref="O23">if(and($G23&lt;&gt;O$2,$G23&lt;&gt;"",O$2&lt;&gt;""),sum(iferror(vlookup(rank(index(ScoreMatrix!$B$2:$AA$51,,$A23),{index(ScoreMatrix!$B$2:$AA$51,,$A23);ScoreMatrix!H$2:H$51},false),RankScores!$A$1:$C$100,3,false)),),)</f>
        <v/>
      </c>
      <c r="P23" s="38" t="str">
        <f t="array" ref="P23">if(and($G23&lt;&gt;P$2,$G23&lt;&gt;"",P$2&lt;&gt;""),sum(iferror(vlookup(rank(index(ScoreMatrix!$B$2:$AA$51,,$A23),{index(ScoreMatrix!$B$2:$AA$51,,$A23);ScoreMatrix!I$2:I$51},false),RankScores!$A$1:$C$100,3,false)),),)</f>
        <v/>
      </c>
      <c r="Q23" s="38" t="str">
        <f t="array" ref="Q23">if(and($G23&lt;&gt;Q$2,$G23&lt;&gt;"",Q$2&lt;&gt;""),sum(iferror(vlookup(rank(index(ScoreMatrix!$B$2:$AA$51,,$A23),{index(ScoreMatrix!$B$2:$AA$51,,$A23);ScoreMatrix!J$2:J$51},false),RankScores!$A$1:$C$100,3,false)),),)</f>
        <v/>
      </c>
      <c r="R23" s="38" t="str">
        <f t="array" ref="R23">if(and($G23&lt;&gt;R$2,$G23&lt;&gt;"",R$2&lt;&gt;""),sum(iferror(vlookup(rank(index(ScoreMatrix!$B$2:$AA$51,,$A23),{index(ScoreMatrix!$B$2:$AA$51,,$A23);ScoreMatrix!K$2:K$51},false),RankScores!$A$1:$C$100,3,false)),),)</f>
        <v/>
      </c>
      <c r="S23" s="38" t="str">
        <f t="array" ref="S23">if(and($G23&lt;&gt;S$2,$G23&lt;&gt;"",S$2&lt;&gt;""),sum(iferror(vlookup(rank(index(ScoreMatrix!$B$2:$AA$51,,$A23),{index(ScoreMatrix!$B$2:$AA$51,,$A23);ScoreMatrix!L$2:L$51},false),RankScores!$A$1:$C$100,3,false)),),)</f>
        <v/>
      </c>
      <c r="T23" s="38" t="str">
        <f t="array" ref="T23">if(and($G23&lt;&gt;T$2,$G23&lt;&gt;"",T$2&lt;&gt;""),sum(iferror(vlookup(rank(index(ScoreMatrix!$B$2:$AA$51,,$A23),{index(ScoreMatrix!$B$2:$AA$51,,$A23);ScoreMatrix!M$2:M$51},false),RankScores!$A$1:$C$100,3,false)),),)</f>
        <v/>
      </c>
      <c r="U23" s="38" t="str">
        <f t="array" ref="U23">if(and($G23&lt;&gt;U$2,$G23&lt;&gt;"",U$2&lt;&gt;""),sum(iferror(vlookup(rank(index(ScoreMatrix!$B$2:$AA$51,,$A23),{index(ScoreMatrix!$B$2:$AA$51,,$A23);ScoreMatrix!N$2:N$51},false),RankScores!$A$1:$C$100,3,false)),),)</f>
        <v/>
      </c>
      <c r="V23" s="38" t="str">
        <f t="array" ref="V23">if(and($G23&lt;&gt;V$2,$G23&lt;&gt;"",V$2&lt;&gt;""),sum(iferror(vlookup(rank(index(ScoreMatrix!$B$2:$AA$51,,$A23),{index(ScoreMatrix!$B$2:$AA$51,,$A23);ScoreMatrix!O$2:O$51},false),RankScores!$A$1:$C$100,3,false)),),)</f>
        <v/>
      </c>
      <c r="W23" s="38" t="str">
        <f t="array" ref="W23">if(and($G23&lt;&gt;W$2,$G23&lt;&gt;"",W$2&lt;&gt;""),sum(iferror(vlookup(rank(index(ScoreMatrix!$B$2:$AA$51,,$A23),{index(ScoreMatrix!$B$2:$AA$51,,$A23);ScoreMatrix!P$2:P$51},false),RankScores!$A$1:$C$100,3,false)),),)</f>
        <v/>
      </c>
      <c r="X23" s="38" t="str">
        <f t="array" ref="X23">if(and($G23&lt;&gt;X$2,$G23&lt;&gt;"",X$2&lt;&gt;""),sum(iferror(vlookup(rank(index(ScoreMatrix!$B$2:$AA$51,,$A23),{index(ScoreMatrix!$B$2:$AA$51,,$A23);ScoreMatrix!Q$2:Q$51},false),RankScores!$A$1:$C$100,3,false)),),)</f>
        <v/>
      </c>
      <c r="Y23" s="38" t="str">
        <f t="array" ref="Y23">if(and($G23&lt;&gt;Y$2,$G23&lt;&gt;"",Y$2&lt;&gt;""),sum(iferror(vlookup(rank(index(ScoreMatrix!$B$2:$AA$51,,$A23),{index(ScoreMatrix!$B$2:$AA$51,,$A23);ScoreMatrix!R$2:R$51},false),RankScores!$A$1:$C$100,3,false)),),)</f>
        <v/>
      </c>
      <c r="Z23" s="38" t="str">
        <f t="array" ref="Z23">if(and($G23&lt;&gt;Z$2,$G23&lt;&gt;"",Z$2&lt;&gt;""),sum(iferror(vlookup(rank(index(ScoreMatrix!$B$2:$AA$51,,$A23),{index(ScoreMatrix!$B$2:$AA$51,,$A23);ScoreMatrix!S$2:S$51},false),RankScores!$A$1:$C$100,3,false)),),)</f>
        <v/>
      </c>
      <c r="AA23" s="38" t="str">
        <f t="array" ref="AA23">if(and($G23&lt;&gt;AA$2,$G23&lt;&gt;"",AA$2&lt;&gt;""),sum(iferror(vlookup(rank(index(ScoreMatrix!$B$2:$AA$51,,$A23),{index(ScoreMatrix!$B$2:$AA$51,,$A23);ScoreMatrix!T$2:T$51},false),RankScores!$A$1:$C$100,3,false)),),)</f>
        <v/>
      </c>
      <c r="AB23" s="38" t="str">
        <f t="array" ref="AB23">if(and($G23&lt;&gt;AB$2,$G23&lt;&gt;"",AB$2&lt;&gt;""),sum(iferror(vlookup(rank(index(ScoreMatrix!$B$2:$AA$51,,$A23),{index(ScoreMatrix!$B$2:$AA$51,,$A23);ScoreMatrix!U$2:U$51},false),RankScores!$A$1:$C$100,3,false)),),)</f>
        <v/>
      </c>
      <c r="AC23" s="38" t="str">
        <f t="array" ref="AC23">if(and($G23&lt;&gt;AC$2,$G23&lt;&gt;"",AC$2&lt;&gt;""),sum(iferror(vlookup(rank(index(ScoreMatrix!$B$2:$AA$51,,$A23),{index(ScoreMatrix!$B$2:$AA$51,,$A23);ScoreMatrix!V$2:V$51},false),RankScores!$A$1:$C$100,3,false)),),)</f>
        <v/>
      </c>
      <c r="AD23" s="38" t="str">
        <f t="array" ref="AD23">if(and($G23&lt;&gt;AD$2,$G23&lt;&gt;"",AD$2&lt;&gt;""),sum(iferror(vlookup(rank(index(ScoreMatrix!$B$2:$AA$51,,$A23),{index(ScoreMatrix!$B$2:$AA$51,,$A23);ScoreMatrix!W$2:W$51},false),RankScores!$A$1:$C$100,3,false)),),)</f>
        <v/>
      </c>
      <c r="AE23" s="38" t="str">
        <f t="array" ref="AE23">if(and($G23&lt;&gt;AE$2,$G23&lt;&gt;"",AE$2&lt;&gt;""),sum(iferror(vlookup(rank(index(ScoreMatrix!$B$2:$AA$51,,$A23),{index(ScoreMatrix!$B$2:$AA$51,,$A23);ScoreMatrix!X$2:X$51},false),RankScores!$A$1:$C$100,3,false)),),)</f>
        <v/>
      </c>
      <c r="AF23" s="39" t="str">
        <f t="array" ref="AF23">if(and($G23&lt;&gt;AF$2,$G23&lt;&gt;"",AF$2&lt;&gt;""),sum(iferror(vlookup(rank(index(ScoreMatrix!$B$2:$AA$51,,$A23),{index(ScoreMatrix!$B$2:$AA$51,,$A23);ScoreMatrix!Y$2:Y$51},false),RankScores!$A$1:$C$100,3,false)),),)</f>
        <v/>
      </c>
    </row>
    <row r="24" ht="15.75" customHeight="1">
      <c r="A24" s="6">
        <v>22.0</v>
      </c>
      <c r="B24" s="35" t="str">
        <f>if(isblank(VirtualLeague!D24),,"`"&amp;VirtualLeague!C24&amp;rept(" ",20-len(VirtualLeague!C24))&amp; rept(" ",6-len(VirtualLeague!D24))&amp;VirtualLeague!D24&amp;"`"  )</f>
        <v/>
      </c>
      <c r="C24" s="26"/>
      <c r="D24" s="27"/>
      <c r="E24" s="36" t="str">
        <f t="array" ref="E24">if(G24="",,count(index(ScoreMatrix!$B$2:$AA$51,,$A24)))</f>
        <v/>
      </c>
      <c r="F24" s="29" t="str">
        <f t="array" ref="F24">if(G24="",,average(index(ScoreMatrix!$B$2:$AA$51,,$A24)))</f>
        <v/>
      </c>
      <c r="G24" s="30" t="str">
        <f t="shared" si="1"/>
        <v/>
      </c>
      <c r="H24" s="31" t="str">
        <f t="shared" si="2"/>
        <v/>
      </c>
      <c r="I24" s="37" t="str">
        <f t="array" ref="I24">if(and($G24&lt;&gt;I$2,$G24&lt;&gt;"",I$2&lt;&gt;""),sum(iferror(vlookup(rank(index(ScoreMatrix!$B$2:$AA$51,,$A24),{index(ScoreMatrix!$B$2:$AA$51,,$A24);ScoreMatrix!B$2:B$51},false),RankScores!$A$1:$C$100,3,false)),),)</f>
        <v/>
      </c>
      <c r="J24" s="38" t="str">
        <f t="array" ref="J24">if(and($G24&lt;&gt;J$2,$G24&lt;&gt;"",J$2&lt;&gt;""),sum(iferror(vlookup(rank(index(ScoreMatrix!$B$2:$AA$51,,$A24),{index(ScoreMatrix!$B$2:$AA$51,,$A24);ScoreMatrix!C$2:C$51},false),RankScores!$A$1:$C$100,3,false)),),)</f>
        <v/>
      </c>
      <c r="K24" s="38" t="str">
        <f t="array" ref="K24">if(and($G24&lt;&gt;K$2,$G24&lt;&gt;"",K$2&lt;&gt;""),sum(iferror(vlookup(rank(index(ScoreMatrix!$B$2:$AA$51,,$A24),{index(ScoreMatrix!$B$2:$AA$51,,$A24);ScoreMatrix!D$2:D$51},false),RankScores!$A$1:$C$100,3,false)),),)</f>
        <v/>
      </c>
      <c r="L24" s="38" t="str">
        <f t="array" ref="L24">if(and($G24&lt;&gt;L$2,$G24&lt;&gt;"",L$2&lt;&gt;""),sum(iferror(vlookup(rank(index(ScoreMatrix!$B$2:$AA$51,,$A24),{index(ScoreMatrix!$B$2:$AA$51,,$A24);ScoreMatrix!E$2:E$51},false),RankScores!$A$1:$C$100,3,false)),),)</f>
        <v/>
      </c>
      <c r="M24" s="38" t="str">
        <f t="array" ref="M24">if(and($G24&lt;&gt;M$2,$G24&lt;&gt;"",M$2&lt;&gt;""),sum(iferror(vlookup(rank(index(ScoreMatrix!$B$2:$AA$51,,$A24),{index(ScoreMatrix!$B$2:$AA$51,,$A24);ScoreMatrix!F$2:F$51},false),RankScores!$A$1:$C$100,3,false)),),)</f>
        <v/>
      </c>
      <c r="N24" s="38" t="str">
        <f t="array" ref="N24">if(and($G24&lt;&gt;N$2,$G24&lt;&gt;"",N$2&lt;&gt;""),sum(iferror(vlookup(rank(index(ScoreMatrix!$B$2:$AA$51,,$A24),{index(ScoreMatrix!$B$2:$AA$51,,$A24);ScoreMatrix!G$2:G$51},false),RankScores!$A$1:$C$100,3,false)),),)</f>
        <v/>
      </c>
      <c r="O24" s="38" t="str">
        <f t="array" ref="O24">if(and($G24&lt;&gt;O$2,$G24&lt;&gt;"",O$2&lt;&gt;""),sum(iferror(vlookup(rank(index(ScoreMatrix!$B$2:$AA$51,,$A24),{index(ScoreMatrix!$B$2:$AA$51,,$A24);ScoreMatrix!H$2:H$51},false),RankScores!$A$1:$C$100,3,false)),),)</f>
        <v/>
      </c>
      <c r="P24" s="38" t="str">
        <f t="array" ref="P24">if(and($G24&lt;&gt;P$2,$G24&lt;&gt;"",P$2&lt;&gt;""),sum(iferror(vlookup(rank(index(ScoreMatrix!$B$2:$AA$51,,$A24),{index(ScoreMatrix!$B$2:$AA$51,,$A24);ScoreMatrix!I$2:I$51},false),RankScores!$A$1:$C$100,3,false)),),)</f>
        <v/>
      </c>
      <c r="Q24" s="38" t="str">
        <f t="array" ref="Q24">if(and($G24&lt;&gt;Q$2,$G24&lt;&gt;"",Q$2&lt;&gt;""),sum(iferror(vlookup(rank(index(ScoreMatrix!$B$2:$AA$51,,$A24),{index(ScoreMatrix!$B$2:$AA$51,,$A24);ScoreMatrix!J$2:J$51},false),RankScores!$A$1:$C$100,3,false)),),)</f>
        <v/>
      </c>
      <c r="R24" s="38" t="str">
        <f t="array" ref="R24">if(and($G24&lt;&gt;R$2,$G24&lt;&gt;"",R$2&lt;&gt;""),sum(iferror(vlookup(rank(index(ScoreMatrix!$B$2:$AA$51,,$A24),{index(ScoreMatrix!$B$2:$AA$51,,$A24);ScoreMatrix!K$2:K$51},false),RankScores!$A$1:$C$100,3,false)),),)</f>
        <v/>
      </c>
      <c r="S24" s="38" t="str">
        <f t="array" ref="S24">if(and($G24&lt;&gt;S$2,$G24&lt;&gt;"",S$2&lt;&gt;""),sum(iferror(vlookup(rank(index(ScoreMatrix!$B$2:$AA$51,,$A24),{index(ScoreMatrix!$B$2:$AA$51,,$A24);ScoreMatrix!L$2:L$51},false),RankScores!$A$1:$C$100,3,false)),),)</f>
        <v/>
      </c>
      <c r="T24" s="38" t="str">
        <f t="array" ref="T24">if(and($G24&lt;&gt;T$2,$G24&lt;&gt;"",T$2&lt;&gt;""),sum(iferror(vlookup(rank(index(ScoreMatrix!$B$2:$AA$51,,$A24),{index(ScoreMatrix!$B$2:$AA$51,,$A24);ScoreMatrix!M$2:M$51},false),RankScores!$A$1:$C$100,3,false)),),)</f>
        <v/>
      </c>
      <c r="U24" s="38" t="str">
        <f t="array" ref="U24">if(and($G24&lt;&gt;U$2,$G24&lt;&gt;"",U$2&lt;&gt;""),sum(iferror(vlookup(rank(index(ScoreMatrix!$B$2:$AA$51,,$A24),{index(ScoreMatrix!$B$2:$AA$51,,$A24);ScoreMatrix!N$2:N$51},false),RankScores!$A$1:$C$100,3,false)),),)</f>
        <v/>
      </c>
      <c r="V24" s="38" t="str">
        <f t="array" ref="V24">if(and($G24&lt;&gt;V$2,$G24&lt;&gt;"",V$2&lt;&gt;""),sum(iferror(vlookup(rank(index(ScoreMatrix!$B$2:$AA$51,,$A24),{index(ScoreMatrix!$B$2:$AA$51,,$A24);ScoreMatrix!O$2:O$51},false),RankScores!$A$1:$C$100,3,false)),),)</f>
        <v/>
      </c>
      <c r="W24" s="38" t="str">
        <f t="array" ref="W24">if(and($G24&lt;&gt;W$2,$G24&lt;&gt;"",W$2&lt;&gt;""),sum(iferror(vlookup(rank(index(ScoreMatrix!$B$2:$AA$51,,$A24),{index(ScoreMatrix!$B$2:$AA$51,,$A24);ScoreMatrix!P$2:P$51},false),RankScores!$A$1:$C$100,3,false)),),)</f>
        <v/>
      </c>
      <c r="X24" s="38" t="str">
        <f t="array" ref="X24">if(and($G24&lt;&gt;X$2,$G24&lt;&gt;"",X$2&lt;&gt;""),sum(iferror(vlookup(rank(index(ScoreMatrix!$B$2:$AA$51,,$A24),{index(ScoreMatrix!$B$2:$AA$51,,$A24);ScoreMatrix!Q$2:Q$51},false),RankScores!$A$1:$C$100,3,false)),),)</f>
        <v/>
      </c>
      <c r="Y24" s="38" t="str">
        <f t="array" ref="Y24">if(and($G24&lt;&gt;Y$2,$G24&lt;&gt;"",Y$2&lt;&gt;""),sum(iferror(vlookup(rank(index(ScoreMatrix!$B$2:$AA$51,,$A24),{index(ScoreMatrix!$B$2:$AA$51,,$A24);ScoreMatrix!R$2:R$51},false),RankScores!$A$1:$C$100,3,false)),),)</f>
        <v/>
      </c>
      <c r="Z24" s="38" t="str">
        <f t="array" ref="Z24">if(and($G24&lt;&gt;Z$2,$G24&lt;&gt;"",Z$2&lt;&gt;""),sum(iferror(vlookup(rank(index(ScoreMatrix!$B$2:$AA$51,,$A24),{index(ScoreMatrix!$B$2:$AA$51,,$A24);ScoreMatrix!S$2:S$51},false),RankScores!$A$1:$C$100,3,false)),),)</f>
        <v/>
      </c>
      <c r="AA24" s="38" t="str">
        <f t="array" ref="AA24">if(and($G24&lt;&gt;AA$2,$G24&lt;&gt;"",AA$2&lt;&gt;""),sum(iferror(vlookup(rank(index(ScoreMatrix!$B$2:$AA$51,,$A24),{index(ScoreMatrix!$B$2:$AA$51,,$A24);ScoreMatrix!T$2:T$51},false),RankScores!$A$1:$C$100,3,false)),),)</f>
        <v/>
      </c>
      <c r="AB24" s="38" t="str">
        <f t="array" ref="AB24">if(and($G24&lt;&gt;AB$2,$G24&lt;&gt;"",AB$2&lt;&gt;""),sum(iferror(vlookup(rank(index(ScoreMatrix!$B$2:$AA$51,,$A24),{index(ScoreMatrix!$B$2:$AA$51,,$A24);ScoreMatrix!U$2:U$51},false),RankScores!$A$1:$C$100,3,false)),),)</f>
        <v/>
      </c>
      <c r="AC24" s="38" t="str">
        <f t="array" ref="AC24">if(and($G24&lt;&gt;AC$2,$G24&lt;&gt;"",AC$2&lt;&gt;""),sum(iferror(vlookup(rank(index(ScoreMatrix!$B$2:$AA$51,,$A24),{index(ScoreMatrix!$B$2:$AA$51,,$A24);ScoreMatrix!V$2:V$51},false),RankScores!$A$1:$C$100,3,false)),),)</f>
        <v/>
      </c>
      <c r="AD24" s="38" t="str">
        <f t="array" ref="AD24">if(and($G24&lt;&gt;AD$2,$G24&lt;&gt;"",AD$2&lt;&gt;""),sum(iferror(vlookup(rank(index(ScoreMatrix!$B$2:$AA$51,,$A24),{index(ScoreMatrix!$B$2:$AA$51,,$A24);ScoreMatrix!W$2:W$51},false),RankScores!$A$1:$C$100,3,false)),),)</f>
        <v/>
      </c>
      <c r="AE24" s="38" t="str">
        <f t="array" ref="AE24">if(and($G24&lt;&gt;AE$2,$G24&lt;&gt;"",AE$2&lt;&gt;""),sum(iferror(vlookup(rank(index(ScoreMatrix!$B$2:$AA$51,,$A24),{index(ScoreMatrix!$B$2:$AA$51,,$A24);ScoreMatrix!X$2:X$51},false),RankScores!$A$1:$C$100,3,false)),),)</f>
        <v/>
      </c>
      <c r="AF24" s="39" t="str">
        <f t="array" ref="AF24">if(and($G24&lt;&gt;AF$2,$G24&lt;&gt;"",AF$2&lt;&gt;""),sum(iferror(vlookup(rank(index(ScoreMatrix!$B$2:$AA$51,,$A24),{index(ScoreMatrix!$B$2:$AA$51,,$A24);ScoreMatrix!Y$2:Y$51},false),RankScores!$A$1:$C$100,3,false)),),)</f>
        <v/>
      </c>
    </row>
    <row r="25" ht="15.75" customHeight="1">
      <c r="A25" s="6">
        <v>23.0</v>
      </c>
      <c r="B25" s="35" t="str">
        <f>if(isblank(VirtualLeague!D25),,"`"&amp;VirtualLeague!C25&amp;rept(" ",20-len(VirtualLeague!C25))&amp; rept(" ",6-len(VirtualLeague!D25))&amp;VirtualLeague!D25&amp;"`"  )</f>
        <v/>
      </c>
      <c r="C25" s="26"/>
      <c r="D25" s="27"/>
      <c r="E25" s="36" t="str">
        <f t="array" ref="E25">if(G25="",,count(index(ScoreMatrix!$B$2:$AA$51,,$A25)))</f>
        <v/>
      </c>
      <c r="F25" s="29" t="str">
        <f t="array" ref="F25">if(G25="",,average(index(ScoreMatrix!$B$2:$AA$51,,$A25)))</f>
        <v/>
      </c>
      <c r="G25" s="30" t="str">
        <f t="shared" si="1"/>
        <v/>
      </c>
      <c r="H25" s="31" t="str">
        <f t="shared" si="2"/>
        <v/>
      </c>
      <c r="I25" s="37" t="str">
        <f t="array" ref="I25">if(and($G25&lt;&gt;I$2,$G25&lt;&gt;"",I$2&lt;&gt;""),sum(iferror(vlookup(rank(index(ScoreMatrix!$B$2:$AA$51,,$A25),{index(ScoreMatrix!$B$2:$AA$51,,$A25);ScoreMatrix!B$2:B$51},false),RankScores!$A$1:$C$100,3,false)),),)</f>
        <v/>
      </c>
      <c r="J25" s="38" t="str">
        <f t="array" ref="J25">if(and($G25&lt;&gt;J$2,$G25&lt;&gt;"",J$2&lt;&gt;""),sum(iferror(vlookup(rank(index(ScoreMatrix!$B$2:$AA$51,,$A25),{index(ScoreMatrix!$B$2:$AA$51,,$A25);ScoreMatrix!C$2:C$51},false),RankScores!$A$1:$C$100,3,false)),),)</f>
        <v/>
      </c>
      <c r="K25" s="38" t="str">
        <f t="array" ref="K25">if(and($G25&lt;&gt;K$2,$G25&lt;&gt;"",K$2&lt;&gt;""),sum(iferror(vlookup(rank(index(ScoreMatrix!$B$2:$AA$51,,$A25),{index(ScoreMatrix!$B$2:$AA$51,,$A25);ScoreMatrix!D$2:D$51},false),RankScores!$A$1:$C$100,3,false)),),)</f>
        <v/>
      </c>
      <c r="L25" s="38" t="str">
        <f t="array" ref="L25">if(and($G25&lt;&gt;L$2,$G25&lt;&gt;"",L$2&lt;&gt;""),sum(iferror(vlookup(rank(index(ScoreMatrix!$B$2:$AA$51,,$A25),{index(ScoreMatrix!$B$2:$AA$51,,$A25);ScoreMatrix!E$2:E$51},false),RankScores!$A$1:$C$100,3,false)),),)</f>
        <v/>
      </c>
      <c r="M25" s="38" t="str">
        <f t="array" ref="M25">if(and($G25&lt;&gt;M$2,$G25&lt;&gt;"",M$2&lt;&gt;""),sum(iferror(vlookup(rank(index(ScoreMatrix!$B$2:$AA$51,,$A25),{index(ScoreMatrix!$B$2:$AA$51,,$A25);ScoreMatrix!F$2:F$51},false),RankScores!$A$1:$C$100,3,false)),),)</f>
        <v/>
      </c>
      <c r="N25" s="38" t="str">
        <f t="array" ref="N25">if(and($G25&lt;&gt;N$2,$G25&lt;&gt;"",N$2&lt;&gt;""),sum(iferror(vlookup(rank(index(ScoreMatrix!$B$2:$AA$51,,$A25),{index(ScoreMatrix!$B$2:$AA$51,,$A25);ScoreMatrix!G$2:G$51},false),RankScores!$A$1:$C$100,3,false)),),)</f>
        <v/>
      </c>
      <c r="O25" s="38" t="str">
        <f t="array" ref="O25">if(and($G25&lt;&gt;O$2,$G25&lt;&gt;"",O$2&lt;&gt;""),sum(iferror(vlookup(rank(index(ScoreMatrix!$B$2:$AA$51,,$A25),{index(ScoreMatrix!$B$2:$AA$51,,$A25);ScoreMatrix!H$2:H$51},false),RankScores!$A$1:$C$100,3,false)),),)</f>
        <v/>
      </c>
      <c r="P25" s="38" t="str">
        <f t="array" ref="P25">if(and($G25&lt;&gt;P$2,$G25&lt;&gt;"",P$2&lt;&gt;""),sum(iferror(vlookup(rank(index(ScoreMatrix!$B$2:$AA$51,,$A25),{index(ScoreMatrix!$B$2:$AA$51,,$A25);ScoreMatrix!I$2:I$51},false),RankScores!$A$1:$C$100,3,false)),),)</f>
        <v/>
      </c>
      <c r="Q25" s="38" t="str">
        <f t="array" ref="Q25">if(and($G25&lt;&gt;Q$2,$G25&lt;&gt;"",Q$2&lt;&gt;""),sum(iferror(vlookup(rank(index(ScoreMatrix!$B$2:$AA$51,,$A25),{index(ScoreMatrix!$B$2:$AA$51,,$A25);ScoreMatrix!J$2:J$51},false),RankScores!$A$1:$C$100,3,false)),),)</f>
        <v/>
      </c>
      <c r="R25" s="38" t="str">
        <f t="array" ref="R25">if(and($G25&lt;&gt;R$2,$G25&lt;&gt;"",R$2&lt;&gt;""),sum(iferror(vlookup(rank(index(ScoreMatrix!$B$2:$AA$51,,$A25),{index(ScoreMatrix!$B$2:$AA$51,,$A25);ScoreMatrix!K$2:K$51},false),RankScores!$A$1:$C$100,3,false)),),)</f>
        <v/>
      </c>
      <c r="S25" s="38" t="str">
        <f t="array" ref="S25">if(and($G25&lt;&gt;S$2,$G25&lt;&gt;"",S$2&lt;&gt;""),sum(iferror(vlookup(rank(index(ScoreMatrix!$B$2:$AA$51,,$A25),{index(ScoreMatrix!$B$2:$AA$51,,$A25);ScoreMatrix!L$2:L$51},false),RankScores!$A$1:$C$100,3,false)),),)</f>
        <v/>
      </c>
      <c r="T25" s="38" t="str">
        <f t="array" ref="T25">if(and($G25&lt;&gt;T$2,$G25&lt;&gt;"",T$2&lt;&gt;""),sum(iferror(vlookup(rank(index(ScoreMatrix!$B$2:$AA$51,,$A25),{index(ScoreMatrix!$B$2:$AA$51,,$A25);ScoreMatrix!M$2:M$51},false),RankScores!$A$1:$C$100,3,false)),),)</f>
        <v/>
      </c>
      <c r="U25" s="38" t="str">
        <f t="array" ref="U25">if(and($G25&lt;&gt;U$2,$G25&lt;&gt;"",U$2&lt;&gt;""),sum(iferror(vlookup(rank(index(ScoreMatrix!$B$2:$AA$51,,$A25),{index(ScoreMatrix!$B$2:$AA$51,,$A25);ScoreMatrix!N$2:N$51},false),RankScores!$A$1:$C$100,3,false)),),)</f>
        <v/>
      </c>
      <c r="V25" s="38" t="str">
        <f t="array" ref="V25">if(and($G25&lt;&gt;V$2,$G25&lt;&gt;"",V$2&lt;&gt;""),sum(iferror(vlookup(rank(index(ScoreMatrix!$B$2:$AA$51,,$A25),{index(ScoreMatrix!$B$2:$AA$51,,$A25);ScoreMatrix!O$2:O$51},false),RankScores!$A$1:$C$100,3,false)),),)</f>
        <v/>
      </c>
      <c r="W25" s="38" t="str">
        <f t="array" ref="W25">if(and($G25&lt;&gt;W$2,$G25&lt;&gt;"",W$2&lt;&gt;""),sum(iferror(vlookup(rank(index(ScoreMatrix!$B$2:$AA$51,,$A25),{index(ScoreMatrix!$B$2:$AA$51,,$A25);ScoreMatrix!P$2:P$51},false),RankScores!$A$1:$C$100,3,false)),),)</f>
        <v/>
      </c>
      <c r="X25" s="38" t="str">
        <f t="array" ref="X25">if(and($G25&lt;&gt;X$2,$G25&lt;&gt;"",X$2&lt;&gt;""),sum(iferror(vlookup(rank(index(ScoreMatrix!$B$2:$AA$51,,$A25),{index(ScoreMatrix!$B$2:$AA$51,,$A25);ScoreMatrix!Q$2:Q$51},false),RankScores!$A$1:$C$100,3,false)),),)</f>
        <v/>
      </c>
      <c r="Y25" s="38" t="str">
        <f t="array" ref="Y25">if(and($G25&lt;&gt;Y$2,$G25&lt;&gt;"",Y$2&lt;&gt;""),sum(iferror(vlookup(rank(index(ScoreMatrix!$B$2:$AA$51,,$A25),{index(ScoreMatrix!$B$2:$AA$51,,$A25);ScoreMatrix!R$2:R$51},false),RankScores!$A$1:$C$100,3,false)),),)</f>
        <v/>
      </c>
      <c r="Z25" s="38" t="str">
        <f t="array" ref="Z25">if(and($G25&lt;&gt;Z$2,$G25&lt;&gt;"",Z$2&lt;&gt;""),sum(iferror(vlookup(rank(index(ScoreMatrix!$B$2:$AA$51,,$A25),{index(ScoreMatrix!$B$2:$AA$51,,$A25);ScoreMatrix!S$2:S$51},false),RankScores!$A$1:$C$100,3,false)),),)</f>
        <v/>
      </c>
      <c r="AA25" s="38" t="str">
        <f t="array" ref="AA25">if(and($G25&lt;&gt;AA$2,$G25&lt;&gt;"",AA$2&lt;&gt;""),sum(iferror(vlookup(rank(index(ScoreMatrix!$B$2:$AA$51,,$A25),{index(ScoreMatrix!$B$2:$AA$51,,$A25);ScoreMatrix!T$2:T$51},false),RankScores!$A$1:$C$100,3,false)),),)</f>
        <v/>
      </c>
      <c r="AB25" s="38" t="str">
        <f t="array" ref="AB25">if(and($G25&lt;&gt;AB$2,$G25&lt;&gt;"",AB$2&lt;&gt;""),sum(iferror(vlookup(rank(index(ScoreMatrix!$B$2:$AA$51,,$A25),{index(ScoreMatrix!$B$2:$AA$51,,$A25);ScoreMatrix!U$2:U$51},false),RankScores!$A$1:$C$100,3,false)),),)</f>
        <v/>
      </c>
      <c r="AC25" s="38" t="str">
        <f t="array" ref="AC25">if(and($G25&lt;&gt;AC$2,$G25&lt;&gt;"",AC$2&lt;&gt;""),sum(iferror(vlookup(rank(index(ScoreMatrix!$B$2:$AA$51,,$A25),{index(ScoreMatrix!$B$2:$AA$51,,$A25);ScoreMatrix!V$2:V$51},false),RankScores!$A$1:$C$100,3,false)),),)</f>
        <v/>
      </c>
      <c r="AD25" s="38" t="str">
        <f t="array" ref="AD25">if(and($G25&lt;&gt;AD$2,$G25&lt;&gt;"",AD$2&lt;&gt;""),sum(iferror(vlookup(rank(index(ScoreMatrix!$B$2:$AA$51,,$A25),{index(ScoreMatrix!$B$2:$AA$51,,$A25);ScoreMatrix!W$2:W$51},false),RankScores!$A$1:$C$100,3,false)),),)</f>
        <v/>
      </c>
      <c r="AE25" s="38" t="str">
        <f t="array" ref="AE25">if(and($G25&lt;&gt;AE$2,$G25&lt;&gt;"",AE$2&lt;&gt;""),sum(iferror(vlookup(rank(index(ScoreMatrix!$B$2:$AA$51,,$A25),{index(ScoreMatrix!$B$2:$AA$51,,$A25);ScoreMatrix!X$2:X$51},false),RankScores!$A$1:$C$100,3,false)),),)</f>
        <v/>
      </c>
      <c r="AF25" s="39" t="str">
        <f t="array" ref="AF25">if(and($G25&lt;&gt;AF$2,$G25&lt;&gt;"",AF$2&lt;&gt;""),sum(iferror(vlookup(rank(index(ScoreMatrix!$B$2:$AA$51,,$A25),{index(ScoreMatrix!$B$2:$AA$51,,$A25);ScoreMatrix!Y$2:Y$51},false),RankScores!$A$1:$C$100,3,false)),),)</f>
        <v/>
      </c>
    </row>
    <row r="26" ht="15.75" customHeight="1">
      <c r="A26" s="6">
        <v>24.0</v>
      </c>
      <c r="B26" s="35" t="str">
        <f>if(isblank(VirtualLeague!D26),,"`"&amp;VirtualLeague!C26&amp;rept(" ",20-len(VirtualLeague!C26))&amp; rept(" ",6-len(VirtualLeague!D26))&amp;VirtualLeague!D26&amp;"`"  )</f>
        <v/>
      </c>
      <c r="C26" s="26"/>
      <c r="D26" s="27"/>
      <c r="E26" s="40" t="str">
        <f t="array" ref="E26">if(G26="",,count(index(ScoreMatrix!$B$2:$AA$51,,$A26)))</f>
        <v/>
      </c>
      <c r="F26" s="29" t="str">
        <f t="array" ref="F26">if(G26="",,average(index(ScoreMatrix!$B$2:$AA$51,,$A26)))</f>
        <v/>
      </c>
      <c r="G26" s="41" t="str">
        <f t="shared" si="1"/>
        <v/>
      </c>
      <c r="H26" s="42" t="str">
        <f t="shared" si="2"/>
        <v/>
      </c>
      <c r="I26" s="43" t="str">
        <f t="array" ref="I26">if(and($G26&lt;&gt;I$2,$G26&lt;&gt;"",I$2&lt;&gt;""),sum(iferror(vlookup(rank(index(ScoreMatrix!$B$2:$AA$51,,$A26),{index(ScoreMatrix!$B$2:$AA$51,,$A26);ScoreMatrix!B$2:B$51},false),RankScores!$A$1:$C$100,3,false)),),)</f>
        <v/>
      </c>
      <c r="J26" s="44" t="str">
        <f t="array" ref="J26">if(and($G26&lt;&gt;J$2,$G26&lt;&gt;"",J$2&lt;&gt;""),sum(iferror(vlookup(rank(index(ScoreMatrix!$B$2:$AA$51,,$A26),{index(ScoreMatrix!$B$2:$AA$51,,$A26);ScoreMatrix!C$2:C$51},false),RankScores!$A$1:$C$100,3,false)),),)</f>
        <v/>
      </c>
      <c r="K26" s="44" t="str">
        <f t="array" ref="K26">if(and($G26&lt;&gt;K$2,$G26&lt;&gt;"",K$2&lt;&gt;""),sum(iferror(vlookup(rank(index(ScoreMatrix!$B$2:$AA$51,,$A26),{index(ScoreMatrix!$B$2:$AA$51,,$A26);ScoreMatrix!D$2:D$51},false),RankScores!$A$1:$C$100,3,false)),),)</f>
        <v/>
      </c>
      <c r="L26" s="44" t="str">
        <f t="array" ref="L26">if(and($G26&lt;&gt;L$2,$G26&lt;&gt;"",L$2&lt;&gt;""),sum(iferror(vlookup(rank(index(ScoreMatrix!$B$2:$AA$51,,$A26),{index(ScoreMatrix!$B$2:$AA$51,,$A26);ScoreMatrix!E$2:E$51},false),RankScores!$A$1:$C$100,3,false)),),)</f>
        <v/>
      </c>
      <c r="M26" s="44" t="str">
        <f t="array" ref="M26">if(and($G26&lt;&gt;M$2,$G26&lt;&gt;"",M$2&lt;&gt;""),sum(iferror(vlookup(rank(index(ScoreMatrix!$B$2:$AA$51,,$A26),{index(ScoreMatrix!$B$2:$AA$51,,$A26);ScoreMatrix!F$2:F$51},false),RankScores!$A$1:$C$100,3,false)),),)</f>
        <v/>
      </c>
      <c r="N26" s="44" t="str">
        <f t="array" ref="N26">if(and($G26&lt;&gt;N$2,$G26&lt;&gt;"",N$2&lt;&gt;""),sum(iferror(vlookup(rank(index(ScoreMatrix!$B$2:$AA$51,,$A26),{index(ScoreMatrix!$B$2:$AA$51,,$A26);ScoreMatrix!G$2:G$51},false),RankScores!$A$1:$C$100,3,false)),),)</f>
        <v/>
      </c>
      <c r="O26" s="44" t="str">
        <f t="array" ref="O26">if(and($G26&lt;&gt;O$2,$G26&lt;&gt;"",O$2&lt;&gt;""),sum(iferror(vlookup(rank(index(ScoreMatrix!$B$2:$AA$51,,$A26),{index(ScoreMatrix!$B$2:$AA$51,,$A26);ScoreMatrix!H$2:H$51},false),RankScores!$A$1:$C$100,3,false)),),)</f>
        <v/>
      </c>
      <c r="P26" s="44" t="str">
        <f t="array" ref="P26">if(and($G26&lt;&gt;P$2,$G26&lt;&gt;"",P$2&lt;&gt;""),sum(iferror(vlookup(rank(index(ScoreMatrix!$B$2:$AA$51,,$A26),{index(ScoreMatrix!$B$2:$AA$51,,$A26);ScoreMatrix!I$2:I$51},false),RankScores!$A$1:$C$100,3,false)),),)</f>
        <v/>
      </c>
      <c r="Q26" s="44" t="str">
        <f t="array" ref="Q26">if(and($G26&lt;&gt;Q$2,$G26&lt;&gt;"",Q$2&lt;&gt;""),sum(iferror(vlookup(rank(index(ScoreMatrix!$B$2:$AA$51,,$A26),{index(ScoreMatrix!$B$2:$AA$51,,$A26);ScoreMatrix!J$2:J$51},false),RankScores!$A$1:$C$100,3,false)),),)</f>
        <v/>
      </c>
      <c r="R26" s="44" t="str">
        <f t="array" ref="R26">if(and($G26&lt;&gt;R$2,$G26&lt;&gt;"",R$2&lt;&gt;""),sum(iferror(vlookup(rank(index(ScoreMatrix!$B$2:$AA$51,,$A26),{index(ScoreMatrix!$B$2:$AA$51,,$A26);ScoreMatrix!K$2:K$51},false),RankScores!$A$1:$C$100,3,false)),),)</f>
        <v/>
      </c>
      <c r="S26" s="44" t="str">
        <f t="array" ref="S26">if(and($G26&lt;&gt;S$2,$G26&lt;&gt;"",S$2&lt;&gt;""),sum(iferror(vlookup(rank(index(ScoreMatrix!$B$2:$AA$51,,$A26),{index(ScoreMatrix!$B$2:$AA$51,,$A26);ScoreMatrix!L$2:L$51},false),RankScores!$A$1:$C$100,3,false)),),)</f>
        <v/>
      </c>
      <c r="T26" s="44" t="str">
        <f t="array" ref="T26">if(and($G26&lt;&gt;T$2,$G26&lt;&gt;"",T$2&lt;&gt;""),sum(iferror(vlookup(rank(index(ScoreMatrix!$B$2:$AA$51,,$A26),{index(ScoreMatrix!$B$2:$AA$51,,$A26);ScoreMatrix!M$2:M$51},false),RankScores!$A$1:$C$100,3,false)),),)</f>
        <v/>
      </c>
      <c r="U26" s="44" t="str">
        <f t="array" ref="U26">if(and($G26&lt;&gt;U$2,$G26&lt;&gt;"",U$2&lt;&gt;""),sum(iferror(vlookup(rank(index(ScoreMatrix!$B$2:$AA$51,,$A26),{index(ScoreMatrix!$B$2:$AA$51,,$A26);ScoreMatrix!N$2:N$51},false),RankScores!$A$1:$C$100,3,false)),),)</f>
        <v/>
      </c>
      <c r="V26" s="44" t="str">
        <f t="array" ref="V26">if(and($G26&lt;&gt;V$2,$G26&lt;&gt;"",V$2&lt;&gt;""),sum(iferror(vlookup(rank(index(ScoreMatrix!$B$2:$AA$51,,$A26),{index(ScoreMatrix!$B$2:$AA$51,,$A26);ScoreMatrix!O$2:O$51},false),RankScores!$A$1:$C$100,3,false)),),)</f>
        <v/>
      </c>
      <c r="W26" s="44" t="str">
        <f t="array" ref="W26">if(and($G26&lt;&gt;W$2,$G26&lt;&gt;"",W$2&lt;&gt;""),sum(iferror(vlookup(rank(index(ScoreMatrix!$B$2:$AA$51,,$A26),{index(ScoreMatrix!$B$2:$AA$51,,$A26);ScoreMatrix!P$2:P$51},false),RankScores!$A$1:$C$100,3,false)),),)</f>
        <v/>
      </c>
      <c r="X26" s="44" t="str">
        <f t="array" ref="X26">if(and($G26&lt;&gt;X$2,$G26&lt;&gt;"",X$2&lt;&gt;""),sum(iferror(vlookup(rank(index(ScoreMatrix!$B$2:$AA$51,,$A26),{index(ScoreMatrix!$B$2:$AA$51,,$A26);ScoreMatrix!Q$2:Q$51},false),RankScores!$A$1:$C$100,3,false)),),)</f>
        <v/>
      </c>
      <c r="Y26" s="44" t="str">
        <f t="array" ref="Y26">if(and($G26&lt;&gt;Y$2,$G26&lt;&gt;"",Y$2&lt;&gt;""),sum(iferror(vlookup(rank(index(ScoreMatrix!$B$2:$AA$51,,$A26),{index(ScoreMatrix!$B$2:$AA$51,,$A26);ScoreMatrix!R$2:R$51},false),RankScores!$A$1:$C$100,3,false)),),)</f>
        <v/>
      </c>
      <c r="Z26" s="44" t="str">
        <f t="array" ref="Z26">if(and($G26&lt;&gt;Z$2,$G26&lt;&gt;"",Z$2&lt;&gt;""),sum(iferror(vlookup(rank(index(ScoreMatrix!$B$2:$AA$51,,$A26),{index(ScoreMatrix!$B$2:$AA$51,,$A26);ScoreMatrix!S$2:S$51},false),RankScores!$A$1:$C$100,3,false)),),)</f>
        <v/>
      </c>
      <c r="AA26" s="44" t="str">
        <f t="array" ref="AA26">if(and($G26&lt;&gt;AA$2,$G26&lt;&gt;"",AA$2&lt;&gt;""),sum(iferror(vlookup(rank(index(ScoreMatrix!$B$2:$AA$51,,$A26),{index(ScoreMatrix!$B$2:$AA$51,,$A26);ScoreMatrix!T$2:T$51},false),RankScores!$A$1:$C$100,3,false)),),)</f>
        <v/>
      </c>
      <c r="AB26" s="44" t="str">
        <f t="array" ref="AB26">if(and($G26&lt;&gt;AB$2,$G26&lt;&gt;"",AB$2&lt;&gt;""),sum(iferror(vlookup(rank(index(ScoreMatrix!$B$2:$AA$51,,$A26),{index(ScoreMatrix!$B$2:$AA$51,,$A26);ScoreMatrix!U$2:U$51},false),RankScores!$A$1:$C$100,3,false)),),)</f>
        <v/>
      </c>
      <c r="AC26" s="44" t="str">
        <f t="array" ref="AC26">if(and($G26&lt;&gt;AC$2,$G26&lt;&gt;"",AC$2&lt;&gt;""),sum(iferror(vlookup(rank(index(ScoreMatrix!$B$2:$AA$51,,$A26),{index(ScoreMatrix!$B$2:$AA$51,,$A26);ScoreMatrix!V$2:V$51},false),RankScores!$A$1:$C$100,3,false)),),)</f>
        <v/>
      </c>
      <c r="AD26" s="44" t="str">
        <f t="array" ref="AD26">if(and($G26&lt;&gt;AD$2,$G26&lt;&gt;"",AD$2&lt;&gt;""),sum(iferror(vlookup(rank(index(ScoreMatrix!$B$2:$AA$51,,$A26),{index(ScoreMatrix!$B$2:$AA$51,,$A26);ScoreMatrix!W$2:W$51},false),RankScores!$A$1:$C$100,3,false)),),)</f>
        <v/>
      </c>
      <c r="AE26" s="44" t="str">
        <f t="array" ref="AE26">if(and($G26&lt;&gt;AE$2,$G26&lt;&gt;"",AE$2&lt;&gt;""),sum(iferror(vlookup(rank(index(ScoreMatrix!$B$2:$AA$51,,$A26),{index(ScoreMatrix!$B$2:$AA$51,,$A26);ScoreMatrix!X$2:X$51},false),RankScores!$A$1:$C$100,3,false)),),)</f>
        <v/>
      </c>
      <c r="AF26" s="45" t="str">
        <f t="array" ref="AF26">if(and($G26&lt;&gt;AF$2,$G26&lt;&gt;"",AF$2&lt;&gt;""),sum(iferror(vlookup(rank(index(ScoreMatrix!$B$2:$AA$51,,$A26),{index(ScoreMatrix!$B$2:$AA$51,,$A26);ScoreMatrix!Y$2:Y$51},false),RankScores!$A$1:$C$100,3,false)),),)</f>
        <v/>
      </c>
    </row>
    <row r="27" ht="15.75" hidden="1" customHeight="1">
      <c r="A27" s="6"/>
      <c r="B27" s="7"/>
      <c r="C27" s="12"/>
      <c r="D27" s="12"/>
      <c r="E27" s="46"/>
      <c r="F27" s="47"/>
      <c r="G27" s="30"/>
      <c r="H27" s="46"/>
      <c r="I27" s="48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49"/>
    </row>
    <row r="28" ht="15.75" hidden="1" customHeight="1">
      <c r="A28" s="6"/>
      <c r="B28" s="7"/>
      <c r="C28" s="12"/>
      <c r="D28" s="12"/>
      <c r="E28" s="46"/>
      <c r="F28" s="47"/>
      <c r="G28" s="30"/>
      <c r="H28" s="46"/>
      <c r="I28" s="48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49"/>
    </row>
    <row r="29" ht="15.75" hidden="1" customHeight="1">
      <c r="A29" s="6"/>
      <c r="B29" s="7"/>
      <c r="C29" s="12"/>
      <c r="D29" s="12"/>
      <c r="E29" s="46"/>
      <c r="F29" s="47"/>
      <c r="G29" s="30"/>
      <c r="H29" s="46"/>
      <c r="I29" s="48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49"/>
    </row>
    <row r="30" ht="15.75" hidden="1" customHeight="1">
      <c r="A30" s="6"/>
      <c r="B30" s="7"/>
      <c r="C30" s="12"/>
      <c r="D30" s="12"/>
      <c r="E30" s="46"/>
      <c r="F30" s="47"/>
      <c r="G30" s="30"/>
      <c r="H30" s="46"/>
      <c r="I30" s="48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49"/>
    </row>
    <row r="31" ht="15.75" hidden="1" customHeight="1">
      <c r="A31" s="6"/>
      <c r="B31" s="7"/>
      <c r="C31" s="12"/>
      <c r="D31" s="12"/>
      <c r="E31" s="46"/>
      <c r="F31" s="47"/>
      <c r="G31" s="30"/>
      <c r="H31" s="46"/>
      <c r="I31" s="48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49"/>
    </row>
    <row r="32" ht="15.75" hidden="1" customHeight="1">
      <c r="A32" s="6"/>
      <c r="B32" s="7"/>
      <c r="C32" s="12"/>
      <c r="D32" s="12"/>
      <c r="E32" s="46"/>
      <c r="F32" s="47"/>
      <c r="G32" s="30"/>
      <c r="H32" s="46"/>
      <c r="I32" s="48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49"/>
    </row>
    <row r="33" ht="15.75" hidden="1" customHeight="1">
      <c r="A33" s="6"/>
      <c r="B33" s="7"/>
      <c r="C33" s="12"/>
      <c r="D33" s="12"/>
      <c r="E33" s="46"/>
      <c r="F33" s="47"/>
      <c r="G33" s="30"/>
      <c r="H33" s="46"/>
      <c r="I33" s="48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49"/>
    </row>
    <row r="34" ht="15.75" hidden="1" customHeight="1">
      <c r="A34" s="6"/>
      <c r="B34" s="7"/>
      <c r="C34" s="12"/>
      <c r="D34" s="12"/>
      <c r="E34" s="46"/>
      <c r="F34" s="47"/>
      <c r="G34" s="30"/>
      <c r="H34" s="46"/>
      <c r="I34" s="48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49"/>
    </row>
    <row r="35" ht="15.75" hidden="1" customHeight="1">
      <c r="A35" s="6"/>
      <c r="B35" s="7"/>
      <c r="C35" s="12"/>
      <c r="D35" s="12"/>
      <c r="E35" s="46"/>
      <c r="F35" s="47"/>
      <c r="G35" s="30"/>
      <c r="H35" s="46"/>
      <c r="I35" s="48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49"/>
    </row>
    <row r="36" ht="15.75" hidden="1" customHeight="1">
      <c r="A36" s="6"/>
      <c r="B36" s="7"/>
      <c r="C36" s="12"/>
      <c r="D36" s="12"/>
      <c r="E36" s="46"/>
      <c r="F36" s="47"/>
      <c r="G36" s="30"/>
      <c r="H36" s="46"/>
      <c r="I36" s="48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49"/>
    </row>
    <row r="37" ht="15.75" hidden="1" customHeight="1">
      <c r="A37" s="6"/>
      <c r="B37" s="7"/>
      <c r="C37" s="12"/>
      <c r="D37" s="12"/>
      <c r="E37" s="46"/>
      <c r="F37" s="47"/>
      <c r="G37" s="30"/>
      <c r="H37" s="46"/>
      <c r="I37" s="48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49"/>
    </row>
    <row r="38" ht="15.75" hidden="1" customHeight="1">
      <c r="A38" s="6"/>
      <c r="B38" s="7"/>
      <c r="C38" s="12"/>
      <c r="D38" s="12"/>
      <c r="E38" s="46"/>
      <c r="F38" s="47"/>
      <c r="G38" s="30"/>
      <c r="H38" s="46"/>
      <c r="I38" s="48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49"/>
    </row>
    <row r="39" ht="15.75" hidden="1" customHeight="1">
      <c r="A39" s="6"/>
      <c r="B39" s="7"/>
      <c r="C39" s="12"/>
      <c r="D39" s="12"/>
      <c r="E39" s="46"/>
      <c r="F39" s="47"/>
      <c r="G39" s="30"/>
      <c r="H39" s="46"/>
      <c r="I39" s="48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49"/>
    </row>
    <row r="40" ht="15.75" hidden="1" customHeight="1">
      <c r="A40" s="6"/>
      <c r="B40" s="7"/>
      <c r="C40" s="12"/>
      <c r="D40" s="12"/>
      <c r="E40" s="46"/>
      <c r="F40" s="47"/>
      <c r="G40" s="30"/>
      <c r="H40" s="46"/>
      <c r="I40" s="48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49"/>
    </row>
    <row r="41" ht="15.75" hidden="1" customHeight="1">
      <c r="A41" s="6"/>
      <c r="B41" s="7"/>
      <c r="C41" s="12"/>
      <c r="D41" s="12"/>
      <c r="E41" s="46"/>
      <c r="F41" s="47"/>
      <c r="G41" s="30"/>
      <c r="H41" s="46"/>
      <c r="I41" s="48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49"/>
    </row>
    <row r="42" ht="15.75" hidden="1" customHeight="1">
      <c r="A42" s="6"/>
      <c r="B42" s="7"/>
      <c r="C42" s="12"/>
      <c r="D42" s="12"/>
      <c r="E42" s="46"/>
      <c r="F42" s="47"/>
      <c r="G42" s="30"/>
      <c r="H42" s="46"/>
      <c r="I42" s="48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49"/>
    </row>
    <row r="43" ht="15.75" hidden="1" customHeight="1">
      <c r="A43" s="6"/>
      <c r="B43" s="7"/>
      <c r="C43" s="12"/>
      <c r="D43" s="12"/>
      <c r="E43" s="46"/>
      <c r="F43" s="47"/>
      <c r="G43" s="30"/>
      <c r="H43" s="46"/>
      <c r="I43" s="48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49"/>
    </row>
    <row r="44" ht="15.75" hidden="1" customHeight="1">
      <c r="A44" s="6"/>
      <c r="B44" s="7"/>
      <c r="C44" s="12"/>
      <c r="D44" s="12"/>
      <c r="E44" s="46"/>
      <c r="F44" s="47"/>
      <c r="G44" s="30"/>
      <c r="H44" s="46"/>
      <c r="I44" s="48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49"/>
    </row>
    <row r="45" ht="15.75" hidden="1" customHeight="1">
      <c r="A45" s="6"/>
      <c r="B45" s="7"/>
      <c r="C45" s="12"/>
      <c r="D45" s="12"/>
      <c r="E45" s="46"/>
      <c r="F45" s="47"/>
      <c r="G45" s="30"/>
      <c r="H45" s="46"/>
      <c r="I45" s="48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49"/>
    </row>
    <row r="46" ht="15.75" hidden="1" customHeight="1">
      <c r="A46" s="6"/>
      <c r="B46" s="7"/>
      <c r="C46" s="12"/>
      <c r="D46" s="12"/>
      <c r="E46" s="46"/>
      <c r="F46" s="47"/>
      <c r="G46" s="30"/>
      <c r="H46" s="46"/>
      <c r="I46" s="48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49"/>
    </row>
    <row r="47" ht="15.75" hidden="1" customHeight="1">
      <c r="A47" s="6"/>
      <c r="B47" s="7"/>
      <c r="C47" s="12"/>
      <c r="D47" s="12"/>
      <c r="E47" s="46"/>
      <c r="F47" s="47"/>
      <c r="G47" s="30"/>
      <c r="H47" s="46"/>
      <c r="I47" s="48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49"/>
    </row>
    <row r="48" ht="15.75" hidden="1" customHeight="1">
      <c r="A48" s="6"/>
      <c r="B48" s="7"/>
      <c r="C48" s="12"/>
      <c r="D48" s="12"/>
      <c r="E48" s="46"/>
      <c r="F48" s="47"/>
      <c r="G48" s="30"/>
      <c r="H48" s="46"/>
      <c r="I48" s="48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49"/>
    </row>
    <row r="49" ht="15.75" hidden="1" customHeight="1">
      <c r="A49" s="6"/>
      <c r="B49" s="7"/>
      <c r="C49" s="12"/>
      <c r="D49" s="12"/>
      <c r="E49" s="46"/>
      <c r="F49" s="47"/>
      <c r="G49" s="30"/>
      <c r="H49" s="46"/>
      <c r="I49" s="48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49"/>
    </row>
    <row r="50" ht="15.75" hidden="1" customHeight="1">
      <c r="A50" s="6"/>
      <c r="B50" s="7"/>
      <c r="C50" s="12"/>
      <c r="D50" s="12"/>
      <c r="E50" s="46"/>
      <c r="F50" s="47"/>
      <c r="G50" s="30"/>
      <c r="H50" s="46"/>
      <c r="I50" s="48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49"/>
    </row>
    <row r="51" ht="15.75" hidden="1" customHeight="1">
      <c r="A51" s="6"/>
      <c r="B51" s="7"/>
      <c r="C51" s="12"/>
      <c r="D51" s="12"/>
      <c r="E51" s="46"/>
      <c r="F51" s="47"/>
      <c r="G51" s="30"/>
      <c r="H51" s="46"/>
      <c r="I51" s="48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49"/>
    </row>
    <row r="52" ht="15.75" hidden="1" customHeight="1">
      <c r="A52" s="6"/>
      <c r="B52" s="7"/>
      <c r="C52" s="12"/>
      <c r="D52" s="12"/>
      <c r="E52" s="46"/>
      <c r="F52" s="47"/>
      <c r="G52" s="30"/>
      <c r="H52" s="46"/>
      <c r="I52" s="48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49"/>
    </row>
    <row r="53" ht="15.75" hidden="1" customHeight="1">
      <c r="A53" s="6"/>
      <c r="B53" s="7"/>
      <c r="C53" s="12"/>
      <c r="D53" s="12"/>
      <c r="E53" s="46"/>
      <c r="F53" s="47"/>
      <c r="G53" s="30"/>
      <c r="H53" s="46"/>
      <c r="I53" s="48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49"/>
    </row>
    <row r="54" ht="15.75" hidden="1" customHeight="1">
      <c r="A54" s="6"/>
      <c r="B54" s="7"/>
      <c r="C54" s="12"/>
      <c r="D54" s="12"/>
      <c r="E54" s="46"/>
      <c r="F54" s="47"/>
      <c r="G54" s="30"/>
      <c r="H54" s="46"/>
      <c r="I54" s="48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49"/>
    </row>
    <row r="55" ht="15.75" hidden="1" customHeight="1">
      <c r="A55" s="6"/>
      <c r="B55" s="7"/>
      <c r="C55" s="12"/>
      <c r="D55" s="12"/>
      <c r="E55" s="46"/>
      <c r="F55" s="47"/>
      <c r="G55" s="30"/>
      <c r="H55" s="46"/>
      <c r="I55" s="48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49"/>
    </row>
    <row r="56" ht="15.75" hidden="1" customHeight="1">
      <c r="A56" s="6"/>
      <c r="B56" s="7"/>
      <c r="C56" s="12"/>
      <c r="D56" s="12"/>
      <c r="E56" s="46"/>
      <c r="F56" s="47"/>
      <c r="G56" s="30"/>
      <c r="H56" s="46"/>
      <c r="I56" s="48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49"/>
    </row>
    <row r="57" ht="15.75" hidden="1" customHeight="1">
      <c r="A57" s="6"/>
      <c r="B57" s="7"/>
      <c r="C57" s="12"/>
      <c r="D57" s="12"/>
      <c r="E57" s="46"/>
      <c r="F57" s="47"/>
      <c r="G57" s="30"/>
      <c r="H57" s="46"/>
      <c r="I57" s="48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49"/>
    </row>
    <row r="58" ht="15.75" hidden="1" customHeight="1">
      <c r="A58" s="6"/>
      <c r="B58" s="7"/>
      <c r="C58" s="12"/>
      <c r="D58" s="12"/>
      <c r="E58" s="46"/>
      <c r="F58" s="47"/>
      <c r="G58" s="30"/>
      <c r="H58" s="46"/>
      <c r="I58" s="48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49"/>
    </row>
    <row r="59" ht="15.75" hidden="1" customHeight="1">
      <c r="A59" s="6"/>
      <c r="B59" s="7"/>
      <c r="C59" s="12"/>
      <c r="D59" s="12"/>
      <c r="E59" s="46"/>
      <c r="F59" s="47"/>
      <c r="G59" s="30"/>
      <c r="H59" s="46"/>
      <c r="I59" s="48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49"/>
    </row>
    <row r="60" ht="15.75" hidden="1" customHeight="1">
      <c r="A60" s="6"/>
      <c r="B60" s="7"/>
      <c r="C60" s="12"/>
      <c r="D60" s="12"/>
      <c r="E60" s="46"/>
      <c r="F60" s="47"/>
      <c r="G60" s="30"/>
      <c r="H60" s="46"/>
      <c r="I60" s="48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49"/>
    </row>
    <row r="61" ht="15.75" hidden="1" customHeight="1">
      <c r="A61" s="6"/>
      <c r="B61" s="7"/>
      <c r="C61" s="12"/>
      <c r="D61" s="12"/>
      <c r="E61" s="46"/>
      <c r="F61" s="47"/>
      <c r="G61" s="30"/>
      <c r="H61" s="46"/>
      <c r="I61" s="48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49"/>
    </row>
    <row r="62" ht="15.75" hidden="1" customHeight="1">
      <c r="A62" s="6"/>
      <c r="B62" s="7"/>
      <c r="C62" s="12"/>
      <c r="D62" s="12"/>
      <c r="E62" s="46"/>
      <c r="F62" s="47"/>
      <c r="G62" s="30"/>
      <c r="H62" s="46"/>
      <c r="I62" s="48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49"/>
    </row>
    <row r="63" ht="15.75" hidden="1" customHeight="1">
      <c r="A63" s="6"/>
      <c r="B63" s="7"/>
      <c r="C63" s="12"/>
      <c r="D63" s="12"/>
      <c r="E63" s="46"/>
      <c r="F63" s="47"/>
      <c r="G63" s="30"/>
      <c r="H63" s="46"/>
      <c r="I63" s="48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49"/>
    </row>
    <row r="64" ht="15.75" hidden="1" customHeight="1">
      <c r="A64" s="6"/>
      <c r="B64" s="7"/>
      <c r="C64" s="12"/>
      <c r="D64" s="12"/>
      <c r="E64" s="46"/>
      <c r="F64" s="47"/>
      <c r="G64" s="30"/>
      <c r="H64" s="46"/>
      <c r="I64" s="48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49"/>
    </row>
    <row r="65" ht="15.75" hidden="1" customHeight="1">
      <c r="A65" s="6"/>
      <c r="B65" s="7"/>
      <c r="C65" s="12"/>
      <c r="D65" s="12"/>
      <c r="E65" s="46"/>
      <c r="F65" s="47"/>
      <c r="G65" s="30"/>
      <c r="H65" s="46"/>
      <c r="I65" s="48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49"/>
    </row>
    <row r="66" ht="15.75" hidden="1" customHeight="1">
      <c r="A66" s="6"/>
      <c r="B66" s="7"/>
      <c r="C66" s="12"/>
      <c r="D66" s="12"/>
      <c r="E66" s="46"/>
      <c r="F66" s="47"/>
      <c r="G66" s="30"/>
      <c r="H66" s="46"/>
      <c r="I66" s="48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49"/>
    </row>
    <row r="67" ht="15.75" hidden="1" customHeight="1">
      <c r="A67" s="6"/>
      <c r="B67" s="7"/>
      <c r="C67" s="12"/>
      <c r="D67" s="12"/>
      <c r="E67" s="46"/>
      <c r="F67" s="47"/>
      <c r="G67" s="30"/>
      <c r="H67" s="46"/>
      <c r="I67" s="48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49"/>
    </row>
    <row r="68" ht="15.75" hidden="1" customHeight="1">
      <c r="A68" s="6"/>
      <c r="B68" s="7"/>
      <c r="C68" s="12"/>
      <c r="D68" s="12"/>
      <c r="E68" s="46"/>
      <c r="F68" s="47"/>
      <c r="G68" s="30"/>
      <c r="H68" s="46"/>
      <c r="I68" s="48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49"/>
    </row>
    <row r="69" ht="15.75" hidden="1" customHeight="1">
      <c r="A69" s="6"/>
      <c r="B69" s="7"/>
      <c r="C69" s="12"/>
      <c r="D69" s="12"/>
      <c r="E69" s="46"/>
      <c r="F69" s="47"/>
      <c r="G69" s="30"/>
      <c r="H69" s="46"/>
      <c r="I69" s="48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49"/>
    </row>
    <row r="70" ht="15.75" hidden="1" customHeight="1">
      <c r="A70" s="6"/>
      <c r="B70" s="7"/>
      <c r="C70" s="12"/>
      <c r="D70" s="12"/>
      <c r="E70" s="46"/>
      <c r="F70" s="47"/>
      <c r="G70" s="30"/>
      <c r="H70" s="46"/>
      <c r="I70" s="48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49"/>
    </row>
    <row r="71" ht="15.75" hidden="1" customHeight="1">
      <c r="A71" s="6"/>
      <c r="B71" s="7"/>
      <c r="C71" s="12"/>
      <c r="D71" s="12"/>
      <c r="E71" s="46"/>
      <c r="F71" s="47"/>
      <c r="G71" s="30"/>
      <c r="H71" s="46"/>
      <c r="I71" s="48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49"/>
    </row>
    <row r="72" ht="15.75" hidden="1" customHeight="1">
      <c r="A72" s="6"/>
      <c r="B72" s="7"/>
      <c r="C72" s="12"/>
      <c r="D72" s="12"/>
      <c r="E72" s="46"/>
      <c r="F72" s="47"/>
      <c r="G72" s="30"/>
      <c r="H72" s="46"/>
      <c r="I72" s="48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49"/>
    </row>
    <row r="73" ht="15.75" hidden="1" customHeight="1">
      <c r="A73" s="6"/>
      <c r="B73" s="7"/>
      <c r="C73" s="12"/>
      <c r="D73" s="12"/>
      <c r="E73" s="46"/>
      <c r="F73" s="47"/>
      <c r="G73" s="30"/>
      <c r="H73" s="46"/>
      <c r="I73" s="48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49"/>
    </row>
    <row r="74" ht="15.75" hidden="1" customHeight="1">
      <c r="A74" s="6"/>
      <c r="B74" s="7"/>
      <c r="C74" s="12"/>
      <c r="D74" s="12"/>
      <c r="E74" s="46"/>
      <c r="F74" s="47"/>
      <c r="G74" s="30"/>
      <c r="H74" s="46"/>
      <c r="I74" s="48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49"/>
    </row>
    <row r="75" ht="15.75" hidden="1" customHeight="1">
      <c r="A75" s="6"/>
      <c r="B75" s="7"/>
      <c r="C75" s="12"/>
      <c r="D75" s="12"/>
      <c r="E75" s="46"/>
      <c r="F75" s="47"/>
      <c r="G75" s="30"/>
      <c r="H75" s="46"/>
      <c r="I75" s="48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49"/>
    </row>
    <row r="76" ht="15.75" hidden="1" customHeight="1">
      <c r="A76" s="6"/>
      <c r="B76" s="7"/>
      <c r="C76" s="12"/>
      <c r="D76" s="12"/>
      <c r="E76" s="46"/>
      <c r="F76" s="47"/>
      <c r="G76" s="30"/>
      <c r="H76" s="46"/>
      <c r="I76" s="48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49"/>
    </row>
    <row r="77" ht="15.75" hidden="1" customHeight="1">
      <c r="A77" s="6"/>
      <c r="B77" s="7"/>
      <c r="C77" s="12"/>
      <c r="D77" s="12"/>
      <c r="E77" s="46"/>
      <c r="F77" s="47"/>
      <c r="G77" s="30"/>
      <c r="H77" s="46"/>
      <c r="I77" s="48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49"/>
    </row>
    <row r="78" ht="15.75" hidden="1" customHeight="1">
      <c r="A78" s="6"/>
      <c r="B78" s="7"/>
      <c r="C78" s="12"/>
      <c r="D78" s="12"/>
      <c r="E78" s="46"/>
      <c r="F78" s="47"/>
      <c r="G78" s="30"/>
      <c r="H78" s="46"/>
      <c r="I78" s="48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49"/>
    </row>
    <row r="79" ht="15.75" hidden="1" customHeight="1">
      <c r="A79" s="6"/>
      <c r="B79" s="7"/>
      <c r="C79" s="12"/>
      <c r="D79" s="12"/>
      <c r="E79" s="46"/>
      <c r="F79" s="47"/>
      <c r="G79" s="30"/>
      <c r="H79" s="46"/>
      <c r="I79" s="48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49"/>
    </row>
    <row r="80" ht="15.75" hidden="1" customHeight="1">
      <c r="A80" s="6"/>
      <c r="B80" s="7"/>
      <c r="C80" s="12"/>
      <c r="D80" s="12"/>
      <c r="E80" s="46"/>
      <c r="F80" s="47"/>
      <c r="G80" s="30"/>
      <c r="H80" s="46"/>
      <c r="I80" s="48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49"/>
    </row>
    <row r="81" ht="15.75" hidden="1" customHeight="1">
      <c r="A81" s="6"/>
      <c r="B81" s="7"/>
      <c r="C81" s="12"/>
      <c r="D81" s="12"/>
      <c r="E81" s="46"/>
      <c r="F81" s="47"/>
      <c r="G81" s="30"/>
      <c r="H81" s="46"/>
      <c r="I81" s="48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49"/>
    </row>
    <row r="82" ht="15.75" hidden="1" customHeight="1">
      <c r="A82" s="6"/>
      <c r="B82" s="7"/>
      <c r="C82" s="12"/>
      <c r="D82" s="12"/>
      <c r="E82" s="46"/>
      <c r="F82" s="47"/>
      <c r="G82" s="30"/>
      <c r="H82" s="46"/>
      <c r="I82" s="48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49"/>
    </row>
    <row r="83" ht="15.75" hidden="1" customHeight="1">
      <c r="A83" s="6"/>
      <c r="B83" s="7"/>
      <c r="C83" s="12"/>
      <c r="D83" s="12"/>
      <c r="E83" s="46"/>
      <c r="F83" s="47"/>
      <c r="G83" s="30"/>
      <c r="H83" s="46"/>
      <c r="I83" s="48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49"/>
    </row>
    <row r="84" ht="15.75" hidden="1" customHeight="1">
      <c r="A84" s="6"/>
      <c r="B84" s="7"/>
      <c r="C84" s="12"/>
      <c r="D84" s="12"/>
      <c r="E84" s="46"/>
      <c r="F84" s="47"/>
      <c r="G84" s="30"/>
      <c r="H84" s="46"/>
      <c r="I84" s="48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49"/>
    </row>
    <row r="85" ht="15.75" hidden="1" customHeight="1">
      <c r="A85" s="6"/>
      <c r="B85" s="7"/>
      <c r="C85" s="12"/>
      <c r="D85" s="12"/>
      <c r="E85" s="46"/>
      <c r="F85" s="47"/>
      <c r="G85" s="30"/>
      <c r="H85" s="46"/>
      <c r="I85" s="48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49"/>
    </row>
    <row r="86" ht="15.75" hidden="1" customHeight="1">
      <c r="A86" s="6"/>
      <c r="B86" s="7"/>
      <c r="C86" s="12"/>
      <c r="D86" s="12"/>
      <c r="E86" s="46"/>
      <c r="F86" s="47"/>
      <c r="G86" s="30"/>
      <c r="H86" s="46"/>
      <c r="I86" s="48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49"/>
    </row>
    <row r="87" ht="15.75" hidden="1" customHeight="1">
      <c r="A87" s="6"/>
      <c r="B87" s="7"/>
      <c r="C87" s="12"/>
      <c r="D87" s="12"/>
      <c r="E87" s="46"/>
      <c r="F87" s="47"/>
      <c r="G87" s="30"/>
      <c r="H87" s="46"/>
      <c r="I87" s="48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49"/>
    </row>
    <row r="88" ht="15.75" hidden="1" customHeight="1">
      <c r="A88" s="6"/>
      <c r="B88" s="7"/>
      <c r="C88" s="12"/>
      <c r="D88" s="12"/>
      <c r="E88" s="46"/>
      <c r="F88" s="47"/>
      <c r="G88" s="30"/>
      <c r="H88" s="46"/>
      <c r="I88" s="48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49"/>
    </row>
    <row r="89" ht="15.75" hidden="1" customHeight="1">
      <c r="A89" s="6"/>
      <c r="B89" s="7"/>
      <c r="C89" s="12"/>
      <c r="D89" s="12"/>
      <c r="E89" s="46"/>
      <c r="F89" s="47"/>
      <c r="G89" s="30"/>
      <c r="H89" s="46"/>
      <c r="I89" s="48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49"/>
    </row>
    <row r="90" ht="15.75" hidden="1" customHeight="1">
      <c r="A90" s="6"/>
      <c r="B90" s="7"/>
      <c r="C90" s="12"/>
      <c r="D90" s="12"/>
      <c r="E90" s="46"/>
      <c r="F90" s="47"/>
      <c r="G90" s="30"/>
      <c r="H90" s="46"/>
      <c r="I90" s="48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49"/>
    </row>
    <row r="91" ht="15.75" hidden="1" customHeight="1">
      <c r="A91" s="6"/>
      <c r="B91" s="7"/>
      <c r="C91" s="12"/>
      <c r="D91" s="12"/>
      <c r="E91" s="46"/>
      <c r="F91" s="47"/>
      <c r="G91" s="30"/>
      <c r="H91" s="46"/>
      <c r="I91" s="48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49"/>
    </row>
    <row r="92" ht="15.75" hidden="1" customHeight="1">
      <c r="A92" s="6"/>
      <c r="B92" s="7"/>
      <c r="C92" s="12"/>
      <c r="D92" s="12"/>
      <c r="E92" s="46"/>
      <c r="F92" s="47"/>
      <c r="G92" s="30"/>
      <c r="H92" s="46"/>
      <c r="I92" s="48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49"/>
    </row>
    <row r="93" ht="15.75" hidden="1" customHeight="1">
      <c r="A93" s="6"/>
      <c r="B93" s="7"/>
      <c r="C93" s="12"/>
      <c r="D93" s="12"/>
      <c r="E93" s="46"/>
      <c r="F93" s="47"/>
      <c r="G93" s="30"/>
      <c r="H93" s="46"/>
      <c r="I93" s="48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49"/>
    </row>
    <row r="94" ht="15.75" hidden="1" customHeight="1">
      <c r="A94" s="6"/>
      <c r="B94" s="7"/>
      <c r="C94" s="12"/>
      <c r="D94" s="12"/>
      <c r="E94" s="46"/>
      <c r="F94" s="47"/>
      <c r="G94" s="30"/>
      <c r="H94" s="46"/>
      <c r="I94" s="48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49"/>
    </row>
    <row r="95" ht="15.75" hidden="1" customHeight="1">
      <c r="A95" s="6"/>
      <c r="B95" s="7"/>
      <c r="C95" s="12"/>
      <c r="D95" s="12"/>
      <c r="E95" s="46"/>
      <c r="F95" s="47"/>
      <c r="G95" s="30"/>
      <c r="H95" s="46"/>
      <c r="I95" s="48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49"/>
    </row>
    <row r="96" ht="15.75" hidden="1" customHeight="1">
      <c r="A96" s="6"/>
      <c r="B96" s="7"/>
      <c r="C96" s="12"/>
      <c r="D96" s="12"/>
      <c r="E96" s="46"/>
      <c r="F96" s="47"/>
      <c r="G96" s="30"/>
      <c r="H96" s="46"/>
      <c r="I96" s="48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49"/>
    </row>
    <row r="97" ht="15.75" hidden="1" customHeight="1">
      <c r="A97" s="6"/>
      <c r="B97" s="7"/>
      <c r="C97" s="12"/>
      <c r="D97" s="12"/>
      <c r="E97" s="46"/>
      <c r="F97" s="47"/>
      <c r="G97" s="30"/>
      <c r="H97" s="46"/>
      <c r="I97" s="48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49"/>
    </row>
    <row r="98" ht="15.75" hidden="1" customHeight="1">
      <c r="A98" s="6"/>
      <c r="B98" s="7"/>
      <c r="C98" s="12"/>
      <c r="D98" s="12"/>
      <c r="E98" s="46"/>
      <c r="F98" s="47"/>
      <c r="G98" s="30"/>
      <c r="H98" s="46"/>
      <c r="I98" s="48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49"/>
    </row>
    <row r="99" ht="15.75" hidden="1" customHeight="1">
      <c r="A99" s="6"/>
      <c r="B99" s="7"/>
      <c r="C99" s="12"/>
      <c r="D99" s="12"/>
      <c r="E99" s="46"/>
      <c r="F99" s="47"/>
      <c r="G99" s="30"/>
      <c r="H99" s="46"/>
      <c r="I99" s="48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49"/>
    </row>
    <row r="100" ht="15.75" hidden="1" customHeight="1">
      <c r="A100" s="6"/>
      <c r="B100" s="7"/>
      <c r="C100" s="12"/>
      <c r="D100" s="12"/>
      <c r="E100" s="46"/>
      <c r="F100" s="47"/>
      <c r="G100" s="30"/>
      <c r="H100" s="46"/>
      <c r="I100" s="48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49"/>
    </row>
    <row r="101" ht="15.75" hidden="1" customHeight="1">
      <c r="A101" s="6"/>
      <c r="B101" s="7"/>
      <c r="C101" s="12"/>
      <c r="D101" s="12"/>
      <c r="E101" s="46"/>
      <c r="F101" s="47"/>
      <c r="G101" s="30"/>
      <c r="H101" s="46"/>
      <c r="I101" s="48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49"/>
    </row>
    <row r="102" ht="15.75" hidden="1" customHeight="1">
      <c r="A102" s="6"/>
      <c r="B102" s="7"/>
      <c r="C102" s="12"/>
      <c r="D102" s="12"/>
      <c r="E102" s="46"/>
      <c r="F102" s="47"/>
      <c r="G102" s="30"/>
      <c r="H102" s="46"/>
      <c r="I102" s="48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49"/>
    </row>
    <row r="103" ht="15.75" hidden="1" customHeight="1">
      <c r="A103" s="6"/>
      <c r="B103" s="7"/>
      <c r="C103" s="12"/>
      <c r="D103" s="12"/>
      <c r="E103" s="46"/>
      <c r="F103" s="47"/>
      <c r="G103" s="30"/>
      <c r="H103" s="46"/>
      <c r="I103" s="48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49"/>
    </row>
    <row r="104" ht="15.75" hidden="1" customHeight="1">
      <c r="A104" s="6"/>
      <c r="B104" s="7"/>
      <c r="C104" s="12"/>
      <c r="D104" s="12"/>
      <c r="E104" s="46"/>
      <c r="F104" s="47"/>
      <c r="G104" s="30"/>
      <c r="H104" s="46"/>
      <c r="I104" s="48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49"/>
    </row>
    <row r="105" ht="15.75" hidden="1" customHeight="1">
      <c r="A105" s="6"/>
      <c r="B105" s="7"/>
      <c r="C105" s="12"/>
      <c r="D105" s="12"/>
      <c r="E105" s="46"/>
      <c r="F105" s="47"/>
      <c r="G105" s="30"/>
      <c r="H105" s="46"/>
      <c r="I105" s="48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49"/>
    </row>
    <row r="106" ht="15.75" hidden="1" customHeight="1">
      <c r="A106" s="6"/>
      <c r="B106" s="7"/>
      <c r="C106" s="12"/>
      <c r="D106" s="12"/>
      <c r="E106" s="46"/>
      <c r="F106" s="47"/>
      <c r="G106" s="30"/>
      <c r="H106" s="46"/>
      <c r="I106" s="48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49"/>
    </row>
    <row r="107" ht="15.75" hidden="1" customHeight="1">
      <c r="A107" s="6"/>
      <c r="B107" s="7"/>
      <c r="C107" s="12"/>
      <c r="D107" s="12"/>
      <c r="E107" s="46"/>
      <c r="F107" s="47"/>
      <c r="G107" s="30"/>
      <c r="H107" s="46"/>
      <c r="I107" s="48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49"/>
    </row>
    <row r="108" ht="15.75" hidden="1" customHeight="1">
      <c r="A108" s="6"/>
      <c r="B108" s="7"/>
      <c r="C108" s="12"/>
      <c r="D108" s="12"/>
      <c r="E108" s="46"/>
      <c r="F108" s="47"/>
      <c r="G108" s="30"/>
      <c r="H108" s="46"/>
      <c r="I108" s="48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49"/>
    </row>
    <row r="109" ht="15.75" hidden="1" customHeight="1">
      <c r="A109" s="6"/>
      <c r="B109" s="7"/>
      <c r="C109" s="12"/>
      <c r="D109" s="12"/>
      <c r="E109" s="46"/>
      <c r="F109" s="47"/>
      <c r="G109" s="30"/>
      <c r="H109" s="46"/>
      <c r="I109" s="48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49"/>
    </row>
    <row r="110" ht="15.75" hidden="1" customHeight="1">
      <c r="A110" s="6"/>
      <c r="B110" s="7"/>
      <c r="C110" s="12"/>
      <c r="D110" s="12"/>
      <c r="E110" s="46"/>
      <c r="F110" s="47"/>
      <c r="G110" s="30"/>
      <c r="H110" s="46"/>
      <c r="I110" s="48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49"/>
    </row>
    <row r="111" ht="15.75" hidden="1" customHeight="1">
      <c r="A111" s="6"/>
      <c r="B111" s="7"/>
      <c r="C111" s="12"/>
      <c r="D111" s="12"/>
      <c r="E111" s="46"/>
      <c r="F111" s="47"/>
      <c r="G111" s="30"/>
      <c r="H111" s="46"/>
      <c r="I111" s="48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49"/>
    </row>
    <row r="112" ht="15.75" hidden="1" customHeight="1">
      <c r="A112" s="6"/>
      <c r="B112" s="7"/>
      <c r="C112" s="12"/>
      <c r="D112" s="12"/>
      <c r="E112" s="46"/>
      <c r="F112" s="47"/>
      <c r="G112" s="30"/>
      <c r="H112" s="46"/>
      <c r="I112" s="48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49"/>
    </row>
    <row r="113" ht="15.75" hidden="1" customHeight="1">
      <c r="A113" s="6"/>
      <c r="B113" s="7"/>
      <c r="C113" s="12"/>
      <c r="D113" s="12"/>
      <c r="E113" s="46"/>
      <c r="F113" s="47"/>
      <c r="G113" s="30"/>
      <c r="H113" s="46"/>
      <c r="I113" s="48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49"/>
    </row>
    <row r="114" ht="15.75" hidden="1" customHeight="1">
      <c r="A114" s="6"/>
      <c r="B114" s="7"/>
      <c r="C114" s="12"/>
      <c r="D114" s="12"/>
      <c r="E114" s="46"/>
      <c r="F114" s="47"/>
      <c r="G114" s="30"/>
      <c r="H114" s="46"/>
      <c r="I114" s="48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49"/>
    </row>
    <row r="115" ht="15.75" hidden="1" customHeight="1">
      <c r="A115" s="6"/>
      <c r="B115" s="7"/>
      <c r="C115" s="12"/>
      <c r="D115" s="12"/>
      <c r="E115" s="46"/>
      <c r="F115" s="47"/>
      <c r="G115" s="30"/>
      <c r="H115" s="46"/>
      <c r="I115" s="48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49"/>
    </row>
    <row r="116" ht="15.75" hidden="1" customHeight="1">
      <c r="A116" s="6"/>
      <c r="B116" s="7"/>
      <c r="C116" s="12"/>
      <c r="D116" s="12"/>
      <c r="E116" s="46"/>
      <c r="F116" s="47"/>
      <c r="G116" s="30"/>
      <c r="H116" s="46"/>
      <c r="I116" s="48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49"/>
    </row>
    <row r="117" ht="15.75" hidden="1" customHeight="1">
      <c r="A117" s="6"/>
      <c r="B117" s="7"/>
      <c r="C117" s="12"/>
      <c r="D117" s="12"/>
      <c r="E117" s="46"/>
      <c r="F117" s="47"/>
      <c r="G117" s="30"/>
      <c r="H117" s="46"/>
      <c r="I117" s="48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49"/>
    </row>
    <row r="118" ht="15.75" hidden="1" customHeight="1">
      <c r="A118" s="6"/>
      <c r="B118" s="7"/>
      <c r="C118" s="12"/>
      <c r="D118" s="12"/>
      <c r="E118" s="46"/>
      <c r="F118" s="47"/>
      <c r="G118" s="30"/>
      <c r="H118" s="46"/>
      <c r="I118" s="48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49"/>
    </row>
    <row r="119" ht="15.75" hidden="1" customHeight="1">
      <c r="A119" s="6"/>
      <c r="B119" s="7"/>
      <c r="C119" s="12"/>
      <c r="D119" s="12"/>
      <c r="E119" s="46"/>
      <c r="F119" s="47"/>
      <c r="G119" s="30"/>
      <c r="H119" s="46"/>
      <c r="I119" s="48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49"/>
    </row>
    <row r="120" ht="15.75" hidden="1" customHeight="1">
      <c r="A120" s="6"/>
      <c r="B120" s="7"/>
      <c r="C120" s="12"/>
      <c r="D120" s="12"/>
      <c r="E120" s="46"/>
      <c r="F120" s="47"/>
      <c r="G120" s="30"/>
      <c r="H120" s="46"/>
      <c r="I120" s="48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49"/>
    </row>
    <row r="121" ht="15.75" hidden="1" customHeight="1">
      <c r="A121" s="6"/>
      <c r="B121" s="7"/>
      <c r="C121" s="12"/>
      <c r="D121" s="12"/>
      <c r="E121" s="46"/>
      <c r="F121" s="47"/>
      <c r="G121" s="30"/>
      <c r="H121" s="46"/>
      <c r="I121" s="48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49"/>
    </row>
    <row r="122" ht="15.75" hidden="1" customHeight="1">
      <c r="A122" s="6"/>
      <c r="B122" s="7"/>
      <c r="C122" s="12"/>
      <c r="D122" s="12"/>
      <c r="E122" s="46"/>
      <c r="F122" s="47"/>
      <c r="G122" s="30"/>
      <c r="H122" s="46"/>
      <c r="I122" s="48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49"/>
    </row>
    <row r="123" ht="15.75" hidden="1" customHeight="1">
      <c r="A123" s="6"/>
      <c r="B123" s="7"/>
      <c r="C123" s="12"/>
      <c r="D123" s="12"/>
      <c r="E123" s="46"/>
      <c r="F123" s="47"/>
      <c r="G123" s="30"/>
      <c r="H123" s="46"/>
      <c r="I123" s="48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49"/>
    </row>
    <row r="124" ht="15.75" hidden="1" customHeight="1">
      <c r="A124" s="6"/>
      <c r="B124" s="7"/>
      <c r="C124" s="12"/>
      <c r="D124" s="12"/>
      <c r="E124" s="46"/>
      <c r="F124" s="47"/>
      <c r="G124" s="30"/>
      <c r="H124" s="46"/>
      <c r="I124" s="48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49"/>
    </row>
    <row r="125" ht="15.75" hidden="1" customHeight="1">
      <c r="A125" s="6"/>
      <c r="B125" s="7"/>
      <c r="C125" s="12"/>
      <c r="D125" s="12"/>
      <c r="E125" s="46"/>
      <c r="F125" s="47"/>
      <c r="G125" s="30"/>
      <c r="H125" s="46"/>
      <c r="I125" s="48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49"/>
    </row>
    <row r="126" ht="15.75" hidden="1" customHeight="1">
      <c r="A126" s="6"/>
      <c r="B126" s="7"/>
      <c r="C126" s="12"/>
      <c r="D126" s="12"/>
      <c r="E126" s="46"/>
      <c r="F126" s="47"/>
      <c r="G126" s="30"/>
      <c r="H126" s="46"/>
      <c r="I126" s="48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49"/>
    </row>
    <row r="127" ht="15.75" hidden="1" customHeight="1">
      <c r="A127" s="6"/>
      <c r="B127" s="7"/>
      <c r="C127" s="12"/>
      <c r="D127" s="12"/>
      <c r="E127" s="46"/>
      <c r="F127" s="47"/>
      <c r="G127" s="30"/>
      <c r="H127" s="46"/>
      <c r="I127" s="48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49"/>
    </row>
    <row r="128" ht="15.75" hidden="1" customHeight="1">
      <c r="A128" s="6"/>
      <c r="B128" s="7"/>
      <c r="C128" s="12"/>
      <c r="D128" s="12"/>
      <c r="E128" s="46"/>
      <c r="F128" s="47"/>
      <c r="G128" s="30"/>
      <c r="H128" s="46"/>
      <c r="I128" s="48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49"/>
    </row>
    <row r="129" ht="15.75" hidden="1" customHeight="1">
      <c r="A129" s="6"/>
      <c r="B129" s="7"/>
      <c r="C129" s="12"/>
      <c r="D129" s="12"/>
      <c r="E129" s="46"/>
      <c r="F129" s="47"/>
      <c r="G129" s="30"/>
      <c r="H129" s="46"/>
      <c r="I129" s="48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49"/>
    </row>
    <row r="130" ht="15.75" hidden="1" customHeight="1">
      <c r="A130" s="6"/>
      <c r="B130" s="7"/>
      <c r="C130" s="12"/>
      <c r="D130" s="12"/>
      <c r="E130" s="46"/>
      <c r="F130" s="47"/>
      <c r="G130" s="30"/>
      <c r="H130" s="46"/>
      <c r="I130" s="48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49"/>
    </row>
    <row r="131" ht="15.75" hidden="1" customHeight="1">
      <c r="A131" s="6"/>
      <c r="B131" s="7"/>
      <c r="C131" s="12"/>
      <c r="D131" s="12"/>
      <c r="E131" s="46"/>
      <c r="F131" s="47"/>
      <c r="G131" s="30"/>
      <c r="H131" s="46"/>
      <c r="I131" s="48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49"/>
    </row>
    <row r="132" ht="15.75" hidden="1" customHeight="1">
      <c r="A132" s="6"/>
      <c r="B132" s="7"/>
      <c r="C132" s="12"/>
      <c r="D132" s="12"/>
      <c r="E132" s="46"/>
      <c r="F132" s="47"/>
      <c r="G132" s="30"/>
      <c r="H132" s="46"/>
      <c r="I132" s="48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49"/>
    </row>
    <row r="133" ht="15.75" hidden="1" customHeight="1">
      <c r="A133" s="6"/>
      <c r="B133" s="7"/>
      <c r="C133" s="12"/>
      <c r="D133" s="12"/>
      <c r="E133" s="46"/>
      <c r="F133" s="47"/>
      <c r="G133" s="30"/>
      <c r="H133" s="46"/>
      <c r="I133" s="48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49"/>
    </row>
    <row r="134" ht="15.75" hidden="1" customHeight="1">
      <c r="A134" s="6"/>
      <c r="B134" s="7"/>
      <c r="C134" s="12"/>
      <c r="D134" s="12"/>
      <c r="E134" s="46"/>
      <c r="F134" s="47"/>
      <c r="G134" s="30"/>
      <c r="H134" s="46"/>
      <c r="I134" s="48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49"/>
    </row>
    <row r="135" ht="15.75" hidden="1" customHeight="1">
      <c r="A135" s="6"/>
      <c r="B135" s="7"/>
      <c r="C135" s="12"/>
      <c r="D135" s="12"/>
      <c r="E135" s="46"/>
      <c r="F135" s="47"/>
      <c r="G135" s="30"/>
      <c r="H135" s="46"/>
      <c r="I135" s="48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49"/>
    </row>
    <row r="136" ht="15.75" hidden="1" customHeight="1">
      <c r="A136" s="6"/>
      <c r="B136" s="7"/>
      <c r="C136" s="12"/>
      <c r="D136" s="12"/>
      <c r="E136" s="46"/>
      <c r="F136" s="47"/>
      <c r="G136" s="30"/>
      <c r="H136" s="46"/>
      <c r="I136" s="48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49"/>
    </row>
    <row r="137" ht="15.75" hidden="1" customHeight="1">
      <c r="A137" s="6"/>
      <c r="B137" s="7"/>
      <c r="C137" s="12"/>
      <c r="D137" s="12"/>
      <c r="E137" s="46"/>
      <c r="F137" s="47"/>
      <c r="G137" s="30"/>
      <c r="H137" s="46"/>
      <c r="I137" s="48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49"/>
    </row>
    <row r="138" ht="15.75" hidden="1" customHeight="1">
      <c r="A138" s="6"/>
      <c r="B138" s="7"/>
      <c r="C138" s="12"/>
      <c r="D138" s="12"/>
      <c r="E138" s="46"/>
      <c r="F138" s="47"/>
      <c r="G138" s="30"/>
      <c r="H138" s="46"/>
      <c r="I138" s="48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49"/>
    </row>
    <row r="139" ht="15.75" hidden="1" customHeight="1">
      <c r="A139" s="6"/>
      <c r="B139" s="7"/>
      <c r="C139" s="12"/>
      <c r="D139" s="12"/>
      <c r="E139" s="46"/>
      <c r="F139" s="47"/>
      <c r="G139" s="30"/>
      <c r="H139" s="46"/>
      <c r="I139" s="48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49"/>
    </row>
    <row r="140" ht="15.75" hidden="1" customHeight="1">
      <c r="A140" s="6"/>
      <c r="B140" s="7"/>
      <c r="C140" s="12"/>
      <c r="D140" s="12"/>
      <c r="E140" s="46"/>
      <c r="F140" s="47"/>
      <c r="G140" s="30"/>
      <c r="H140" s="46"/>
      <c r="I140" s="48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49"/>
    </row>
    <row r="141" ht="15.75" hidden="1" customHeight="1">
      <c r="A141" s="6"/>
      <c r="B141" s="7"/>
      <c r="C141" s="12"/>
      <c r="D141" s="12"/>
      <c r="E141" s="46"/>
      <c r="F141" s="47"/>
      <c r="G141" s="30"/>
      <c r="H141" s="46"/>
      <c r="I141" s="48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49"/>
    </row>
    <row r="142" ht="15.75" hidden="1" customHeight="1">
      <c r="A142" s="6"/>
      <c r="B142" s="7"/>
      <c r="C142" s="12"/>
      <c r="D142" s="12"/>
      <c r="E142" s="46"/>
      <c r="F142" s="47"/>
      <c r="G142" s="30"/>
      <c r="H142" s="46"/>
      <c r="I142" s="48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49"/>
    </row>
    <row r="143" ht="15.75" hidden="1" customHeight="1">
      <c r="A143" s="6"/>
      <c r="B143" s="7"/>
      <c r="C143" s="12"/>
      <c r="D143" s="12"/>
      <c r="E143" s="46"/>
      <c r="F143" s="47"/>
      <c r="G143" s="30"/>
      <c r="H143" s="46"/>
      <c r="I143" s="48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49"/>
    </row>
    <row r="144" ht="15.75" hidden="1" customHeight="1">
      <c r="A144" s="6"/>
      <c r="B144" s="7"/>
      <c r="C144" s="12"/>
      <c r="D144" s="12"/>
      <c r="E144" s="46"/>
      <c r="F144" s="47"/>
      <c r="G144" s="30"/>
      <c r="H144" s="46"/>
      <c r="I144" s="48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49"/>
    </row>
    <row r="145" ht="15.75" hidden="1" customHeight="1">
      <c r="A145" s="6"/>
      <c r="B145" s="7"/>
      <c r="C145" s="12"/>
      <c r="D145" s="12"/>
      <c r="E145" s="46"/>
      <c r="F145" s="47"/>
      <c r="G145" s="30"/>
      <c r="H145" s="46"/>
      <c r="I145" s="48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49"/>
    </row>
    <row r="146" ht="15.75" hidden="1" customHeight="1">
      <c r="A146" s="6"/>
      <c r="B146" s="7"/>
      <c r="C146" s="12"/>
      <c r="D146" s="12"/>
      <c r="E146" s="46"/>
      <c r="F146" s="47"/>
      <c r="G146" s="30"/>
      <c r="H146" s="46"/>
      <c r="I146" s="48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49"/>
    </row>
    <row r="147" ht="15.75" hidden="1" customHeight="1">
      <c r="A147" s="6"/>
      <c r="B147" s="7"/>
      <c r="C147" s="12"/>
      <c r="D147" s="12"/>
      <c r="E147" s="46"/>
      <c r="F147" s="47"/>
      <c r="G147" s="30"/>
      <c r="H147" s="46"/>
      <c r="I147" s="48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49"/>
    </row>
    <row r="148" ht="15.75" hidden="1" customHeight="1">
      <c r="A148" s="6"/>
      <c r="B148" s="7"/>
      <c r="C148" s="12"/>
      <c r="D148" s="12"/>
      <c r="E148" s="46"/>
      <c r="F148" s="47"/>
      <c r="G148" s="30"/>
      <c r="H148" s="46"/>
      <c r="I148" s="48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49"/>
    </row>
    <row r="149" ht="15.75" hidden="1" customHeight="1">
      <c r="A149" s="6"/>
      <c r="B149" s="7"/>
      <c r="C149" s="12"/>
      <c r="D149" s="12"/>
      <c r="E149" s="46"/>
      <c r="F149" s="47"/>
      <c r="G149" s="30"/>
      <c r="H149" s="46"/>
      <c r="I149" s="48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49"/>
    </row>
    <row r="150" ht="15.75" hidden="1" customHeight="1">
      <c r="A150" s="6"/>
      <c r="B150" s="7"/>
      <c r="C150" s="12"/>
      <c r="D150" s="12"/>
      <c r="E150" s="46"/>
      <c r="F150" s="47"/>
      <c r="G150" s="30"/>
      <c r="H150" s="46"/>
      <c r="I150" s="48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49"/>
    </row>
    <row r="151" ht="15.75" hidden="1" customHeight="1">
      <c r="A151" s="6"/>
      <c r="B151" s="7"/>
      <c r="C151" s="12"/>
      <c r="D151" s="12"/>
      <c r="E151" s="46"/>
      <c r="F151" s="47"/>
      <c r="G151" s="30"/>
      <c r="H151" s="46"/>
      <c r="I151" s="48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49"/>
    </row>
    <row r="152" ht="15.75" hidden="1" customHeight="1">
      <c r="A152" s="6"/>
      <c r="B152" s="7"/>
      <c r="C152" s="12"/>
      <c r="D152" s="12"/>
      <c r="E152" s="46"/>
      <c r="F152" s="47"/>
      <c r="G152" s="30"/>
      <c r="H152" s="46"/>
      <c r="I152" s="48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49"/>
    </row>
    <row r="153" ht="15.75" hidden="1" customHeight="1">
      <c r="A153" s="6"/>
      <c r="B153" s="7"/>
      <c r="C153" s="12"/>
      <c r="D153" s="12"/>
      <c r="E153" s="46"/>
      <c r="F153" s="47"/>
      <c r="G153" s="30"/>
      <c r="H153" s="46"/>
      <c r="I153" s="48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49"/>
    </row>
    <row r="154" ht="15.75" hidden="1" customHeight="1">
      <c r="A154" s="6"/>
      <c r="B154" s="7"/>
      <c r="C154" s="12"/>
      <c r="D154" s="12"/>
      <c r="E154" s="46"/>
      <c r="F154" s="47"/>
      <c r="G154" s="30"/>
      <c r="H154" s="46"/>
      <c r="I154" s="48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49"/>
    </row>
    <row r="155" ht="15.75" hidden="1" customHeight="1">
      <c r="A155" s="6"/>
      <c r="B155" s="7"/>
      <c r="C155" s="12"/>
      <c r="D155" s="12"/>
      <c r="E155" s="46"/>
      <c r="F155" s="47"/>
      <c r="G155" s="30"/>
      <c r="H155" s="46"/>
      <c r="I155" s="48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49"/>
    </row>
    <row r="156" ht="15.75" hidden="1" customHeight="1">
      <c r="A156" s="6"/>
      <c r="B156" s="7"/>
      <c r="C156" s="12"/>
      <c r="D156" s="12"/>
      <c r="E156" s="46"/>
      <c r="F156" s="47"/>
      <c r="G156" s="30"/>
      <c r="H156" s="46"/>
      <c r="I156" s="48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49"/>
    </row>
    <row r="157" ht="15.75" hidden="1" customHeight="1">
      <c r="A157" s="6"/>
      <c r="B157" s="7"/>
      <c r="C157" s="12"/>
      <c r="D157" s="12"/>
      <c r="E157" s="46"/>
      <c r="F157" s="47"/>
      <c r="G157" s="30"/>
      <c r="H157" s="46"/>
      <c r="I157" s="48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49"/>
    </row>
    <row r="158" ht="15.75" hidden="1" customHeight="1">
      <c r="A158" s="6"/>
      <c r="B158" s="7"/>
      <c r="C158" s="12"/>
      <c r="D158" s="12"/>
      <c r="E158" s="46"/>
      <c r="F158" s="47"/>
      <c r="G158" s="30"/>
      <c r="H158" s="46"/>
      <c r="I158" s="48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49"/>
    </row>
    <row r="159" ht="15.75" hidden="1" customHeight="1">
      <c r="A159" s="6"/>
      <c r="B159" s="7"/>
      <c r="C159" s="12"/>
      <c r="D159" s="12"/>
      <c r="E159" s="46"/>
      <c r="F159" s="47"/>
      <c r="G159" s="30"/>
      <c r="H159" s="46"/>
      <c r="I159" s="48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49"/>
    </row>
    <row r="160" ht="15.75" hidden="1" customHeight="1">
      <c r="A160" s="6"/>
      <c r="B160" s="7"/>
      <c r="C160" s="12"/>
      <c r="D160" s="12"/>
      <c r="E160" s="46"/>
      <c r="F160" s="47"/>
      <c r="G160" s="30"/>
      <c r="H160" s="46"/>
      <c r="I160" s="48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49"/>
    </row>
    <row r="161" ht="15.75" hidden="1" customHeight="1">
      <c r="A161" s="6"/>
      <c r="B161" s="7"/>
      <c r="C161" s="12"/>
      <c r="D161" s="12"/>
      <c r="E161" s="46"/>
      <c r="F161" s="47"/>
      <c r="G161" s="30"/>
      <c r="H161" s="46"/>
      <c r="I161" s="48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49"/>
    </row>
    <row r="162" ht="15.75" hidden="1" customHeight="1">
      <c r="A162" s="6"/>
      <c r="B162" s="7"/>
      <c r="C162" s="12"/>
      <c r="D162" s="12"/>
      <c r="E162" s="46"/>
      <c r="F162" s="47"/>
      <c r="G162" s="30"/>
      <c r="H162" s="46"/>
      <c r="I162" s="48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49"/>
    </row>
    <row r="163" ht="15.75" hidden="1" customHeight="1">
      <c r="A163" s="6"/>
      <c r="B163" s="7"/>
      <c r="C163" s="12"/>
      <c r="D163" s="12"/>
      <c r="E163" s="46"/>
      <c r="F163" s="47"/>
      <c r="G163" s="30"/>
      <c r="H163" s="46"/>
      <c r="I163" s="48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49"/>
    </row>
    <row r="164" ht="15.75" hidden="1" customHeight="1">
      <c r="A164" s="6"/>
      <c r="B164" s="7"/>
      <c r="C164" s="12"/>
      <c r="D164" s="12"/>
      <c r="E164" s="46"/>
      <c r="F164" s="47"/>
      <c r="G164" s="30"/>
      <c r="H164" s="46"/>
      <c r="I164" s="48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49"/>
    </row>
    <row r="165" ht="15.75" hidden="1" customHeight="1">
      <c r="A165" s="6"/>
      <c r="B165" s="7"/>
      <c r="C165" s="12"/>
      <c r="D165" s="12"/>
      <c r="E165" s="46"/>
      <c r="F165" s="47"/>
      <c r="G165" s="30"/>
      <c r="H165" s="46"/>
      <c r="I165" s="48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49"/>
    </row>
    <row r="166" ht="15.75" hidden="1" customHeight="1">
      <c r="A166" s="6"/>
      <c r="B166" s="7"/>
      <c r="C166" s="12"/>
      <c r="D166" s="12"/>
      <c r="E166" s="46"/>
      <c r="F166" s="47"/>
      <c r="G166" s="30"/>
      <c r="H166" s="46"/>
      <c r="I166" s="48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49"/>
    </row>
    <row r="167" ht="15.75" hidden="1" customHeight="1">
      <c r="A167" s="6"/>
      <c r="B167" s="7"/>
      <c r="C167" s="12"/>
      <c r="D167" s="12"/>
      <c r="E167" s="46"/>
      <c r="F167" s="47"/>
      <c r="G167" s="30"/>
      <c r="H167" s="46"/>
      <c r="I167" s="48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49"/>
    </row>
    <row r="168" ht="15.75" hidden="1" customHeight="1">
      <c r="A168" s="6"/>
      <c r="B168" s="7"/>
      <c r="C168" s="12"/>
      <c r="D168" s="12"/>
      <c r="E168" s="46"/>
      <c r="F168" s="47"/>
      <c r="G168" s="30"/>
      <c r="H168" s="46"/>
      <c r="I168" s="48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49"/>
    </row>
    <row r="169" ht="15.75" hidden="1" customHeight="1">
      <c r="A169" s="6"/>
      <c r="B169" s="7"/>
      <c r="C169" s="12"/>
      <c r="D169" s="12"/>
      <c r="E169" s="46"/>
      <c r="F169" s="47"/>
      <c r="G169" s="30"/>
      <c r="H169" s="46"/>
      <c r="I169" s="48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49"/>
    </row>
    <row r="170" ht="15.75" hidden="1" customHeight="1">
      <c r="A170" s="6"/>
      <c r="B170" s="7"/>
      <c r="C170" s="12"/>
      <c r="D170" s="12"/>
      <c r="E170" s="46"/>
      <c r="F170" s="47"/>
      <c r="G170" s="30"/>
      <c r="H170" s="46"/>
      <c r="I170" s="48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49"/>
    </row>
    <row r="171" ht="15.75" hidden="1" customHeight="1">
      <c r="A171" s="6"/>
      <c r="B171" s="7"/>
      <c r="C171" s="12"/>
      <c r="D171" s="12"/>
      <c r="E171" s="46"/>
      <c r="F171" s="47"/>
      <c r="G171" s="30"/>
      <c r="H171" s="46"/>
      <c r="I171" s="48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49"/>
    </row>
    <row r="172" ht="15.75" hidden="1" customHeight="1">
      <c r="A172" s="6"/>
      <c r="B172" s="7"/>
      <c r="C172" s="12"/>
      <c r="D172" s="12"/>
      <c r="E172" s="46"/>
      <c r="F172" s="47"/>
      <c r="G172" s="30"/>
      <c r="H172" s="46"/>
      <c r="I172" s="48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49"/>
    </row>
    <row r="173" ht="15.75" hidden="1" customHeight="1">
      <c r="A173" s="6"/>
      <c r="B173" s="7"/>
      <c r="C173" s="12"/>
      <c r="D173" s="12"/>
      <c r="E173" s="46"/>
      <c r="F173" s="47"/>
      <c r="G173" s="30"/>
      <c r="H173" s="46"/>
      <c r="I173" s="48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49"/>
    </row>
    <row r="174" ht="15.75" hidden="1" customHeight="1">
      <c r="A174" s="6"/>
      <c r="B174" s="7"/>
      <c r="C174" s="12"/>
      <c r="D174" s="12"/>
      <c r="E174" s="46"/>
      <c r="F174" s="47"/>
      <c r="G174" s="30"/>
      <c r="H174" s="46"/>
      <c r="I174" s="48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49"/>
    </row>
    <row r="175" ht="15.75" hidden="1" customHeight="1">
      <c r="A175" s="6"/>
      <c r="B175" s="7"/>
      <c r="C175" s="12"/>
      <c r="D175" s="12"/>
      <c r="E175" s="46"/>
      <c r="F175" s="47"/>
      <c r="G175" s="30"/>
      <c r="H175" s="46"/>
      <c r="I175" s="48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49"/>
    </row>
    <row r="176" ht="15.75" hidden="1" customHeight="1">
      <c r="A176" s="6"/>
      <c r="B176" s="7"/>
      <c r="C176" s="12"/>
      <c r="D176" s="12"/>
      <c r="E176" s="46"/>
      <c r="F176" s="47"/>
      <c r="G176" s="30"/>
      <c r="H176" s="46"/>
      <c r="I176" s="48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49"/>
    </row>
    <row r="177" ht="15.75" hidden="1" customHeight="1">
      <c r="A177" s="6"/>
      <c r="B177" s="7"/>
      <c r="C177" s="12"/>
      <c r="D177" s="12"/>
      <c r="E177" s="46"/>
      <c r="F177" s="47"/>
      <c r="G177" s="30"/>
      <c r="H177" s="46"/>
      <c r="I177" s="48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49"/>
    </row>
    <row r="178" ht="15.75" hidden="1" customHeight="1">
      <c r="A178" s="6"/>
      <c r="B178" s="7"/>
      <c r="C178" s="12"/>
      <c r="D178" s="12"/>
      <c r="E178" s="46"/>
      <c r="F178" s="47"/>
      <c r="G178" s="30"/>
      <c r="H178" s="46"/>
      <c r="I178" s="48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49"/>
    </row>
    <row r="179" ht="15.75" hidden="1" customHeight="1">
      <c r="A179" s="6"/>
      <c r="B179" s="7"/>
      <c r="C179" s="12"/>
      <c r="D179" s="12"/>
      <c r="E179" s="46"/>
      <c r="F179" s="47"/>
      <c r="G179" s="30"/>
      <c r="H179" s="46"/>
      <c r="I179" s="48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49"/>
    </row>
    <row r="180" ht="15.75" hidden="1" customHeight="1">
      <c r="A180" s="6"/>
      <c r="B180" s="7"/>
      <c r="C180" s="12"/>
      <c r="D180" s="12"/>
      <c r="E180" s="46"/>
      <c r="F180" s="47"/>
      <c r="G180" s="30"/>
      <c r="H180" s="46"/>
      <c r="I180" s="48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49"/>
    </row>
    <row r="181" ht="15.75" hidden="1" customHeight="1">
      <c r="A181" s="6"/>
      <c r="B181" s="7"/>
      <c r="C181" s="12"/>
      <c r="D181" s="12"/>
      <c r="E181" s="46"/>
      <c r="F181" s="47"/>
      <c r="G181" s="30"/>
      <c r="H181" s="46"/>
      <c r="I181" s="48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49"/>
    </row>
    <row r="182" ht="15.75" hidden="1" customHeight="1">
      <c r="A182" s="6"/>
      <c r="B182" s="7"/>
      <c r="C182" s="12"/>
      <c r="D182" s="12"/>
      <c r="E182" s="46"/>
      <c r="F182" s="47"/>
      <c r="G182" s="30"/>
      <c r="H182" s="46"/>
      <c r="I182" s="48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49"/>
    </row>
    <row r="183" ht="15.75" hidden="1" customHeight="1">
      <c r="A183" s="6"/>
      <c r="B183" s="7"/>
      <c r="C183" s="12"/>
      <c r="D183" s="12"/>
      <c r="E183" s="46"/>
      <c r="F183" s="47"/>
      <c r="G183" s="30"/>
      <c r="H183" s="46"/>
      <c r="I183" s="48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49"/>
    </row>
    <row r="184" ht="15.75" hidden="1" customHeight="1">
      <c r="A184" s="6"/>
      <c r="B184" s="7"/>
      <c r="C184" s="12"/>
      <c r="D184" s="12"/>
      <c r="E184" s="46"/>
      <c r="F184" s="47"/>
      <c r="G184" s="30"/>
      <c r="H184" s="46"/>
      <c r="I184" s="48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49"/>
    </row>
    <row r="185" ht="15.75" hidden="1" customHeight="1">
      <c r="A185" s="6"/>
      <c r="B185" s="7"/>
      <c r="C185" s="12"/>
      <c r="D185" s="12"/>
      <c r="E185" s="46"/>
      <c r="F185" s="47"/>
      <c r="G185" s="30"/>
      <c r="H185" s="46"/>
      <c r="I185" s="48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49"/>
    </row>
    <row r="186" ht="15.75" hidden="1" customHeight="1">
      <c r="A186" s="6"/>
      <c r="B186" s="7"/>
      <c r="C186" s="12"/>
      <c r="D186" s="12"/>
      <c r="E186" s="46"/>
      <c r="F186" s="47"/>
      <c r="G186" s="30"/>
      <c r="H186" s="46"/>
      <c r="I186" s="48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49"/>
    </row>
    <row r="187" ht="15.75" hidden="1" customHeight="1">
      <c r="A187" s="6"/>
      <c r="B187" s="7"/>
      <c r="C187" s="12"/>
      <c r="D187" s="12"/>
      <c r="E187" s="46"/>
      <c r="F187" s="47"/>
      <c r="G187" s="30"/>
      <c r="H187" s="46"/>
      <c r="I187" s="48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49"/>
    </row>
    <row r="188" ht="15.75" hidden="1" customHeight="1">
      <c r="A188" s="6"/>
      <c r="B188" s="7"/>
      <c r="C188" s="12"/>
      <c r="D188" s="12"/>
      <c r="E188" s="46"/>
      <c r="F188" s="47"/>
      <c r="G188" s="30"/>
      <c r="H188" s="46"/>
      <c r="I188" s="48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49"/>
    </row>
    <row r="189" ht="15.75" hidden="1" customHeight="1">
      <c r="A189" s="6"/>
      <c r="B189" s="7"/>
      <c r="C189" s="12"/>
      <c r="D189" s="12"/>
      <c r="E189" s="46"/>
      <c r="F189" s="47"/>
      <c r="G189" s="30"/>
      <c r="H189" s="46"/>
      <c r="I189" s="48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49"/>
    </row>
    <row r="190" ht="15.75" hidden="1" customHeight="1">
      <c r="A190" s="6"/>
      <c r="B190" s="7"/>
      <c r="C190" s="12"/>
      <c r="D190" s="12"/>
      <c r="E190" s="46"/>
      <c r="F190" s="47"/>
      <c r="G190" s="30"/>
      <c r="H190" s="46"/>
      <c r="I190" s="48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49"/>
    </row>
    <row r="191" ht="15.75" hidden="1" customHeight="1">
      <c r="A191" s="6"/>
      <c r="B191" s="7"/>
      <c r="C191" s="12"/>
      <c r="D191" s="12"/>
      <c r="E191" s="46"/>
      <c r="F191" s="47"/>
      <c r="G191" s="30"/>
      <c r="H191" s="46"/>
      <c r="I191" s="48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49"/>
    </row>
    <row r="192" ht="15.75" hidden="1" customHeight="1">
      <c r="A192" s="6"/>
      <c r="B192" s="7"/>
      <c r="C192" s="12"/>
      <c r="D192" s="12"/>
      <c r="E192" s="46"/>
      <c r="F192" s="47"/>
      <c r="G192" s="30"/>
      <c r="H192" s="46"/>
      <c r="I192" s="48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49"/>
    </row>
    <row r="193" ht="15.75" hidden="1" customHeight="1">
      <c r="A193" s="6"/>
      <c r="B193" s="7"/>
      <c r="C193" s="12"/>
      <c r="D193" s="12"/>
      <c r="E193" s="46"/>
      <c r="F193" s="47"/>
      <c r="G193" s="30"/>
      <c r="H193" s="46"/>
      <c r="I193" s="48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49"/>
    </row>
    <row r="194" ht="15.75" hidden="1" customHeight="1">
      <c r="A194" s="6"/>
      <c r="B194" s="7"/>
      <c r="C194" s="12"/>
      <c r="D194" s="12"/>
      <c r="E194" s="46"/>
      <c r="F194" s="47"/>
      <c r="G194" s="30"/>
      <c r="H194" s="46"/>
      <c r="I194" s="48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49"/>
    </row>
    <row r="195" ht="15.75" hidden="1" customHeight="1">
      <c r="A195" s="6"/>
      <c r="B195" s="7"/>
      <c r="C195" s="12"/>
      <c r="D195" s="12"/>
      <c r="E195" s="46"/>
      <c r="F195" s="47"/>
      <c r="G195" s="30"/>
      <c r="H195" s="46"/>
      <c r="I195" s="48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49"/>
    </row>
    <row r="196" ht="15.75" hidden="1" customHeight="1">
      <c r="A196" s="6"/>
      <c r="B196" s="7"/>
      <c r="C196" s="12"/>
      <c r="D196" s="12"/>
      <c r="E196" s="46"/>
      <c r="F196" s="47"/>
      <c r="G196" s="30"/>
      <c r="H196" s="46"/>
      <c r="I196" s="48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49"/>
    </row>
    <row r="197" ht="15.75" hidden="1" customHeight="1">
      <c r="A197" s="6"/>
      <c r="B197" s="7"/>
      <c r="C197" s="12"/>
      <c r="D197" s="12"/>
      <c r="E197" s="46"/>
      <c r="F197" s="47"/>
      <c r="G197" s="30"/>
      <c r="H197" s="46"/>
      <c r="I197" s="48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49"/>
    </row>
    <row r="198" ht="15.75" hidden="1" customHeight="1">
      <c r="A198" s="6"/>
      <c r="B198" s="7"/>
      <c r="C198" s="12"/>
      <c r="D198" s="12"/>
      <c r="E198" s="46"/>
      <c r="F198" s="47"/>
      <c r="G198" s="30"/>
      <c r="H198" s="46"/>
      <c r="I198" s="48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49"/>
    </row>
    <row r="199" ht="15.75" hidden="1" customHeight="1">
      <c r="A199" s="6"/>
      <c r="B199" s="7"/>
      <c r="C199" s="12"/>
      <c r="D199" s="12"/>
      <c r="E199" s="46"/>
      <c r="F199" s="47"/>
      <c r="G199" s="30"/>
      <c r="H199" s="46"/>
      <c r="I199" s="48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49"/>
    </row>
    <row r="200" ht="15.75" hidden="1" customHeight="1">
      <c r="A200" s="6"/>
      <c r="B200" s="7"/>
      <c r="C200" s="12"/>
      <c r="D200" s="12"/>
      <c r="E200" s="46"/>
      <c r="F200" s="47"/>
      <c r="G200" s="30"/>
      <c r="H200" s="46"/>
      <c r="I200" s="48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49"/>
    </row>
    <row r="201" ht="15.75" hidden="1" customHeight="1">
      <c r="A201" s="6"/>
      <c r="B201" s="7"/>
      <c r="C201" s="12"/>
      <c r="D201" s="12"/>
      <c r="E201" s="46"/>
      <c r="F201" s="47"/>
      <c r="G201" s="30"/>
      <c r="H201" s="46"/>
      <c r="I201" s="48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49"/>
    </row>
    <row r="202" ht="15.75" hidden="1" customHeight="1">
      <c r="A202" s="6"/>
      <c r="B202" s="7"/>
      <c r="C202" s="12"/>
      <c r="D202" s="12"/>
      <c r="E202" s="46"/>
      <c r="F202" s="47"/>
      <c r="G202" s="30"/>
      <c r="H202" s="46"/>
      <c r="I202" s="48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49"/>
    </row>
    <row r="203" ht="15.75" hidden="1" customHeight="1">
      <c r="A203" s="6"/>
      <c r="B203" s="7"/>
      <c r="C203" s="12"/>
      <c r="D203" s="12"/>
      <c r="E203" s="46"/>
      <c r="F203" s="47"/>
      <c r="G203" s="30"/>
      <c r="H203" s="46"/>
      <c r="I203" s="48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49"/>
    </row>
    <row r="204" ht="15.75" hidden="1" customHeight="1">
      <c r="A204" s="6"/>
      <c r="B204" s="7"/>
      <c r="C204" s="12"/>
      <c r="D204" s="12"/>
      <c r="E204" s="46"/>
      <c r="F204" s="47"/>
      <c r="G204" s="30"/>
      <c r="H204" s="46"/>
      <c r="I204" s="48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49"/>
    </row>
    <row r="205" ht="15.75" hidden="1" customHeight="1">
      <c r="A205" s="6"/>
      <c r="B205" s="7"/>
      <c r="C205" s="12"/>
      <c r="D205" s="12"/>
      <c r="E205" s="46"/>
      <c r="F205" s="47"/>
      <c r="G205" s="30"/>
      <c r="H205" s="46"/>
      <c r="I205" s="48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49"/>
    </row>
    <row r="206" ht="15.75" hidden="1" customHeight="1">
      <c r="A206" s="6"/>
      <c r="B206" s="7"/>
      <c r="C206" s="12"/>
      <c r="D206" s="12"/>
      <c r="E206" s="46"/>
      <c r="F206" s="47"/>
      <c r="G206" s="30"/>
      <c r="H206" s="46"/>
      <c r="I206" s="48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49"/>
    </row>
    <row r="207" ht="15.75" hidden="1" customHeight="1">
      <c r="A207" s="6"/>
      <c r="B207" s="7"/>
      <c r="C207" s="12"/>
      <c r="D207" s="12"/>
      <c r="E207" s="46"/>
      <c r="F207" s="47"/>
      <c r="G207" s="30"/>
      <c r="H207" s="46"/>
      <c r="I207" s="48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49"/>
    </row>
    <row r="208" ht="15.75" hidden="1" customHeight="1">
      <c r="A208" s="6"/>
      <c r="B208" s="7"/>
      <c r="C208" s="12"/>
      <c r="D208" s="12"/>
      <c r="E208" s="46"/>
      <c r="F208" s="47"/>
      <c r="G208" s="30"/>
      <c r="H208" s="46"/>
      <c r="I208" s="48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49"/>
    </row>
    <row r="209" ht="15.75" hidden="1" customHeight="1">
      <c r="A209" s="6"/>
      <c r="B209" s="7"/>
      <c r="C209" s="12"/>
      <c r="D209" s="12"/>
      <c r="E209" s="46"/>
      <c r="F209" s="47"/>
      <c r="G209" s="30"/>
      <c r="H209" s="46"/>
      <c r="I209" s="48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49"/>
    </row>
    <row r="210" ht="15.75" hidden="1" customHeight="1">
      <c r="A210" s="6"/>
      <c r="B210" s="7"/>
      <c r="C210" s="12"/>
      <c r="D210" s="12"/>
      <c r="E210" s="46"/>
      <c r="F210" s="47"/>
      <c r="G210" s="30"/>
      <c r="H210" s="46"/>
      <c r="I210" s="48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49"/>
    </row>
    <row r="211" ht="15.75" hidden="1" customHeight="1">
      <c r="A211" s="6"/>
      <c r="B211" s="7"/>
      <c r="C211" s="12"/>
      <c r="D211" s="12"/>
      <c r="E211" s="46"/>
      <c r="F211" s="47"/>
      <c r="G211" s="30"/>
      <c r="H211" s="46"/>
      <c r="I211" s="48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49"/>
    </row>
    <row r="212" ht="15.75" hidden="1" customHeight="1">
      <c r="A212" s="6"/>
      <c r="B212" s="7"/>
      <c r="C212" s="12"/>
      <c r="D212" s="12"/>
      <c r="E212" s="46"/>
      <c r="F212" s="47"/>
      <c r="G212" s="30"/>
      <c r="H212" s="46"/>
      <c r="I212" s="48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49"/>
    </row>
    <row r="213" ht="15.75" hidden="1" customHeight="1">
      <c r="A213" s="6"/>
      <c r="B213" s="7"/>
      <c r="C213" s="12"/>
      <c r="D213" s="12"/>
      <c r="E213" s="46"/>
      <c r="F213" s="47"/>
      <c r="G213" s="30"/>
      <c r="H213" s="46"/>
      <c r="I213" s="48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49"/>
    </row>
    <row r="214" ht="15.75" hidden="1" customHeight="1">
      <c r="A214" s="6"/>
      <c r="B214" s="7"/>
      <c r="C214" s="12"/>
      <c r="D214" s="12"/>
      <c r="E214" s="46"/>
      <c r="F214" s="47"/>
      <c r="G214" s="30"/>
      <c r="H214" s="46"/>
      <c r="I214" s="48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49"/>
    </row>
    <row r="215" ht="15.75" hidden="1" customHeight="1">
      <c r="A215" s="6"/>
      <c r="B215" s="7"/>
      <c r="C215" s="12"/>
      <c r="D215" s="12"/>
      <c r="E215" s="46"/>
      <c r="F215" s="47"/>
      <c r="G215" s="30"/>
      <c r="H215" s="46"/>
      <c r="I215" s="48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49"/>
    </row>
    <row r="216" ht="15.75" hidden="1" customHeight="1">
      <c r="A216" s="6"/>
      <c r="B216" s="7"/>
      <c r="C216" s="12"/>
      <c r="D216" s="12"/>
      <c r="E216" s="46"/>
      <c r="F216" s="47"/>
      <c r="G216" s="30"/>
      <c r="H216" s="46"/>
      <c r="I216" s="48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49"/>
    </row>
    <row r="217" ht="15.75" hidden="1" customHeight="1">
      <c r="A217" s="6"/>
      <c r="B217" s="7"/>
      <c r="C217" s="12"/>
      <c r="D217" s="12"/>
      <c r="E217" s="46"/>
      <c r="F217" s="47"/>
      <c r="G217" s="30"/>
      <c r="H217" s="46"/>
      <c r="I217" s="48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49"/>
    </row>
    <row r="218" ht="15.75" hidden="1" customHeight="1">
      <c r="A218" s="6"/>
      <c r="B218" s="7"/>
      <c r="C218" s="12"/>
      <c r="D218" s="12"/>
      <c r="E218" s="46"/>
      <c r="F218" s="47"/>
      <c r="G218" s="30"/>
      <c r="H218" s="46"/>
      <c r="I218" s="48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49"/>
    </row>
    <row r="219" ht="15.75" hidden="1" customHeight="1">
      <c r="A219" s="6"/>
      <c r="B219" s="7"/>
      <c r="C219" s="12"/>
      <c r="D219" s="12"/>
      <c r="E219" s="46"/>
      <c r="F219" s="47"/>
      <c r="G219" s="30"/>
      <c r="H219" s="46"/>
      <c r="I219" s="48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49"/>
    </row>
    <row r="220" ht="15.75" hidden="1" customHeight="1">
      <c r="A220" s="6"/>
      <c r="B220" s="7"/>
      <c r="C220" s="12"/>
      <c r="D220" s="12"/>
      <c r="E220" s="46"/>
      <c r="F220" s="47"/>
      <c r="G220" s="30"/>
      <c r="H220" s="46"/>
      <c r="I220" s="48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49"/>
    </row>
    <row r="221" ht="15.75" hidden="1" customHeight="1">
      <c r="A221" s="6"/>
      <c r="B221" s="7"/>
      <c r="C221" s="12"/>
      <c r="D221" s="12"/>
      <c r="E221" s="46"/>
      <c r="F221" s="47"/>
      <c r="G221" s="30"/>
      <c r="H221" s="46"/>
      <c r="I221" s="48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49"/>
    </row>
    <row r="222" ht="15.75" hidden="1" customHeight="1">
      <c r="A222" s="6"/>
      <c r="B222" s="7"/>
      <c r="C222" s="12"/>
      <c r="D222" s="12"/>
      <c r="E222" s="46"/>
      <c r="F222" s="47"/>
      <c r="G222" s="30"/>
      <c r="H222" s="46"/>
      <c r="I222" s="48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49"/>
    </row>
    <row r="223" ht="15.75" hidden="1" customHeight="1">
      <c r="A223" s="6"/>
      <c r="B223" s="7"/>
      <c r="C223" s="12"/>
      <c r="D223" s="12"/>
      <c r="E223" s="46"/>
      <c r="F223" s="47"/>
      <c r="G223" s="30"/>
      <c r="H223" s="46"/>
      <c r="I223" s="48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49"/>
    </row>
    <row r="224" ht="15.75" hidden="1" customHeight="1">
      <c r="A224" s="6"/>
      <c r="B224" s="7"/>
      <c r="C224" s="12"/>
      <c r="D224" s="12"/>
      <c r="E224" s="46"/>
      <c r="F224" s="47"/>
      <c r="G224" s="30"/>
      <c r="H224" s="46"/>
      <c r="I224" s="48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49"/>
    </row>
    <row r="225" ht="15.75" hidden="1" customHeight="1">
      <c r="A225" s="6"/>
      <c r="B225" s="7"/>
      <c r="C225" s="12"/>
      <c r="D225" s="12"/>
      <c r="E225" s="46"/>
      <c r="F225" s="47"/>
      <c r="G225" s="30"/>
      <c r="H225" s="46"/>
      <c r="I225" s="48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49"/>
    </row>
    <row r="226" ht="15.75" hidden="1" customHeight="1">
      <c r="A226" s="6"/>
      <c r="B226" s="7"/>
      <c r="C226" s="12"/>
      <c r="D226" s="12"/>
      <c r="E226" s="46"/>
      <c r="F226" s="47"/>
      <c r="G226" s="30"/>
      <c r="H226" s="46"/>
      <c r="I226" s="48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49"/>
    </row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C1:D1"/>
  </mergeCells>
  <drawing r:id="rId1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hidden="1" min="1" max="1" width="5.29"/>
    <col customWidth="1" min="2" max="2" width="3.0"/>
    <col customWidth="1" min="3" max="3" width="25.0"/>
    <col customWidth="1" min="4" max="4" width="25.43"/>
    <col customWidth="1" min="5" max="5" width="3.0"/>
    <col customWidth="1" hidden="1" min="6" max="12" width="14.43"/>
    <col customWidth="1" hidden="1" min="13" max="13" width="6.86"/>
    <col customWidth="1" hidden="1" min="14" max="14" width="10.43"/>
    <col customWidth="1" hidden="1" min="15" max="15" width="7.14"/>
    <col customWidth="1" hidden="1" min="16" max="16" width="8.86"/>
    <col customWidth="1" hidden="1" min="17" max="28" width="14.43"/>
  </cols>
  <sheetData>
    <row r="1" ht="15.75" customHeight="1">
      <c r="A1" s="50"/>
      <c r="B1" s="51"/>
      <c r="C1" s="52">
        <f>Match(C3,VirtualLeague!$G$3:$G$26,0)</f>
        <v>2</v>
      </c>
      <c r="D1" s="52">
        <f>Match(D3,VirtualLeague!$G$3:$G$26,0)</f>
        <v>1</v>
      </c>
      <c r="E1" s="53"/>
      <c r="F1" s="54"/>
      <c r="G1" s="55" t="s">
        <v>11</v>
      </c>
      <c r="H1" s="56"/>
      <c r="I1" s="55" t="s">
        <v>12</v>
      </c>
      <c r="J1" s="57"/>
      <c r="K1" s="58" t="s">
        <v>13</v>
      </c>
      <c r="L1" s="57"/>
      <c r="M1" s="55" t="s">
        <v>14</v>
      </c>
      <c r="N1" s="57"/>
      <c r="O1" s="55" t="s">
        <v>15</v>
      </c>
      <c r="P1" s="57"/>
    </row>
    <row r="2" ht="15.75" customHeight="1">
      <c r="B2" s="59"/>
      <c r="C2" s="60"/>
      <c r="D2" s="61"/>
      <c r="E2" s="59"/>
      <c r="F2" s="62"/>
      <c r="G2" s="55" t="s">
        <v>16</v>
      </c>
      <c r="H2" s="58" t="s">
        <v>17</v>
      </c>
      <c r="I2" s="55" t="s">
        <v>16</v>
      </c>
      <c r="J2" s="63" t="s">
        <v>17</v>
      </c>
      <c r="K2" s="58" t="s">
        <v>16</v>
      </c>
      <c r="L2" s="63" t="s">
        <v>17</v>
      </c>
      <c r="M2" s="55" t="s">
        <v>4</v>
      </c>
      <c r="N2" s="63" t="s">
        <v>5</v>
      </c>
      <c r="O2" s="55" t="s">
        <v>4</v>
      </c>
      <c r="P2" s="63" t="s">
        <v>5</v>
      </c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</row>
    <row r="3" ht="15.75" customHeight="1">
      <c r="A3" s="65"/>
      <c r="B3" s="59"/>
      <c r="C3" s="66" t="s">
        <v>9</v>
      </c>
      <c r="D3" s="67" t="s">
        <v>10</v>
      </c>
      <c r="E3" s="59"/>
      <c r="F3" s="68">
        <v>1.0</v>
      </c>
      <c r="G3" s="48">
        <f t="array" ref="G3:G52">index(ScoreMatrix!$B$2:$AA$51,0,C$1)</f>
        <v>38399</v>
      </c>
      <c r="H3" s="6">
        <f t="array" ref="H3:H52">index(ScoreMatrix!$B$2:$AA$51,0,D$1)</f>
        <v>37750</v>
      </c>
      <c r="I3" s="48">
        <f t="shared" ref="I3:J3" si="1">rank(G3,$G$3:$H$52,false) </f>
        <v>1</v>
      </c>
      <c r="J3" s="49">
        <f t="shared" si="1"/>
        <v>3</v>
      </c>
      <c r="K3" s="6">
        <f t="array" ref="K3">iferror(index(RankScores!$C$1:$C$100,I3),)</f>
        <v>300</v>
      </c>
      <c r="L3" s="49">
        <f t="array" ref="L3">iferror(index(RankScores!$C$1:$C$100,J3),)</f>
        <v>262</v>
      </c>
      <c r="M3" s="48">
        <v>1.0</v>
      </c>
      <c r="N3" s="49">
        <f t="shared" ref="N3:N52" si="4">G3</f>
        <v>38399</v>
      </c>
      <c r="O3" s="48">
        <f t="array" ref="O3:P102">sort(M3:N102, N3:N102,false)</f>
        <v>1</v>
      </c>
      <c r="P3" s="49">
        <v>38399.0</v>
      </c>
    </row>
    <row r="4" ht="15.75" customHeight="1">
      <c r="A4" s="46"/>
      <c r="B4" s="59"/>
      <c r="C4" s="69">
        <f t="shared" ref="C4:D4" si="2">sum(K:K)</f>
        <v>3364</v>
      </c>
      <c r="D4" s="70">
        <f t="shared" si="2"/>
        <v>1158</v>
      </c>
      <c r="E4" s="59"/>
      <c r="F4" s="68">
        <f t="shared" ref="F4:F15" si="5">F3+1</f>
        <v>2</v>
      </c>
      <c r="G4" s="48">
        <v>38021.0</v>
      </c>
      <c r="H4" s="6">
        <v>36340.0</v>
      </c>
      <c r="I4" s="48">
        <f t="shared" ref="I4:J4" si="3">rank(G4,$G$3:$H$52,false) </f>
        <v>2</v>
      </c>
      <c r="J4" s="49">
        <f t="shared" si="3"/>
        <v>9</v>
      </c>
      <c r="K4" s="6">
        <f t="array" ref="K4">iferror(index(RankScores!$C$1:$C$100,I4),)</f>
        <v>280</v>
      </c>
      <c r="L4" s="49">
        <f t="array" ref="L4">iferror(index(RankScores!$C$1:$C$100,J4),)</f>
        <v>173</v>
      </c>
      <c r="M4" s="48">
        <f t="shared" ref="M4:M15" si="7">M3</f>
        <v>1</v>
      </c>
      <c r="N4" s="49">
        <f t="shared" si="4"/>
        <v>38021</v>
      </c>
      <c r="O4" s="48">
        <v>1.0</v>
      </c>
      <c r="P4" s="49">
        <v>38021.0</v>
      </c>
    </row>
    <row r="5" ht="15.75" customHeight="1">
      <c r="A5" s="6"/>
      <c r="B5" s="59"/>
      <c r="C5" s="71"/>
      <c r="D5" s="72"/>
      <c r="E5" s="59"/>
      <c r="F5" s="68">
        <f t="shared" si="5"/>
        <v>3</v>
      </c>
      <c r="G5" s="48">
        <v>37631.0</v>
      </c>
      <c r="H5" s="6">
        <v>36148.0</v>
      </c>
      <c r="I5" s="48">
        <f t="shared" ref="I5:J5" si="6">rank(G5,$G$3:$H$52,false) </f>
        <v>4</v>
      </c>
      <c r="J5" s="49">
        <f t="shared" si="6"/>
        <v>11</v>
      </c>
      <c r="K5" s="6">
        <f t="array" ref="K5">iferror(index(RankScores!$C$1:$C$100,I5),)</f>
        <v>244</v>
      </c>
      <c r="L5" s="49">
        <f t="array" ref="L5">iferror(index(RankScores!$C$1:$C$100,J5),)</f>
        <v>150</v>
      </c>
      <c r="M5" s="48">
        <f t="shared" si="7"/>
        <v>1</v>
      </c>
      <c r="N5" s="49">
        <f t="shared" si="4"/>
        <v>37631</v>
      </c>
      <c r="O5" s="48">
        <v>2.0</v>
      </c>
      <c r="P5" s="49">
        <v>37750.0</v>
      </c>
    </row>
    <row r="6" ht="15.75" customHeight="1">
      <c r="A6" s="6"/>
      <c r="B6" s="73"/>
      <c r="C6" s="74"/>
      <c r="D6" s="52" t="s">
        <v>18</v>
      </c>
      <c r="E6" s="75"/>
      <c r="F6" s="68">
        <f t="shared" si="5"/>
        <v>4</v>
      </c>
      <c r="G6" s="48">
        <v>36965.0</v>
      </c>
      <c r="H6" s="6">
        <v>35606.0</v>
      </c>
      <c r="I6" s="48">
        <f t="shared" ref="I6:J6" si="8">rank(G6,$G$3:$H$52,false) </f>
        <v>5</v>
      </c>
      <c r="J6" s="49">
        <f t="shared" si="8"/>
        <v>14</v>
      </c>
      <c r="K6" s="6">
        <f t="array" ref="K6">iferror(index(RankScores!$C$1:$C$100,I6),)</f>
        <v>228</v>
      </c>
      <c r="L6" s="49">
        <f t="array" ref="L6">iferror(index(RankScores!$C$1:$C$100,J6),)</f>
        <v>122</v>
      </c>
      <c r="M6" s="48">
        <f t="shared" si="7"/>
        <v>1</v>
      </c>
      <c r="N6" s="49">
        <f t="shared" si="4"/>
        <v>36965</v>
      </c>
      <c r="O6" s="48">
        <v>1.0</v>
      </c>
      <c r="P6" s="49">
        <v>37631.0</v>
      </c>
    </row>
    <row r="7" ht="15.75" customHeight="1">
      <c r="A7" s="6"/>
      <c r="B7" s="76">
        <f>15-len(C3)</f>
        <v>10</v>
      </c>
      <c r="C7" s="77" t="str">
        <f> "`"&amp;$C$3&amp; rept(" ",B7)&amp;rept(" ",6-len(C4))&amp;C4&amp;"`"</f>
        <v>`NORTH            3364`</v>
      </c>
      <c r="D7" s="78" t="str">
        <f>mid(C8,2,len(C8)-2)&amp;"   " </f>
        <v>Greddit2         1158   </v>
      </c>
      <c r="E7" s="79" t="s">
        <v>19</v>
      </c>
      <c r="F7" s="68">
        <f t="shared" si="5"/>
        <v>5</v>
      </c>
      <c r="G7" s="48">
        <v>36944.0</v>
      </c>
      <c r="H7" s="6">
        <v>34977.0</v>
      </c>
      <c r="I7" s="48">
        <f t="shared" ref="I7:J7" si="9">rank(G7,$G$3:$H$52,false) </f>
        <v>6</v>
      </c>
      <c r="J7" s="49">
        <f t="shared" si="9"/>
        <v>23</v>
      </c>
      <c r="K7" s="6">
        <f t="array" ref="K7">iferror(index(RankScores!$C$1:$C$100,I7),)</f>
        <v>213</v>
      </c>
      <c r="L7" s="49">
        <f t="array" ref="L7">iferror(index(RankScores!$C$1:$C$100,J7),)</f>
        <v>66</v>
      </c>
      <c r="M7" s="48">
        <f t="shared" si="7"/>
        <v>1</v>
      </c>
      <c r="N7" s="49">
        <f t="shared" si="4"/>
        <v>36944</v>
      </c>
      <c r="O7" s="48">
        <v>1.0</v>
      </c>
      <c r="P7" s="49">
        <v>36965.0</v>
      </c>
    </row>
    <row r="8" ht="15.75" customHeight="1">
      <c r="A8" s="6"/>
      <c r="B8" s="76">
        <f>15-len(D3)</f>
        <v>7</v>
      </c>
      <c r="C8" s="80" t="str">
        <f> "`"&amp;$D$3&amp; rept(" ",B8)&amp;rept(" ",6-len(D4))&amp;D4&amp;"`"</f>
        <v>`Greddit2         1158`</v>
      </c>
      <c r="D8" s="81" t="str">
        <f>mid(C7,2,len(C7)-2)&amp;"   " </f>
        <v>NORTH            3364   </v>
      </c>
      <c r="E8" s="79" t="s">
        <v>19</v>
      </c>
      <c r="F8" s="68">
        <f t="shared" si="5"/>
        <v>6</v>
      </c>
      <c r="G8" s="48">
        <v>36620.0</v>
      </c>
      <c r="H8" s="6">
        <v>34868.0</v>
      </c>
      <c r="I8" s="48">
        <f t="shared" ref="I8:J8" si="10">rank(G8,$G$3:$H$52,false) </f>
        <v>7</v>
      </c>
      <c r="J8" s="49">
        <f t="shared" si="10"/>
        <v>24</v>
      </c>
      <c r="K8" s="6">
        <f t="array" ref="K8">iferror(index(RankScores!$C$1:$C$100,I8),)</f>
        <v>198</v>
      </c>
      <c r="L8" s="49">
        <f t="array" ref="L8">iferror(index(RankScores!$C$1:$C$100,J8),)</f>
        <v>61</v>
      </c>
      <c r="M8" s="48">
        <f t="shared" si="7"/>
        <v>1</v>
      </c>
      <c r="N8" s="49">
        <f t="shared" si="4"/>
        <v>36620</v>
      </c>
      <c r="O8" s="48">
        <v>1.0</v>
      </c>
      <c r="P8" s="49">
        <v>36944.0</v>
      </c>
    </row>
    <row r="9" ht="15.75" customHeight="1">
      <c r="A9" s="6"/>
      <c r="B9" s="82"/>
      <c r="C9" s="83"/>
      <c r="D9" s="83"/>
      <c r="E9" s="79" t="s">
        <v>19</v>
      </c>
      <c r="F9" s="68">
        <f t="shared" si="5"/>
        <v>7</v>
      </c>
      <c r="G9" s="48">
        <v>36554.0</v>
      </c>
      <c r="H9" s="6">
        <v>34771.0</v>
      </c>
      <c r="I9" s="48">
        <f t="shared" ref="I9:J9" si="11">rank(G9,$G$3:$H$52,false) </f>
        <v>8</v>
      </c>
      <c r="J9" s="49">
        <f t="shared" si="11"/>
        <v>26</v>
      </c>
      <c r="K9" s="6">
        <f t="array" ref="K9">iferror(index(RankScores!$C$1:$C$100,I9),)</f>
        <v>185</v>
      </c>
      <c r="L9" s="49">
        <f t="array" ref="L9">iferror(index(RankScores!$C$1:$C$100,J9),)</f>
        <v>54</v>
      </c>
      <c r="M9" s="48">
        <f t="shared" si="7"/>
        <v>1</v>
      </c>
      <c r="N9" s="49">
        <f t="shared" si="4"/>
        <v>36554</v>
      </c>
      <c r="O9" s="48">
        <v>1.0</v>
      </c>
      <c r="P9" s="49">
        <v>36620.0</v>
      </c>
    </row>
    <row r="10" ht="15.75" customHeight="1">
      <c r="A10" s="6"/>
      <c r="B10" s="79"/>
      <c r="C10" s="84" t="s">
        <v>20</v>
      </c>
      <c r="D10" s="84" t="str">
        <f>C10&amp;"   "</f>
        <v>**LEADERBOARD**   </v>
      </c>
      <c r="E10" s="79" t="s">
        <v>19</v>
      </c>
      <c r="F10" s="68">
        <f t="shared" si="5"/>
        <v>8</v>
      </c>
      <c r="G10" s="48">
        <v>36175.0</v>
      </c>
      <c r="H10" s="6">
        <v>34706.0</v>
      </c>
      <c r="I10" s="48">
        <f t="shared" ref="I10:J10" si="12">rank(G10,$G$3:$H$52,false) </f>
        <v>10</v>
      </c>
      <c r="J10" s="49">
        <f t="shared" si="12"/>
        <v>27</v>
      </c>
      <c r="K10" s="6">
        <f t="array" ref="K10">iferror(index(RankScores!$C$1:$C$100,I10),)</f>
        <v>161</v>
      </c>
      <c r="L10" s="49">
        <f t="array" ref="L10">iferror(index(RankScores!$C$1:$C$100,J10),)</f>
        <v>50</v>
      </c>
      <c r="M10" s="48">
        <f t="shared" si="7"/>
        <v>1</v>
      </c>
      <c r="N10" s="49">
        <f t="shared" si="4"/>
        <v>36175</v>
      </c>
      <c r="O10" s="48">
        <v>1.0</v>
      </c>
      <c r="P10" s="49">
        <v>36554.0</v>
      </c>
    </row>
    <row r="11" ht="15.75" customHeight="1">
      <c r="A11" s="6"/>
      <c r="B11" s="79" t="s">
        <v>19</v>
      </c>
      <c r="C11" s="85" t="str">
        <f t="shared" ref="C11:C110" si="14">if(isblank(P3),"-","`"&amp;CHOOSE(O3,$C$3&amp;rept(" ",$B$7),$D$3&amp; rept(" ",$B$8))&amp; rept(" ",6-len(P3))&amp;P3&amp;"`"  )</f>
        <v>`NORTH           38399`</v>
      </c>
      <c r="D11" s="86" t="str">
        <f t="shared" ref="D11:D110" si="15">iferror(mid(C11,2,len(C11)-2)&amp;"   ",)</f>
        <v>NORTH           38399   </v>
      </c>
      <c r="E11" s="79" t="s">
        <v>19</v>
      </c>
      <c r="F11" s="68">
        <f t="shared" si="5"/>
        <v>9</v>
      </c>
      <c r="G11" s="48">
        <v>35857.0</v>
      </c>
      <c r="H11" s="6">
        <v>34326.0</v>
      </c>
      <c r="I11" s="48">
        <f t="shared" ref="I11:J11" si="13">rank(G11,$G$3:$H$52,false) </f>
        <v>12</v>
      </c>
      <c r="J11" s="49">
        <f t="shared" si="13"/>
        <v>31</v>
      </c>
      <c r="K11" s="6">
        <f t="array" ref="K11">iferror(index(RankScores!$C$1:$C$100,I11),)</f>
        <v>140</v>
      </c>
      <c r="L11" s="49">
        <f t="array" ref="L11">iferror(index(RankScores!$C$1:$C$100,J11),)</f>
        <v>38</v>
      </c>
      <c r="M11" s="48">
        <f t="shared" si="7"/>
        <v>1</v>
      </c>
      <c r="N11" s="49">
        <f t="shared" si="4"/>
        <v>35857</v>
      </c>
      <c r="O11" s="48">
        <v>2.0</v>
      </c>
      <c r="P11" s="49">
        <v>36340.0</v>
      </c>
    </row>
    <row r="12" ht="15.75" customHeight="1">
      <c r="A12" s="6"/>
      <c r="B12" s="79" t="s">
        <v>19</v>
      </c>
      <c r="C12" s="87" t="str">
        <f t="shared" si="14"/>
        <v>`NORTH           38021`</v>
      </c>
      <c r="D12" s="88" t="str">
        <f t="shared" si="15"/>
        <v>NORTH           38021   </v>
      </c>
      <c r="E12" s="79" t="s">
        <v>19</v>
      </c>
      <c r="F12" s="68">
        <f t="shared" si="5"/>
        <v>10</v>
      </c>
      <c r="G12" s="48">
        <v>35783.0</v>
      </c>
      <c r="H12" s="6">
        <v>33276.0</v>
      </c>
      <c r="I12" s="48">
        <f t="shared" ref="I12:J12" si="16">rank(G12,$G$3:$H$52,false) </f>
        <v>13</v>
      </c>
      <c r="J12" s="49">
        <f t="shared" si="16"/>
        <v>38</v>
      </c>
      <c r="K12" s="6">
        <f t="array" ref="K12">iferror(index(RankScores!$C$1:$C$100,I12),)</f>
        <v>131</v>
      </c>
      <c r="L12" s="49">
        <f t="array" ref="L12">iferror(index(RankScores!$C$1:$C$100,J12),)</f>
        <v>24</v>
      </c>
      <c r="M12" s="48">
        <f t="shared" si="7"/>
        <v>1</v>
      </c>
      <c r="N12" s="49">
        <f t="shared" si="4"/>
        <v>35783</v>
      </c>
      <c r="O12" s="48">
        <v>1.0</v>
      </c>
      <c r="P12" s="49">
        <v>36175.0</v>
      </c>
    </row>
    <row r="13" ht="15.75" customHeight="1">
      <c r="A13" s="6"/>
      <c r="B13" s="79" t="s">
        <v>19</v>
      </c>
      <c r="C13" s="87" t="str">
        <f t="shared" si="14"/>
        <v>`Greddit2        37750`</v>
      </c>
      <c r="D13" s="88" t="str">
        <f t="shared" si="15"/>
        <v>Greddit2        37750   </v>
      </c>
      <c r="E13" s="79" t="s">
        <v>19</v>
      </c>
      <c r="F13" s="68">
        <f t="shared" si="5"/>
        <v>11</v>
      </c>
      <c r="G13" s="48">
        <v>35463.0</v>
      </c>
      <c r="H13" s="6">
        <v>33091.0</v>
      </c>
      <c r="I13" s="48">
        <f t="shared" ref="I13:J13" si="17">rank(G13,$G$3:$H$52,false) </f>
        <v>15</v>
      </c>
      <c r="J13" s="49">
        <f t="shared" si="17"/>
        <v>42</v>
      </c>
      <c r="K13" s="6">
        <f t="array" ref="K13">iferror(index(RankScores!$C$1:$C$100,I13),)</f>
        <v>114</v>
      </c>
      <c r="L13" s="49">
        <f t="array" ref="L13">iferror(index(RankScores!$C$1:$C$100,J13),)</f>
        <v>18</v>
      </c>
      <c r="M13" s="48">
        <f t="shared" si="7"/>
        <v>1</v>
      </c>
      <c r="N13" s="49">
        <f t="shared" si="4"/>
        <v>35463</v>
      </c>
      <c r="O13" s="48">
        <v>2.0</v>
      </c>
      <c r="P13" s="49">
        <v>36148.0</v>
      </c>
    </row>
    <row r="14" ht="15.75" customHeight="1">
      <c r="A14" s="6"/>
      <c r="B14" s="79" t="s">
        <v>19</v>
      </c>
      <c r="C14" s="87" t="str">
        <f t="shared" si="14"/>
        <v>`NORTH           37631`</v>
      </c>
      <c r="D14" s="88" t="str">
        <f t="shared" si="15"/>
        <v>NORTH           37631   </v>
      </c>
      <c r="E14" s="79" t="s">
        <v>19</v>
      </c>
      <c r="F14" s="68">
        <f t="shared" si="5"/>
        <v>12</v>
      </c>
      <c r="G14" s="48">
        <v>35391.0</v>
      </c>
      <c r="H14" s="6">
        <v>32689.0</v>
      </c>
      <c r="I14" s="48">
        <f t="shared" ref="I14:J14" si="18">rank(G14,$G$3:$H$52,false) </f>
        <v>16</v>
      </c>
      <c r="J14" s="49">
        <f t="shared" si="18"/>
        <v>45</v>
      </c>
      <c r="K14" s="6">
        <f t="array" ref="K14">iferror(index(RankScores!$C$1:$C$100,I14),)</f>
        <v>107</v>
      </c>
      <c r="L14" s="49">
        <f t="array" ref="L14">iferror(index(RankScores!$C$1:$C$100,J14),)</f>
        <v>15</v>
      </c>
      <c r="M14" s="48">
        <f t="shared" si="7"/>
        <v>1</v>
      </c>
      <c r="N14" s="49">
        <f t="shared" si="4"/>
        <v>35391</v>
      </c>
      <c r="O14" s="48">
        <v>1.0</v>
      </c>
      <c r="P14" s="49">
        <v>35857.0</v>
      </c>
    </row>
    <row r="15" ht="15.75" customHeight="1">
      <c r="A15" s="6"/>
      <c r="B15" s="79" t="s">
        <v>19</v>
      </c>
      <c r="C15" s="87" t="str">
        <f t="shared" si="14"/>
        <v>`NORTH           36965`</v>
      </c>
      <c r="D15" s="88" t="str">
        <f t="shared" si="15"/>
        <v>NORTH           36965   </v>
      </c>
      <c r="E15" s="79" t="s">
        <v>19</v>
      </c>
      <c r="F15" s="68">
        <f t="shared" si="5"/>
        <v>13</v>
      </c>
      <c r="G15" s="48">
        <v>35365.0</v>
      </c>
      <c r="H15" s="6">
        <v>32649.0</v>
      </c>
      <c r="I15" s="48">
        <f t="shared" ref="I15:J15" si="19">rank(G15,$G$3:$H$52,false) </f>
        <v>17</v>
      </c>
      <c r="J15" s="49">
        <f t="shared" si="19"/>
        <v>46</v>
      </c>
      <c r="K15" s="6">
        <f t="array" ref="K15">iferror(index(RankScores!$C$1:$C$100,I15),)</f>
        <v>99</v>
      </c>
      <c r="L15" s="49">
        <f t="array" ref="L15">iferror(index(RankScores!$C$1:$C$100,J15),)</f>
        <v>14</v>
      </c>
      <c r="M15" s="48">
        <f t="shared" si="7"/>
        <v>1</v>
      </c>
      <c r="N15" s="49">
        <f t="shared" si="4"/>
        <v>35365</v>
      </c>
      <c r="O15" s="48">
        <v>1.0</v>
      </c>
      <c r="P15" s="49">
        <v>35783.0</v>
      </c>
    </row>
    <row r="16" ht="15.75" customHeight="1">
      <c r="A16" s="6"/>
      <c r="B16" s="79" t="s">
        <v>19</v>
      </c>
      <c r="C16" s="87" t="str">
        <f t="shared" si="14"/>
        <v>`NORTH           36944`</v>
      </c>
      <c r="D16" s="88" t="str">
        <f t="shared" si="15"/>
        <v>NORTH           36944   </v>
      </c>
      <c r="E16" s="79" t="s">
        <v>19</v>
      </c>
      <c r="F16" s="68">
        <f>F29+1</f>
        <v>15</v>
      </c>
      <c r="G16" s="48">
        <v>35287.0</v>
      </c>
      <c r="H16" s="6">
        <v>32339.0</v>
      </c>
      <c r="I16" s="48">
        <f t="shared" ref="I16:J16" si="20">rank(G16,$G$3:$H$52,false) </f>
        <v>18</v>
      </c>
      <c r="J16" s="49">
        <f t="shared" si="20"/>
        <v>49</v>
      </c>
      <c r="K16" s="6">
        <f t="array" ref="K16">iferror(index(RankScores!$C$1:$C$100,I16),)</f>
        <v>93</v>
      </c>
      <c r="L16" s="49">
        <f t="array" ref="L16">iferror(index(RankScores!$C$1:$C$100,J16),)</f>
        <v>11</v>
      </c>
      <c r="M16" s="48">
        <f>M29</f>
        <v>1</v>
      </c>
      <c r="N16" s="49">
        <f t="shared" si="4"/>
        <v>35287</v>
      </c>
      <c r="O16" s="48">
        <v>2.0</v>
      </c>
      <c r="P16" s="49">
        <v>35606.0</v>
      </c>
    </row>
    <row r="17" ht="15.75" customHeight="1">
      <c r="A17" s="6"/>
      <c r="B17" s="79" t="s">
        <v>19</v>
      </c>
      <c r="C17" s="87" t="str">
        <f t="shared" si="14"/>
        <v>`NORTH           36620`</v>
      </c>
      <c r="D17" s="88" t="str">
        <f t="shared" si="15"/>
        <v>NORTH           36620   </v>
      </c>
      <c r="E17" s="79" t="s">
        <v>19</v>
      </c>
      <c r="F17" s="68">
        <f t="shared" ref="F17:F28" si="22">F16+1</f>
        <v>16</v>
      </c>
      <c r="G17" s="48">
        <v>35245.0</v>
      </c>
      <c r="H17" s="6">
        <v>32251.0</v>
      </c>
      <c r="I17" s="48">
        <f t="shared" ref="I17:J17" si="21">rank(G17,$G$3:$H$52,false) </f>
        <v>19</v>
      </c>
      <c r="J17" s="49">
        <f t="shared" si="21"/>
        <v>51</v>
      </c>
      <c r="K17" s="6">
        <f t="array" ref="K17">iferror(index(RankScores!$C$1:$C$100,I17),)</f>
        <v>87</v>
      </c>
      <c r="L17" s="49">
        <f t="array" ref="L17">iferror(index(RankScores!$C$1:$C$100,J17),)</f>
        <v>10</v>
      </c>
      <c r="M17" s="48">
        <f t="shared" ref="M17:M28" si="24">M16</f>
        <v>1</v>
      </c>
      <c r="N17" s="49">
        <f t="shared" si="4"/>
        <v>35245</v>
      </c>
      <c r="O17" s="48">
        <v>1.0</v>
      </c>
      <c r="P17" s="49">
        <v>35463.0</v>
      </c>
    </row>
    <row r="18" ht="15.75" customHeight="1">
      <c r="A18" s="6"/>
      <c r="B18" s="79" t="s">
        <v>19</v>
      </c>
      <c r="C18" s="87" t="str">
        <f t="shared" si="14"/>
        <v>`NORTH           36554`</v>
      </c>
      <c r="D18" s="88" t="str">
        <f t="shared" si="15"/>
        <v>NORTH           36554   </v>
      </c>
      <c r="E18" s="79" t="s">
        <v>19</v>
      </c>
      <c r="F18" s="68">
        <f t="shared" si="22"/>
        <v>17</v>
      </c>
      <c r="G18" s="48">
        <v>35061.0</v>
      </c>
      <c r="H18" s="6">
        <v>32135.0</v>
      </c>
      <c r="I18" s="48">
        <f t="shared" ref="I18:J18" si="23">rank(G18,$G$3:$H$52,false) </f>
        <v>20</v>
      </c>
      <c r="J18" s="49">
        <f t="shared" si="23"/>
        <v>53</v>
      </c>
      <c r="K18" s="6">
        <f t="array" ref="K18">iferror(index(RankScores!$C$1:$C$100,I18),)</f>
        <v>81</v>
      </c>
      <c r="L18" s="49">
        <f t="array" ref="L18">iferror(index(RankScores!$C$1:$C$100,J18),)</f>
        <v>9</v>
      </c>
      <c r="M18" s="48">
        <f t="shared" si="24"/>
        <v>1</v>
      </c>
      <c r="N18" s="49">
        <f t="shared" si="4"/>
        <v>35061</v>
      </c>
      <c r="O18" s="48">
        <v>1.0</v>
      </c>
      <c r="P18" s="49">
        <v>35391.0</v>
      </c>
    </row>
    <row r="19" ht="15.75" customHeight="1">
      <c r="A19" s="6"/>
      <c r="B19" s="79" t="s">
        <v>19</v>
      </c>
      <c r="C19" s="87" t="str">
        <f t="shared" si="14"/>
        <v>`Greddit2        36340`</v>
      </c>
      <c r="D19" s="88" t="str">
        <f t="shared" si="15"/>
        <v>Greddit2        36340   </v>
      </c>
      <c r="E19" s="79" t="s">
        <v>19</v>
      </c>
      <c r="F19" s="68">
        <f t="shared" si="22"/>
        <v>18</v>
      </c>
      <c r="G19" s="48">
        <v>34992.0</v>
      </c>
      <c r="H19" s="6">
        <v>31931.0</v>
      </c>
      <c r="I19" s="48">
        <f t="shared" ref="I19:J19" si="25">rank(G19,$G$3:$H$52,false) </f>
        <v>21</v>
      </c>
      <c r="J19" s="49">
        <f t="shared" si="25"/>
        <v>55</v>
      </c>
      <c r="K19" s="6">
        <f t="array" ref="K19">iferror(index(RankScores!$C$1:$C$100,I19),)</f>
        <v>75</v>
      </c>
      <c r="L19" s="49">
        <f t="array" ref="L19">iferror(index(RankScores!$C$1:$C$100,J19),)</f>
        <v>8</v>
      </c>
      <c r="M19" s="48">
        <f t="shared" si="24"/>
        <v>1</v>
      </c>
      <c r="N19" s="49">
        <f t="shared" si="4"/>
        <v>34992</v>
      </c>
      <c r="O19" s="48">
        <v>1.0</v>
      </c>
      <c r="P19" s="49">
        <v>35365.0</v>
      </c>
    </row>
    <row r="20" ht="15.75" customHeight="1">
      <c r="A20" s="6"/>
      <c r="B20" s="79" t="s">
        <v>19</v>
      </c>
      <c r="C20" s="87" t="str">
        <f t="shared" si="14"/>
        <v>`NORTH           36175`</v>
      </c>
      <c r="D20" s="88" t="str">
        <f t="shared" si="15"/>
        <v>NORTH           36175   </v>
      </c>
      <c r="E20" s="79" t="s">
        <v>19</v>
      </c>
      <c r="F20" s="68">
        <f t="shared" si="22"/>
        <v>19</v>
      </c>
      <c r="G20" s="48">
        <v>34978.0</v>
      </c>
      <c r="H20" s="6">
        <v>31865.0</v>
      </c>
      <c r="I20" s="48">
        <f t="shared" ref="I20:J20" si="26">rank(G20,$G$3:$H$52,false) </f>
        <v>22</v>
      </c>
      <c r="J20" s="49">
        <f t="shared" si="26"/>
        <v>56</v>
      </c>
      <c r="K20" s="6">
        <f t="array" ref="K20">iferror(index(RankScores!$C$1:$C$100,I20),)</f>
        <v>70</v>
      </c>
      <c r="L20" s="49">
        <f t="array" ref="L20">iferror(index(RankScores!$C$1:$C$100,J20),)</f>
        <v>7</v>
      </c>
      <c r="M20" s="48">
        <f t="shared" si="24"/>
        <v>1</v>
      </c>
      <c r="N20" s="49">
        <f t="shared" si="4"/>
        <v>34978</v>
      </c>
      <c r="O20" s="48">
        <v>1.0</v>
      </c>
      <c r="P20" s="49">
        <v>35287.0</v>
      </c>
    </row>
    <row r="21" ht="15.75" customHeight="1">
      <c r="A21" s="6"/>
      <c r="B21" s="79" t="s">
        <v>19</v>
      </c>
      <c r="C21" s="87" t="str">
        <f t="shared" si="14"/>
        <v>`Greddit2        36148`</v>
      </c>
      <c r="D21" s="88" t="str">
        <f t="shared" si="15"/>
        <v>Greddit2        36148   </v>
      </c>
      <c r="E21" s="79" t="s">
        <v>19</v>
      </c>
      <c r="F21" s="68">
        <f t="shared" si="22"/>
        <v>20</v>
      </c>
      <c r="G21" s="48">
        <v>34802.0</v>
      </c>
      <c r="H21" s="6">
        <v>31836.0</v>
      </c>
      <c r="I21" s="48">
        <f t="shared" ref="I21:J21" si="27">rank(G21,$G$3:$H$52,false) </f>
        <v>25</v>
      </c>
      <c r="J21" s="49">
        <f t="shared" si="27"/>
        <v>57</v>
      </c>
      <c r="K21" s="6">
        <f t="array" ref="K21">iferror(index(RankScores!$C$1:$C$100,I21),)</f>
        <v>57</v>
      </c>
      <c r="L21" s="49">
        <f t="array" ref="L21">iferror(index(RankScores!$C$1:$C$100,J21),)</f>
        <v>7</v>
      </c>
      <c r="M21" s="48">
        <f t="shared" si="24"/>
        <v>1</v>
      </c>
      <c r="N21" s="49">
        <f t="shared" si="4"/>
        <v>34802</v>
      </c>
      <c r="O21" s="48">
        <v>1.0</v>
      </c>
      <c r="P21" s="49">
        <v>35245.0</v>
      </c>
    </row>
    <row r="22" ht="15.75" customHeight="1">
      <c r="A22" s="6"/>
      <c r="B22" s="79" t="s">
        <v>19</v>
      </c>
      <c r="C22" s="87" t="str">
        <f t="shared" si="14"/>
        <v>`NORTH           35857`</v>
      </c>
      <c r="D22" s="88" t="str">
        <f t="shared" si="15"/>
        <v>NORTH           35857   </v>
      </c>
      <c r="E22" s="79" t="s">
        <v>19</v>
      </c>
      <c r="F22" s="68">
        <f t="shared" si="22"/>
        <v>21</v>
      </c>
      <c r="G22" s="48">
        <v>34578.0</v>
      </c>
      <c r="H22" s="6">
        <v>31777.0</v>
      </c>
      <c r="I22" s="48">
        <f t="shared" ref="I22:J22" si="28">rank(G22,$G$3:$H$52,false) </f>
        <v>28</v>
      </c>
      <c r="J22" s="49">
        <f t="shared" si="28"/>
        <v>58</v>
      </c>
      <c r="K22" s="6">
        <f t="array" ref="K22">iferror(index(RankScores!$C$1:$C$100,I22),)</f>
        <v>47</v>
      </c>
      <c r="L22" s="49">
        <f t="array" ref="L22">iferror(index(RankScores!$C$1:$C$100,J22),)</f>
        <v>6</v>
      </c>
      <c r="M22" s="48">
        <f t="shared" si="24"/>
        <v>1</v>
      </c>
      <c r="N22" s="49">
        <f t="shared" si="4"/>
        <v>34578</v>
      </c>
      <c r="O22" s="48">
        <v>1.0</v>
      </c>
      <c r="P22" s="49">
        <v>35061.0</v>
      </c>
    </row>
    <row r="23" ht="15.75" customHeight="1">
      <c r="A23" s="6"/>
      <c r="B23" s="79" t="s">
        <v>19</v>
      </c>
      <c r="C23" s="87" t="str">
        <f t="shared" si="14"/>
        <v>`NORTH           35783`</v>
      </c>
      <c r="D23" s="88" t="str">
        <f t="shared" si="15"/>
        <v>NORTH           35783   </v>
      </c>
      <c r="E23" s="79" t="s">
        <v>19</v>
      </c>
      <c r="F23" s="68">
        <f t="shared" si="22"/>
        <v>22</v>
      </c>
      <c r="G23" s="48">
        <v>34575.0</v>
      </c>
      <c r="H23" s="6">
        <v>31572.0</v>
      </c>
      <c r="I23" s="48">
        <f t="shared" ref="I23:J23" si="29">rank(G23,$G$3:$H$52,false) </f>
        <v>29</v>
      </c>
      <c r="J23" s="49">
        <f t="shared" si="29"/>
        <v>61</v>
      </c>
      <c r="K23" s="6">
        <f t="array" ref="K23">iferror(index(RankScores!$C$1:$C$100,I23),)</f>
        <v>44</v>
      </c>
      <c r="L23" s="49">
        <f t="array" ref="L23">iferror(index(RankScores!$C$1:$C$100,J23),)</f>
        <v>5</v>
      </c>
      <c r="M23" s="48">
        <f t="shared" si="24"/>
        <v>1</v>
      </c>
      <c r="N23" s="49">
        <f t="shared" si="4"/>
        <v>34575</v>
      </c>
      <c r="O23" s="48">
        <v>1.0</v>
      </c>
      <c r="P23" s="49">
        <v>34992.0</v>
      </c>
    </row>
    <row r="24" ht="15.75" customHeight="1">
      <c r="A24" s="6"/>
      <c r="B24" s="79" t="s">
        <v>19</v>
      </c>
      <c r="C24" s="87" t="str">
        <f t="shared" si="14"/>
        <v>`Greddit2        35606`</v>
      </c>
      <c r="D24" s="88" t="str">
        <f t="shared" si="15"/>
        <v>Greddit2        35606   </v>
      </c>
      <c r="E24" s="79" t="s">
        <v>19</v>
      </c>
      <c r="F24" s="68">
        <f t="shared" si="22"/>
        <v>23</v>
      </c>
      <c r="G24" s="48">
        <v>34453.0</v>
      </c>
      <c r="H24" s="38">
        <v>31508.0</v>
      </c>
      <c r="I24" s="48">
        <f t="shared" ref="I24:J24" si="30">rank(G24,$G$3:$H$52,false) </f>
        <v>30</v>
      </c>
      <c r="J24" s="49">
        <f t="shared" si="30"/>
        <v>63</v>
      </c>
      <c r="K24" s="6">
        <f t="array" ref="K24">iferror(index(RankScores!$C$1:$C$100,I24),)</f>
        <v>41</v>
      </c>
      <c r="L24" s="49">
        <f t="array" ref="L24">iferror(index(RankScores!$C$1:$C$100,J24),)</f>
        <v>5</v>
      </c>
      <c r="M24" s="48">
        <f t="shared" si="24"/>
        <v>1</v>
      </c>
      <c r="N24" s="49">
        <f t="shared" si="4"/>
        <v>34453</v>
      </c>
      <c r="O24" s="48">
        <v>1.0</v>
      </c>
      <c r="P24" s="49">
        <v>34978.0</v>
      </c>
    </row>
    <row r="25" ht="15.75" customHeight="1">
      <c r="A25" s="6"/>
      <c r="B25" s="79" t="s">
        <v>19</v>
      </c>
      <c r="C25" s="87" t="str">
        <f t="shared" si="14"/>
        <v>`NORTH           35463`</v>
      </c>
      <c r="D25" s="88" t="str">
        <f t="shared" si="15"/>
        <v>NORTH           35463   </v>
      </c>
      <c r="E25" s="79" t="s">
        <v>19</v>
      </c>
      <c r="F25" s="68">
        <f t="shared" si="22"/>
        <v>24</v>
      </c>
      <c r="G25" s="48">
        <v>34312.0</v>
      </c>
      <c r="H25" s="6">
        <v>31410.0</v>
      </c>
      <c r="I25" s="48">
        <f t="shared" ref="I25:J25" si="31">rank(G25,$G$3:$H$52,false) </f>
        <v>32</v>
      </c>
      <c r="J25" s="49">
        <f t="shared" si="31"/>
        <v>66</v>
      </c>
      <c r="K25" s="6">
        <f t="array" ref="K25">iferror(index(RankScores!$C$1:$C$100,I25),)</f>
        <v>35</v>
      </c>
      <c r="L25" s="49">
        <f t="array" ref="L25">iferror(index(RankScores!$C$1:$C$100,J25),)</f>
        <v>4</v>
      </c>
      <c r="M25" s="48">
        <f t="shared" si="24"/>
        <v>1</v>
      </c>
      <c r="N25" s="49">
        <f t="shared" si="4"/>
        <v>34312</v>
      </c>
      <c r="O25" s="48">
        <v>2.0</v>
      </c>
      <c r="P25" s="49">
        <v>34977.0</v>
      </c>
    </row>
    <row r="26" ht="15.75" customHeight="1">
      <c r="A26" s="6"/>
      <c r="B26" s="79" t="s">
        <v>19</v>
      </c>
      <c r="C26" s="87" t="str">
        <f t="shared" si="14"/>
        <v>`NORTH           35391`</v>
      </c>
      <c r="D26" s="88" t="str">
        <f t="shared" si="15"/>
        <v>NORTH           35391   </v>
      </c>
      <c r="E26" s="79" t="s">
        <v>19</v>
      </c>
      <c r="F26" s="68">
        <f t="shared" si="22"/>
        <v>25</v>
      </c>
      <c r="G26" s="48">
        <v>34154.0</v>
      </c>
      <c r="H26" s="6">
        <v>31190.0</v>
      </c>
      <c r="I26" s="48">
        <f t="shared" ref="I26:J26" si="32">rank(G26,$G$3:$H$52,false) </f>
        <v>33</v>
      </c>
      <c r="J26" s="49">
        <f t="shared" si="32"/>
        <v>68</v>
      </c>
      <c r="K26" s="6">
        <f t="array" ref="K26">iferror(index(RankScores!$C$1:$C$100,I26),)</f>
        <v>33</v>
      </c>
      <c r="L26" s="49">
        <f t="array" ref="L26">iferror(index(RankScores!$C$1:$C$100,J26),)</f>
        <v>3</v>
      </c>
      <c r="M26" s="48">
        <f t="shared" si="24"/>
        <v>1</v>
      </c>
      <c r="N26" s="49">
        <f t="shared" si="4"/>
        <v>34154</v>
      </c>
      <c r="O26" s="48">
        <v>2.0</v>
      </c>
      <c r="P26" s="49">
        <v>34868.0</v>
      </c>
    </row>
    <row r="27" ht="15.75" customHeight="1">
      <c r="A27" s="6"/>
      <c r="B27" s="79" t="s">
        <v>19</v>
      </c>
      <c r="C27" s="87" t="str">
        <f t="shared" si="14"/>
        <v>`NORTH           35365`</v>
      </c>
      <c r="D27" s="88" t="str">
        <f t="shared" si="15"/>
        <v>NORTH           35365   </v>
      </c>
      <c r="E27" s="79" t="s">
        <v>19</v>
      </c>
      <c r="F27" s="68">
        <f t="shared" si="22"/>
        <v>26</v>
      </c>
      <c r="G27" s="48">
        <v>34050.0</v>
      </c>
      <c r="H27" s="6">
        <v>31107.0</v>
      </c>
      <c r="I27" s="48">
        <f t="shared" ref="I27:J27" si="33">rank(G27,$G$3:$H$52,false) </f>
        <v>34</v>
      </c>
      <c r="J27" s="49">
        <f t="shared" si="33"/>
        <v>70</v>
      </c>
      <c r="K27" s="6">
        <f t="array" ref="K27">iferror(index(RankScores!$C$1:$C$100,I27),)</f>
        <v>31</v>
      </c>
      <c r="L27" s="49">
        <f t="array" ref="L27">iferror(index(RankScores!$C$1:$C$100,J27),)</f>
        <v>3</v>
      </c>
      <c r="M27" s="48">
        <f t="shared" si="24"/>
        <v>1</v>
      </c>
      <c r="N27" s="49">
        <f t="shared" si="4"/>
        <v>34050</v>
      </c>
      <c r="O27" s="48">
        <v>1.0</v>
      </c>
      <c r="P27" s="49">
        <v>34802.0</v>
      </c>
    </row>
    <row r="28" ht="15.75" customHeight="1">
      <c r="A28" s="6"/>
      <c r="B28" s="79" t="s">
        <v>19</v>
      </c>
      <c r="C28" s="87" t="str">
        <f t="shared" si="14"/>
        <v>`NORTH           35287`</v>
      </c>
      <c r="D28" s="88" t="str">
        <f t="shared" si="15"/>
        <v>NORTH           35287   </v>
      </c>
      <c r="E28" s="79" t="s">
        <v>19</v>
      </c>
      <c r="F28" s="68">
        <f t="shared" si="22"/>
        <v>27</v>
      </c>
      <c r="G28" s="48">
        <v>33741.0</v>
      </c>
      <c r="H28" s="6">
        <v>30982.0</v>
      </c>
      <c r="I28" s="48">
        <f t="shared" ref="I28:J28" si="34">rank(G28,$G$3:$H$52,false) </f>
        <v>35</v>
      </c>
      <c r="J28" s="49">
        <f t="shared" si="34"/>
        <v>71</v>
      </c>
      <c r="K28" s="6">
        <f t="array" ref="K28">iferror(index(RankScores!$C$1:$C$100,I28),)</f>
        <v>29</v>
      </c>
      <c r="L28" s="49">
        <f t="array" ref="L28">iferror(index(RankScores!$C$1:$C$100,J28),)</f>
        <v>3</v>
      </c>
      <c r="M28" s="48">
        <f t="shared" si="24"/>
        <v>1</v>
      </c>
      <c r="N28" s="49">
        <f t="shared" si="4"/>
        <v>33741</v>
      </c>
      <c r="O28" s="48">
        <v>2.0</v>
      </c>
      <c r="P28" s="49">
        <v>34771.0</v>
      </c>
    </row>
    <row r="29" ht="15.75" customHeight="1">
      <c r="A29" s="6"/>
      <c r="B29" s="79" t="s">
        <v>19</v>
      </c>
      <c r="C29" s="87" t="str">
        <f t="shared" si="14"/>
        <v>`NORTH           35245`</v>
      </c>
      <c r="D29" s="88" t="str">
        <f t="shared" si="15"/>
        <v>NORTH           35245   </v>
      </c>
      <c r="E29" s="79" t="s">
        <v>19</v>
      </c>
      <c r="F29" s="68">
        <f>F15+1</f>
        <v>14</v>
      </c>
      <c r="G29" s="48">
        <v>33568.0</v>
      </c>
      <c r="H29" s="6">
        <v>30980.0</v>
      </c>
      <c r="I29" s="48">
        <f t="shared" ref="I29:J29" si="35">rank(G29,$G$3:$H$52,false) </f>
        <v>36</v>
      </c>
      <c r="J29" s="49">
        <f t="shared" si="35"/>
        <v>72</v>
      </c>
      <c r="K29" s="6">
        <f t="array" ref="K29">iferror(index(RankScores!$C$1:$C$100,I29),)</f>
        <v>27</v>
      </c>
      <c r="L29" s="49">
        <f t="array" ref="L29">iferror(index(RankScores!$C$1:$C$100,J29),)</f>
        <v>3</v>
      </c>
      <c r="M29" s="48">
        <f>M15</f>
        <v>1</v>
      </c>
      <c r="N29" s="49">
        <f t="shared" si="4"/>
        <v>33568</v>
      </c>
      <c r="O29" s="48">
        <v>2.0</v>
      </c>
      <c r="P29" s="49">
        <v>34706.0</v>
      </c>
    </row>
    <row r="30" ht="15.75" customHeight="1">
      <c r="A30" s="6"/>
      <c r="B30" s="79" t="s">
        <v>19</v>
      </c>
      <c r="C30" s="87" t="str">
        <f t="shared" si="14"/>
        <v>`NORTH           35061`</v>
      </c>
      <c r="D30" s="88" t="str">
        <f t="shared" si="15"/>
        <v>NORTH           35061   </v>
      </c>
      <c r="E30" s="79" t="s">
        <v>19</v>
      </c>
      <c r="F30" s="68">
        <f>F28+1</f>
        <v>28</v>
      </c>
      <c r="G30" s="48">
        <v>33353.0</v>
      </c>
      <c r="H30" s="6">
        <v>30663.0</v>
      </c>
      <c r="I30" s="48">
        <f t="shared" ref="I30:J30" si="36">rank(G30,$G$3:$H$52,false) </f>
        <v>37</v>
      </c>
      <c r="J30" s="49">
        <f t="shared" si="36"/>
        <v>73</v>
      </c>
      <c r="K30" s="6">
        <f t="array" ref="K30">iferror(index(RankScores!$C$1:$C$100,I30),)</f>
        <v>25</v>
      </c>
      <c r="L30" s="49">
        <f t="array" ref="L30">iferror(index(RankScores!$C$1:$C$100,J30),)</f>
        <v>3</v>
      </c>
      <c r="M30" s="48">
        <f>M28</f>
        <v>1</v>
      </c>
      <c r="N30" s="49">
        <f t="shared" si="4"/>
        <v>33353</v>
      </c>
      <c r="O30" s="48">
        <v>1.0</v>
      </c>
      <c r="P30" s="49">
        <v>34578.0</v>
      </c>
    </row>
    <row r="31" ht="15.75" customHeight="1">
      <c r="A31" s="6"/>
      <c r="B31" s="79" t="s">
        <v>19</v>
      </c>
      <c r="C31" s="87" t="str">
        <f t="shared" si="14"/>
        <v>`NORTH           34992`</v>
      </c>
      <c r="D31" s="88" t="str">
        <f t="shared" si="15"/>
        <v>NORTH           34992   </v>
      </c>
      <c r="E31" s="79" t="s">
        <v>19</v>
      </c>
      <c r="F31" s="68">
        <f t="shared" ref="F31:F52" si="38">F30+1</f>
        <v>29</v>
      </c>
      <c r="G31" s="48">
        <v>33174.0</v>
      </c>
      <c r="H31" s="6">
        <v>30571.0</v>
      </c>
      <c r="I31" s="48">
        <f t="shared" ref="I31:J31" si="37">rank(G31,$G$3:$H$52,false) </f>
        <v>39</v>
      </c>
      <c r="J31" s="49">
        <f t="shared" si="37"/>
        <v>75</v>
      </c>
      <c r="K31" s="6">
        <f t="array" ref="K31">iferror(index(RankScores!$C$1:$C$100,I31),)</f>
        <v>22</v>
      </c>
      <c r="L31" s="49">
        <f t="array" ref="L31">iferror(index(RankScores!$C$1:$C$100,J31),)</f>
        <v>2</v>
      </c>
      <c r="M31" s="48">
        <f t="shared" ref="M31:M52" si="40">M30</f>
        <v>1</v>
      </c>
      <c r="N31" s="49">
        <f t="shared" si="4"/>
        <v>33174</v>
      </c>
      <c r="O31" s="48">
        <v>1.0</v>
      </c>
      <c r="P31" s="49">
        <v>34575.0</v>
      </c>
    </row>
    <row r="32" ht="15.75" customHeight="1">
      <c r="A32" s="6"/>
      <c r="B32" s="79" t="s">
        <v>19</v>
      </c>
      <c r="C32" s="87" t="str">
        <f t="shared" si="14"/>
        <v>`NORTH           34978`</v>
      </c>
      <c r="D32" s="88" t="str">
        <f t="shared" si="15"/>
        <v>NORTH           34978   </v>
      </c>
      <c r="E32" s="79" t="s">
        <v>19</v>
      </c>
      <c r="F32" s="68">
        <f t="shared" si="38"/>
        <v>30</v>
      </c>
      <c r="G32" s="48">
        <v>33111.0</v>
      </c>
      <c r="H32" s="6">
        <v>30569.0</v>
      </c>
      <c r="I32" s="48">
        <f t="shared" ref="I32:J32" si="39">rank(G32,$G$3:$H$52,false) </f>
        <v>40</v>
      </c>
      <c r="J32" s="49">
        <f t="shared" si="39"/>
        <v>76</v>
      </c>
      <c r="K32" s="6">
        <f t="array" ref="K32">iferror(index(RankScores!$C$1:$C$100,I32),)</f>
        <v>21</v>
      </c>
      <c r="L32" s="49">
        <f t="array" ref="L32">iferror(index(RankScores!$C$1:$C$100,J32),)</f>
        <v>2</v>
      </c>
      <c r="M32" s="48">
        <f t="shared" si="40"/>
        <v>1</v>
      </c>
      <c r="N32" s="49">
        <f t="shared" si="4"/>
        <v>33111</v>
      </c>
      <c r="O32" s="48">
        <v>1.0</v>
      </c>
      <c r="P32" s="49">
        <v>34453.0</v>
      </c>
    </row>
    <row r="33" ht="15.75" customHeight="1">
      <c r="A33" s="6"/>
      <c r="B33" s="79" t="s">
        <v>19</v>
      </c>
      <c r="C33" s="87" t="str">
        <f t="shared" si="14"/>
        <v>`Greddit2        34977`</v>
      </c>
      <c r="D33" s="88" t="str">
        <f t="shared" si="15"/>
        <v>Greddit2        34977   </v>
      </c>
      <c r="E33" s="79" t="s">
        <v>19</v>
      </c>
      <c r="F33" s="68">
        <f t="shared" si="38"/>
        <v>31</v>
      </c>
      <c r="G33" s="48">
        <v>33104.0</v>
      </c>
      <c r="H33" s="6">
        <v>30495.0</v>
      </c>
      <c r="I33" s="48">
        <f t="shared" ref="I33:J33" si="41">rank(G33,$G$3:$H$52,false) </f>
        <v>41</v>
      </c>
      <c r="J33" s="49">
        <f t="shared" si="41"/>
        <v>78</v>
      </c>
      <c r="K33" s="6">
        <f t="array" ref="K33">iferror(index(RankScores!$C$1:$C$100,I33),)</f>
        <v>19</v>
      </c>
      <c r="L33" s="49">
        <f t="array" ref="L33">iferror(index(RankScores!$C$1:$C$100,J33),)</f>
        <v>2</v>
      </c>
      <c r="M33" s="48">
        <f t="shared" si="40"/>
        <v>1</v>
      </c>
      <c r="N33" s="49">
        <f t="shared" si="4"/>
        <v>33104</v>
      </c>
      <c r="O33" s="48">
        <v>2.0</v>
      </c>
      <c r="P33" s="49">
        <v>34326.0</v>
      </c>
    </row>
    <row r="34" ht="15.75" customHeight="1">
      <c r="A34" s="6"/>
      <c r="B34" s="79" t="s">
        <v>19</v>
      </c>
      <c r="C34" s="87" t="str">
        <f t="shared" si="14"/>
        <v>`Greddit2        34868`</v>
      </c>
      <c r="D34" s="88" t="str">
        <f t="shared" si="15"/>
        <v>Greddit2        34868   </v>
      </c>
      <c r="E34" s="79" t="s">
        <v>19</v>
      </c>
      <c r="F34" s="68">
        <f t="shared" si="38"/>
        <v>32</v>
      </c>
      <c r="G34" s="48">
        <v>33032.0</v>
      </c>
      <c r="H34" s="6">
        <v>30043.0</v>
      </c>
      <c r="I34" s="48">
        <f t="shared" ref="I34:J34" si="42">rank(G34,$G$3:$H$52,false) </f>
        <v>43</v>
      </c>
      <c r="J34" s="49">
        <f t="shared" si="42"/>
        <v>79</v>
      </c>
      <c r="K34" s="6">
        <f t="array" ref="K34">iferror(index(RankScores!$C$1:$C$100,I34),)</f>
        <v>17</v>
      </c>
      <c r="L34" s="49">
        <f t="array" ref="L34">iferror(index(RankScores!$C$1:$C$100,J34),)</f>
        <v>2</v>
      </c>
      <c r="M34" s="48">
        <f t="shared" si="40"/>
        <v>1</v>
      </c>
      <c r="N34" s="49">
        <f t="shared" si="4"/>
        <v>33032</v>
      </c>
      <c r="O34" s="48">
        <v>1.0</v>
      </c>
      <c r="P34" s="49">
        <v>34312.0</v>
      </c>
    </row>
    <row r="35" ht="15.75" customHeight="1">
      <c r="A35" s="6"/>
      <c r="B35" s="79" t="s">
        <v>19</v>
      </c>
      <c r="C35" s="87" t="str">
        <f t="shared" si="14"/>
        <v>`NORTH           34802`</v>
      </c>
      <c r="D35" s="88" t="str">
        <f t="shared" si="15"/>
        <v>NORTH           34802   </v>
      </c>
      <c r="E35" s="79" t="s">
        <v>19</v>
      </c>
      <c r="F35" s="68">
        <f t="shared" si="38"/>
        <v>33</v>
      </c>
      <c r="G35" s="48">
        <v>32816.0</v>
      </c>
      <c r="H35" s="6">
        <v>29764.0</v>
      </c>
      <c r="I35" s="48">
        <f t="shared" ref="I35:J35" si="43">rank(G35,$G$3:$H$52,false) </f>
        <v>44</v>
      </c>
      <c r="J35" s="49">
        <f t="shared" si="43"/>
        <v>82</v>
      </c>
      <c r="K35" s="6">
        <f t="array" ref="K35">iferror(index(RankScores!$C$1:$C$100,I35),)</f>
        <v>16</v>
      </c>
      <c r="L35" s="49">
        <f t="array" ref="L35">iferror(index(RankScores!$C$1:$C$100,J35),)</f>
        <v>2</v>
      </c>
      <c r="M35" s="48">
        <f t="shared" si="40"/>
        <v>1</v>
      </c>
      <c r="N35" s="49">
        <f t="shared" si="4"/>
        <v>32816</v>
      </c>
      <c r="O35" s="48">
        <v>1.0</v>
      </c>
      <c r="P35" s="49">
        <v>34154.0</v>
      </c>
    </row>
    <row r="36" ht="15.75" customHeight="1">
      <c r="A36" s="6"/>
      <c r="B36" s="79" t="s">
        <v>19</v>
      </c>
      <c r="C36" s="87" t="str">
        <f t="shared" si="14"/>
        <v>`Greddit2        34771`</v>
      </c>
      <c r="D36" s="88" t="str">
        <f t="shared" si="15"/>
        <v>Greddit2        34771   </v>
      </c>
      <c r="E36" s="79" t="s">
        <v>19</v>
      </c>
      <c r="F36" s="68">
        <f t="shared" si="38"/>
        <v>34</v>
      </c>
      <c r="G36" s="48">
        <v>32649.0</v>
      </c>
      <c r="H36" s="6">
        <v>29227.0</v>
      </c>
      <c r="I36" s="48">
        <f t="shared" ref="I36:J36" si="44">rank(G36,$G$3:$H$52,false) </f>
        <v>46</v>
      </c>
      <c r="J36" s="49">
        <f t="shared" si="44"/>
        <v>83</v>
      </c>
      <c r="K36" s="6">
        <f t="array" ref="K36">iferror(index(RankScores!$C$1:$C$100,I36),)</f>
        <v>14</v>
      </c>
      <c r="L36" s="49">
        <f t="array" ref="L36">iferror(index(RankScores!$C$1:$C$100,J36),)</f>
        <v>2</v>
      </c>
      <c r="M36" s="48">
        <f t="shared" si="40"/>
        <v>1</v>
      </c>
      <c r="N36" s="49">
        <f t="shared" si="4"/>
        <v>32649</v>
      </c>
      <c r="O36" s="48">
        <v>1.0</v>
      </c>
      <c r="P36" s="49">
        <v>34050.0</v>
      </c>
    </row>
    <row r="37" ht="15.75" customHeight="1">
      <c r="A37" s="6"/>
      <c r="B37" s="79" t="s">
        <v>19</v>
      </c>
      <c r="C37" s="87" t="str">
        <f t="shared" si="14"/>
        <v>`Greddit2        34706`</v>
      </c>
      <c r="D37" s="88" t="str">
        <f t="shared" si="15"/>
        <v>Greddit2        34706   </v>
      </c>
      <c r="E37" s="79" t="s">
        <v>19</v>
      </c>
      <c r="F37" s="68">
        <f t="shared" si="38"/>
        <v>35</v>
      </c>
      <c r="G37" s="48">
        <v>32595.0</v>
      </c>
      <c r="H37" s="6">
        <v>29157.0</v>
      </c>
      <c r="I37" s="48">
        <f t="shared" ref="I37:J37" si="45">rank(G37,$G$3:$H$52,false) </f>
        <v>48</v>
      </c>
      <c r="J37" s="49">
        <f t="shared" si="45"/>
        <v>84</v>
      </c>
      <c r="K37" s="6">
        <f t="array" ref="K37">iferror(index(RankScores!$C$1:$C$100,I37),)</f>
        <v>12</v>
      </c>
      <c r="L37" s="49">
        <f t="array" ref="L37">iferror(index(RankScores!$C$1:$C$100,J37),)</f>
        <v>1</v>
      </c>
      <c r="M37" s="48">
        <f t="shared" si="40"/>
        <v>1</v>
      </c>
      <c r="N37" s="49">
        <f t="shared" si="4"/>
        <v>32595</v>
      </c>
      <c r="O37" s="48">
        <v>1.0</v>
      </c>
      <c r="P37" s="49">
        <v>33741.0</v>
      </c>
    </row>
    <row r="38" ht="15.75" customHeight="1">
      <c r="A38" s="6"/>
      <c r="B38" s="79" t="s">
        <v>19</v>
      </c>
      <c r="C38" s="87" t="str">
        <f t="shared" si="14"/>
        <v>`NORTH           34578`</v>
      </c>
      <c r="D38" s="88" t="str">
        <f t="shared" si="15"/>
        <v>NORTH           34578   </v>
      </c>
      <c r="E38" s="79" t="s">
        <v>19</v>
      </c>
      <c r="F38" s="68">
        <f t="shared" si="38"/>
        <v>36</v>
      </c>
      <c r="G38" s="48">
        <v>32292.0</v>
      </c>
      <c r="H38" s="6">
        <v>28798.0</v>
      </c>
      <c r="I38" s="48">
        <f t="shared" ref="I38:J38" si="46">rank(G38,$G$3:$H$52,false) </f>
        <v>50</v>
      </c>
      <c r="J38" s="49">
        <f t="shared" si="46"/>
        <v>85</v>
      </c>
      <c r="K38" s="6">
        <f t="array" ref="K38">iferror(index(RankScores!$C$1:$C$100,I38),)</f>
        <v>11</v>
      </c>
      <c r="L38" s="49">
        <f t="array" ref="L38">iferror(index(RankScores!$C$1:$C$100,J38),)</f>
        <v>1</v>
      </c>
      <c r="M38" s="48">
        <f t="shared" si="40"/>
        <v>1</v>
      </c>
      <c r="N38" s="49">
        <f t="shared" si="4"/>
        <v>32292</v>
      </c>
      <c r="O38" s="48">
        <v>1.0</v>
      </c>
      <c r="P38" s="49">
        <v>33568.0</v>
      </c>
    </row>
    <row r="39" ht="15.75" customHeight="1">
      <c r="A39" s="6"/>
      <c r="B39" s="79" t="s">
        <v>19</v>
      </c>
      <c r="C39" s="87" t="str">
        <f t="shared" si="14"/>
        <v>`NORTH           34575`</v>
      </c>
      <c r="D39" s="88" t="str">
        <f t="shared" si="15"/>
        <v>NORTH           34575   </v>
      </c>
      <c r="E39" s="79" t="s">
        <v>19</v>
      </c>
      <c r="F39" s="68">
        <f t="shared" si="38"/>
        <v>37</v>
      </c>
      <c r="G39" s="48">
        <v>32216.0</v>
      </c>
      <c r="H39" s="6">
        <v>28796.0</v>
      </c>
      <c r="I39" s="48">
        <f t="shared" ref="I39:J39" si="47">rank(G39,$G$3:$H$52,false) </f>
        <v>52</v>
      </c>
      <c r="J39" s="49">
        <f t="shared" si="47"/>
        <v>86</v>
      </c>
      <c r="K39" s="6">
        <f t="array" ref="K39">iferror(index(RankScores!$C$1:$C$100,I39),)</f>
        <v>9</v>
      </c>
      <c r="L39" s="49">
        <f t="array" ref="L39">iferror(index(RankScores!$C$1:$C$100,J39),)</f>
        <v>1</v>
      </c>
      <c r="M39" s="48">
        <f t="shared" si="40"/>
        <v>1</v>
      </c>
      <c r="N39" s="49">
        <f t="shared" si="4"/>
        <v>32216</v>
      </c>
      <c r="O39" s="48">
        <v>1.0</v>
      </c>
      <c r="P39" s="49">
        <v>33353.0</v>
      </c>
    </row>
    <row r="40" ht="15.75" customHeight="1">
      <c r="A40" s="6"/>
      <c r="B40" s="79" t="s">
        <v>19</v>
      </c>
      <c r="C40" s="87" t="str">
        <f t="shared" si="14"/>
        <v>`NORTH           34453`</v>
      </c>
      <c r="D40" s="88" t="str">
        <f t="shared" si="15"/>
        <v>NORTH           34453   </v>
      </c>
      <c r="E40" s="79" t="s">
        <v>19</v>
      </c>
      <c r="F40" s="68">
        <f t="shared" si="38"/>
        <v>38</v>
      </c>
      <c r="G40" s="48">
        <v>32041.0</v>
      </c>
      <c r="H40" s="6">
        <v>28733.0</v>
      </c>
      <c r="I40" s="48">
        <f t="shared" ref="I40:J40" si="48">rank(G40,$G$3:$H$52,false) </f>
        <v>54</v>
      </c>
      <c r="J40" s="49">
        <f t="shared" si="48"/>
        <v>87</v>
      </c>
      <c r="K40" s="6">
        <f t="array" ref="K40">iferror(index(RankScores!$C$1:$C$100,I40),)</f>
        <v>8</v>
      </c>
      <c r="L40" s="49">
        <f t="array" ref="L40">iferror(index(RankScores!$C$1:$C$100,J40),)</f>
        <v>1</v>
      </c>
      <c r="M40" s="48">
        <f t="shared" si="40"/>
        <v>1</v>
      </c>
      <c r="N40" s="49">
        <f t="shared" si="4"/>
        <v>32041</v>
      </c>
      <c r="O40" s="48">
        <v>2.0</v>
      </c>
      <c r="P40" s="49">
        <v>33276.0</v>
      </c>
    </row>
    <row r="41" ht="15.75" customHeight="1">
      <c r="A41" s="6"/>
      <c r="B41" s="79" t="s">
        <v>19</v>
      </c>
      <c r="C41" s="87" t="str">
        <f t="shared" si="14"/>
        <v>`Greddit2        34326`</v>
      </c>
      <c r="D41" s="88" t="str">
        <f t="shared" si="15"/>
        <v>Greddit2        34326   </v>
      </c>
      <c r="E41" s="79" t="s">
        <v>19</v>
      </c>
      <c r="F41" s="68">
        <f t="shared" si="38"/>
        <v>39</v>
      </c>
      <c r="G41" s="48">
        <v>31701.0</v>
      </c>
      <c r="H41" s="6">
        <v>28663.0</v>
      </c>
      <c r="I41" s="48">
        <f t="shared" ref="I41:J41" si="49">rank(G41,$G$3:$H$52,false) </f>
        <v>59</v>
      </c>
      <c r="J41" s="49">
        <f t="shared" si="49"/>
        <v>88</v>
      </c>
      <c r="K41" s="6">
        <f t="array" ref="K41">iferror(index(RankScores!$C$1:$C$100,I41),)</f>
        <v>6</v>
      </c>
      <c r="L41" s="49">
        <f t="array" ref="L41">iferror(index(RankScores!$C$1:$C$100,J41),)</f>
        <v>1</v>
      </c>
      <c r="M41" s="48">
        <f t="shared" si="40"/>
        <v>1</v>
      </c>
      <c r="N41" s="49">
        <f t="shared" si="4"/>
        <v>31701</v>
      </c>
      <c r="O41" s="48">
        <v>1.0</v>
      </c>
      <c r="P41" s="49">
        <v>33174.0</v>
      </c>
    </row>
    <row r="42" ht="15.75" customHeight="1">
      <c r="A42" s="6"/>
      <c r="B42" s="79" t="s">
        <v>19</v>
      </c>
      <c r="C42" s="87" t="str">
        <f t="shared" si="14"/>
        <v>`NORTH           34312`</v>
      </c>
      <c r="D42" s="88" t="str">
        <f t="shared" si="15"/>
        <v>NORTH           34312   </v>
      </c>
      <c r="E42" s="79" t="s">
        <v>19</v>
      </c>
      <c r="F42" s="68">
        <f t="shared" si="38"/>
        <v>40</v>
      </c>
      <c r="G42" s="48">
        <v>31632.0</v>
      </c>
      <c r="H42" s="6">
        <v>28580.0</v>
      </c>
      <c r="I42" s="48">
        <f t="shared" ref="I42:J42" si="50">rank(G42,$G$3:$H$52,false) </f>
        <v>60</v>
      </c>
      <c r="J42" s="49">
        <f t="shared" si="50"/>
        <v>89</v>
      </c>
      <c r="K42" s="6">
        <f t="array" ref="K42">iferror(index(RankScores!$C$1:$C$100,I42),)</f>
        <v>6</v>
      </c>
      <c r="L42" s="49">
        <f t="array" ref="L42">iferror(index(RankScores!$C$1:$C$100,J42),)</f>
        <v>1</v>
      </c>
      <c r="M42" s="48">
        <f t="shared" si="40"/>
        <v>1</v>
      </c>
      <c r="N42" s="49">
        <f t="shared" si="4"/>
        <v>31632</v>
      </c>
      <c r="O42" s="48">
        <v>1.0</v>
      </c>
      <c r="P42" s="49">
        <v>33111.0</v>
      </c>
    </row>
    <row r="43" ht="15.75" customHeight="1">
      <c r="A43" s="6"/>
      <c r="B43" s="79" t="s">
        <v>19</v>
      </c>
      <c r="C43" s="87" t="str">
        <f t="shared" si="14"/>
        <v>`NORTH           34154`</v>
      </c>
      <c r="D43" s="88" t="str">
        <f t="shared" si="15"/>
        <v>NORTH           34154   </v>
      </c>
      <c r="E43" s="79" t="s">
        <v>19</v>
      </c>
      <c r="F43" s="68">
        <f t="shared" si="38"/>
        <v>41</v>
      </c>
      <c r="G43" s="48">
        <v>31551.0</v>
      </c>
      <c r="H43" s="6">
        <v>28556.0</v>
      </c>
      <c r="I43" s="48">
        <f t="shared" ref="I43:J43" si="51">rank(G43,$G$3:$H$52,false) </f>
        <v>62</v>
      </c>
      <c r="J43" s="49">
        <f t="shared" si="51"/>
        <v>90</v>
      </c>
      <c r="K43" s="6">
        <f t="array" ref="K43">iferror(index(RankScores!$C$1:$C$100,I43),)</f>
        <v>5</v>
      </c>
      <c r="L43" s="49">
        <f t="array" ref="L43">iferror(index(RankScores!$C$1:$C$100,J43),)</f>
        <v>1</v>
      </c>
      <c r="M43" s="48">
        <f t="shared" si="40"/>
        <v>1</v>
      </c>
      <c r="N43" s="49">
        <f t="shared" si="4"/>
        <v>31551</v>
      </c>
      <c r="O43" s="48">
        <v>1.0</v>
      </c>
      <c r="P43" s="49">
        <v>33104.0</v>
      </c>
    </row>
    <row r="44" ht="15.75" customHeight="1">
      <c r="A44" s="6"/>
      <c r="B44" s="79" t="s">
        <v>19</v>
      </c>
      <c r="C44" s="87" t="str">
        <f t="shared" si="14"/>
        <v>`NORTH           34050`</v>
      </c>
      <c r="D44" s="88" t="str">
        <f t="shared" si="15"/>
        <v>NORTH           34050   </v>
      </c>
      <c r="E44" s="79" t="s">
        <v>19</v>
      </c>
      <c r="F44" s="68">
        <f t="shared" si="38"/>
        <v>42</v>
      </c>
      <c r="G44" s="48">
        <v>31487.0</v>
      </c>
      <c r="H44" s="6">
        <v>28513.0</v>
      </c>
      <c r="I44" s="48">
        <f t="shared" ref="I44:J44" si="52">rank(G44,$G$3:$H$52,false) </f>
        <v>64</v>
      </c>
      <c r="J44" s="49">
        <f t="shared" si="52"/>
        <v>91</v>
      </c>
      <c r="K44" s="6">
        <f t="array" ref="K44">iferror(index(RankScores!$C$1:$C$100,I44),)</f>
        <v>4</v>
      </c>
      <c r="L44" s="49">
        <f t="array" ref="L44">iferror(index(RankScores!$C$1:$C$100,J44),)</f>
        <v>1</v>
      </c>
      <c r="M44" s="48">
        <f t="shared" si="40"/>
        <v>1</v>
      </c>
      <c r="N44" s="49">
        <f t="shared" si="4"/>
        <v>31487</v>
      </c>
      <c r="O44" s="48">
        <v>2.0</v>
      </c>
      <c r="P44" s="49">
        <v>33091.0</v>
      </c>
    </row>
    <row r="45" ht="15.75" customHeight="1">
      <c r="A45" s="6"/>
      <c r="B45" s="79" t="s">
        <v>19</v>
      </c>
      <c r="C45" s="87" t="str">
        <f t="shared" si="14"/>
        <v>`NORTH           33741`</v>
      </c>
      <c r="D45" s="88" t="str">
        <f t="shared" si="15"/>
        <v>NORTH           33741   </v>
      </c>
      <c r="E45" s="79" t="s">
        <v>19</v>
      </c>
      <c r="F45" s="68">
        <f t="shared" si="38"/>
        <v>43</v>
      </c>
      <c r="G45" s="48">
        <v>31428.0</v>
      </c>
      <c r="H45" s="6">
        <v>28259.0</v>
      </c>
      <c r="I45" s="48">
        <f t="shared" ref="I45:J45" si="53">rank(G45,$G$3:$H$52,false) </f>
        <v>65</v>
      </c>
      <c r="J45" s="49">
        <f t="shared" si="53"/>
        <v>92</v>
      </c>
      <c r="K45" s="6">
        <f t="array" ref="K45">iferror(index(RankScores!$C$1:$C$100,I45),)</f>
        <v>4</v>
      </c>
      <c r="L45" s="49">
        <f t="array" ref="L45">iferror(index(RankScores!$C$1:$C$100,J45),)</f>
        <v>1</v>
      </c>
      <c r="M45" s="48">
        <f t="shared" si="40"/>
        <v>1</v>
      </c>
      <c r="N45" s="49">
        <f t="shared" si="4"/>
        <v>31428</v>
      </c>
      <c r="O45" s="48">
        <v>1.0</v>
      </c>
      <c r="P45" s="49">
        <v>33032.0</v>
      </c>
    </row>
    <row r="46" ht="15.75" customHeight="1">
      <c r="A46" s="6"/>
      <c r="B46" s="79" t="s">
        <v>19</v>
      </c>
      <c r="C46" s="87" t="str">
        <f t="shared" si="14"/>
        <v>`NORTH           33568`</v>
      </c>
      <c r="D46" s="88" t="str">
        <f t="shared" si="15"/>
        <v>NORTH           33568   </v>
      </c>
      <c r="E46" s="79" t="s">
        <v>19</v>
      </c>
      <c r="F46" s="68">
        <f t="shared" si="38"/>
        <v>44</v>
      </c>
      <c r="G46" s="48">
        <v>31278.0</v>
      </c>
      <c r="H46" s="38">
        <v>27903.0</v>
      </c>
      <c r="I46" s="48">
        <f t="shared" ref="I46:J46" si="54">rank(G46,$G$3:$H$52,false) </f>
        <v>67</v>
      </c>
      <c r="J46" s="49">
        <f t="shared" si="54"/>
        <v>93</v>
      </c>
      <c r="K46" s="6">
        <f t="array" ref="K46">iferror(index(RankScores!$C$1:$C$100,I46),)</f>
        <v>4</v>
      </c>
      <c r="L46" s="49">
        <f t="array" ref="L46">iferror(index(RankScores!$C$1:$C$100,J46),)</f>
        <v>1</v>
      </c>
      <c r="M46" s="48">
        <f t="shared" si="40"/>
        <v>1</v>
      </c>
      <c r="N46" s="49">
        <f t="shared" si="4"/>
        <v>31278</v>
      </c>
      <c r="O46" s="48">
        <v>1.0</v>
      </c>
      <c r="P46" s="49">
        <v>32816.0</v>
      </c>
    </row>
    <row r="47" ht="15.75" customHeight="1">
      <c r="A47" s="6"/>
      <c r="B47" s="79" t="s">
        <v>19</v>
      </c>
      <c r="C47" s="87" t="str">
        <f t="shared" si="14"/>
        <v>`NORTH           33353`</v>
      </c>
      <c r="D47" s="88" t="str">
        <f t="shared" si="15"/>
        <v>NORTH           33353   </v>
      </c>
      <c r="E47" s="79" t="s">
        <v>19</v>
      </c>
      <c r="F47" s="68">
        <f t="shared" si="38"/>
        <v>45</v>
      </c>
      <c r="G47" s="48">
        <v>31135.0</v>
      </c>
      <c r="H47" s="38">
        <v>27257.0</v>
      </c>
      <c r="I47" s="48">
        <f t="shared" ref="I47:J47" si="55">rank(G47,$G$3:$H$52,false) </f>
        <v>69</v>
      </c>
      <c r="J47" s="49">
        <f t="shared" si="55"/>
        <v>94</v>
      </c>
      <c r="K47" s="6">
        <f t="array" ref="K47">iferror(index(RankScores!$C$1:$C$100,I47),)</f>
        <v>3</v>
      </c>
      <c r="L47" s="49">
        <f t="array" ref="L47">iferror(index(RankScores!$C$1:$C$100,J47),)</f>
        <v>1</v>
      </c>
      <c r="M47" s="48">
        <f t="shared" si="40"/>
        <v>1</v>
      </c>
      <c r="N47" s="49">
        <f t="shared" si="4"/>
        <v>31135</v>
      </c>
      <c r="O47" s="48">
        <v>2.0</v>
      </c>
      <c r="P47" s="49">
        <v>32689.0</v>
      </c>
    </row>
    <row r="48" ht="15.75" customHeight="1">
      <c r="A48" s="6"/>
      <c r="B48" s="79" t="s">
        <v>19</v>
      </c>
      <c r="C48" s="87" t="str">
        <f t="shared" si="14"/>
        <v>`Greddit2        33276`</v>
      </c>
      <c r="D48" s="88" t="str">
        <f t="shared" si="15"/>
        <v>Greddit2        33276   </v>
      </c>
      <c r="E48" s="79" t="s">
        <v>19</v>
      </c>
      <c r="F48" s="68">
        <f t="shared" si="38"/>
        <v>46</v>
      </c>
      <c r="G48" s="48">
        <v>30585.0</v>
      </c>
      <c r="H48" s="6">
        <v>25357.0</v>
      </c>
      <c r="I48" s="48">
        <f t="shared" ref="I48:J48" si="56">rank(G48,$G$3:$H$52,false) </f>
        <v>74</v>
      </c>
      <c r="J48" s="49">
        <f t="shared" si="56"/>
        <v>95</v>
      </c>
      <c r="K48" s="6">
        <f t="array" ref="K48">iferror(index(RankScores!$C$1:$C$100,I48),)</f>
        <v>2</v>
      </c>
      <c r="L48" s="49">
        <f t="array" ref="L48">iferror(index(RankScores!$C$1:$C$100,J48),)</f>
        <v>1</v>
      </c>
      <c r="M48" s="48">
        <f t="shared" si="40"/>
        <v>1</v>
      </c>
      <c r="N48" s="49">
        <f t="shared" si="4"/>
        <v>30585</v>
      </c>
      <c r="O48" s="48">
        <v>1.0</v>
      </c>
      <c r="P48" s="49">
        <v>32649.0</v>
      </c>
    </row>
    <row r="49" ht="15.75" customHeight="1">
      <c r="A49" s="6"/>
      <c r="B49" s="79" t="s">
        <v>19</v>
      </c>
      <c r="C49" s="87" t="str">
        <f t="shared" si="14"/>
        <v>`NORTH           33174`</v>
      </c>
      <c r="D49" s="88" t="str">
        <f t="shared" si="15"/>
        <v>NORTH           33174   </v>
      </c>
      <c r="E49" s="79" t="s">
        <v>19</v>
      </c>
      <c r="F49" s="68">
        <f t="shared" si="38"/>
        <v>47</v>
      </c>
      <c r="G49" s="48">
        <v>30555.0</v>
      </c>
      <c r="H49" s="6"/>
      <c r="I49" s="48">
        <f t="shared" ref="I49:J49" si="57">rank(G49,$G$3:$H$52,false) </f>
        <v>77</v>
      </c>
      <c r="J49" s="49" t="str">
        <f t="shared" si="57"/>
        <v>#N/A</v>
      </c>
      <c r="K49" s="6">
        <f t="array" ref="K49">iferror(index(RankScores!$C$1:$C$100,I49),)</f>
        <v>2</v>
      </c>
      <c r="L49" s="49" t="str">
        <f t="array" ref="L49">iferror(index(RankScores!$C$1:$C$100,J49),)</f>
        <v/>
      </c>
      <c r="M49" s="48">
        <f t="shared" si="40"/>
        <v>1</v>
      </c>
      <c r="N49" s="49">
        <f t="shared" si="4"/>
        <v>30555</v>
      </c>
      <c r="O49" s="48">
        <v>2.0</v>
      </c>
      <c r="P49" s="49">
        <v>32649.0</v>
      </c>
    </row>
    <row r="50" ht="15.75" customHeight="1">
      <c r="A50" s="6"/>
      <c r="B50" s="79" t="s">
        <v>19</v>
      </c>
      <c r="C50" s="87" t="str">
        <f t="shared" si="14"/>
        <v>`NORTH           33111`</v>
      </c>
      <c r="D50" s="88" t="str">
        <f t="shared" si="15"/>
        <v>NORTH           33111   </v>
      </c>
      <c r="E50" s="79" t="s">
        <v>19</v>
      </c>
      <c r="F50" s="68">
        <f t="shared" si="38"/>
        <v>48</v>
      </c>
      <c r="G50" s="48">
        <v>29957.0</v>
      </c>
      <c r="H50" s="6"/>
      <c r="I50" s="48">
        <f t="shared" ref="I50:J50" si="58">rank(G50,$G$3:$H$52,false) </f>
        <v>80</v>
      </c>
      <c r="J50" s="49" t="str">
        <f t="shared" si="58"/>
        <v>#N/A</v>
      </c>
      <c r="K50" s="6">
        <f t="array" ref="K50">iferror(index(RankScores!$C$1:$C$100,I50),)</f>
        <v>2</v>
      </c>
      <c r="L50" s="49" t="str">
        <f t="array" ref="L50">iferror(index(RankScores!$C$1:$C$100,J50),)</f>
        <v/>
      </c>
      <c r="M50" s="48">
        <f t="shared" si="40"/>
        <v>1</v>
      </c>
      <c r="N50" s="49">
        <f t="shared" si="4"/>
        <v>29957</v>
      </c>
      <c r="O50" s="48">
        <v>1.0</v>
      </c>
      <c r="P50" s="49">
        <v>32595.0</v>
      </c>
    </row>
    <row r="51" ht="15.75" customHeight="1">
      <c r="A51" s="6"/>
      <c r="B51" s="79" t="s">
        <v>19</v>
      </c>
      <c r="C51" s="87" t="str">
        <f t="shared" si="14"/>
        <v>`NORTH           33104`</v>
      </c>
      <c r="D51" s="88" t="str">
        <f t="shared" si="15"/>
        <v>NORTH           33104   </v>
      </c>
      <c r="E51" s="79" t="s">
        <v>19</v>
      </c>
      <c r="F51" s="68">
        <f t="shared" si="38"/>
        <v>49</v>
      </c>
      <c r="G51" s="48">
        <v>29847.0</v>
      </c>
      <c r="H51" s="6"/>
      <c r="I51" s="48">
        <f t="shared" ref="I51:J51" si="59">rank(G51,$G$3:$H$52,false) </f>
        <v>81</v>
      </c>
      <c r="J51" s="49" t="str">
        <f t="shared" si="59"/>
        <v>#N/A</v>
      </c>
      <c r="K51" s="6">
        <f t="array" ref="K51">iferror(index(RankScores!$C$1:$C$100,I51),)</f>
        <v>2</v>
      </c>
      <c r="L51" s="49" t="str">
        <f t="array" ref="L51">iferror(index(RankScores!$C$1:$C$100,J51),)</f>
        <v/>
      </c>
      <c r="M51" s="48">
        <f t="shared" si="40"/>
        <v>1</v>
      </c>
      <c r="N51" s="49">
        <f t="shared" si="4"/>
        <v>29847</v>
      </c>
      <c r="O51" s="48">
        <v>2.0</v>
      </c>
      <c r="P51" s="49">
        <v>32339.0</v>
      </c>
    </row>
    <row r="52" ht="15.75" customHeight="1">
      <c r="A52" s="6"/>
      <c r="B52" s="79" t="s">
        <v>19</v>
      </c>
      <c r="C52" s="87" t="str">
        <f t="shared" si="14"/>
        <v>`Greddit2        33091`</v>
      </c>
      <c r="D52" s="88" t="str">
        <f t="shared" si="15"/>
        <v>Greddit2        33091   </v>
      </c>
      <c r="E52" s="79" t="s">
        <v>19</v>
      </c>
      <c r="F52" s="68">
        <f t="shared" si="38"/>
        <v>50</v>
      </c>
      <c r="G52" s="89"/>
      <c r="H52" s="90"/>
      <c r="I52" s="89" t="str">
        <f t="shared" ref="I52:J52" si="60">rank(G52,$G$3:$H$52,false) </f>
        <v>#N/A</v>
      </c>
      <c r="J52" s="91" t="str">
        <f t="shared" si="60"/>
        <v>#N/A</v>
      </c>
      <c r="K52" s="90" t="str">
        <f t="array" ref="K52">iferror(index(RankScores!$C$1:$C$100,I52),)</f>
        <v/>
      </c>
      <c r="L52" s="91" t="str">
        <f t="array" ref="L52">iferror(index(RankScores!$C$1:$C$100,J52),)</f>
        <v/>
      </c>
      <c r="M52" s="48">
        <f t="shared" si="40"/>
        <v>1</v>
      </c>
      <c r="N52" s="49" t="str">
        <f t="shared" si="4"/>
        <v/>
      </c>
      <c r="O52" s="48">
        <v>1.0</v>
      </c>
      <c r="P52" s="49">
        <v>32292.0</v>
      </c>
    </row>
    <row r="53" ht="15.75" customHeight="1">
      <c r="A53" s="46"/>
      <c r="B53" s="79" t="s">
        <v>19</v>
      </c>
      <c r="C53" s="87" t="str">
        <f t="shared" si="14"/>
        <v>`NORTH           33032`</v>
      </c>
      <c r="D53" s="88" t="str">
        <f t="shared" si="15"/>
        <v>NORTH           33032   </v>
      </c>
      <c r="E53" s="79" t="s">
        <v>19</v>
      </c>
      <c r="F53" s="64"/>
      <c r="G53" s="6"/>
      <c r="H53" s="6"/>
      <c r="I53" s="6"/>
      <c r="J53" s="6"/>
      <c r="K53" s="6"/>
      <c r="L53" s="6"/>
      <c r="M53" s="48">
        <v>2.0</v>
      </c>
      <c r="N53" s="49">
        <f t="shared" ref="N53:N65" si="61">H3</f>
        <v>37750</v>
      </c>
      <c r="O53" s="48">
        <v>2.0</v>
      </c>
      <c r="P53" s="49">
        <v>32251.0</v>
      </c>
    </row>
    <row r="54" ht="15.75" customHeight="1">
      <c r="A54" s="6"/>
      <c r="B54" s="79" t="s">
        <v>19</v>
      </c>
      <c r="C54" s="87" t="str">
        <f t="shared" si="14"/>
        <v>`NORTH           32816`</v>
      </c>
      <c r="D54" s="88" t="str">
        <f t="shared" si="15"/>
        <v>NORTH           32816   </v>
      </c>
      <c r="E54" s="79" t="s">
        <v>19</v>
      </c>
      <c r="G54" s="6"/>
      <c r="H54" s="6"/>
      <c r="I54" s="6"/>
      <c r="J54" s="6"/>
      <c r="K54" s="6"/>
      <c r="L54" s="6"/>
      <c r="M54" s="48">
        <f t="shared" ref="M54:M102" si="62">M53</f>
        <v>2</v>
      </c>
      <c r="N54" s="49">
        <f t="shared" si="61"/>
        <v>36340</v>
      </c>
      <c r="O54" s="48">
        <v>1.0</v>
      </c>
      <c r="P54" s="49">
        <v>32216.0</v>
      </c>
    </row>
    <row r="55" ht="15.75" customHeight="1">
      <c r="A55" s="6"/>
      <c r="B55" s="79" t="s">
        <v>19</v>
      </c>
      <c r="C55" s="87" t="str">
        <f t="shared" si="14"/>
        <v>`Greddit2        32689`</v>
      </c>
      <c r="D55" s="88" t="str">
        <f t="shared" si="15"/>
        <v>Greddit2        32689   </v>
      </c>
      <c r="E55" s="79" t="s">
        <v>19</v>
      </c>
      <c r="G55" s="6"/>
      <c r="H55" s="6"/>
      <c r="I55" s="6"/>
      <c r="J55" s="6"/>
      <c r="K55" s="6"/>
      <c r="L55" s="6"/>
      <c r="M55" s="48">
        <f t="shared" si="62"/>
        <v>2</v>
      </c>
      <c r="N55" s="49">
        <f t="shared" si="61"/>
        <v>36148</v>
      </c>
      <c r="O55" s="48">
        <v>2.0</v>
      </c>
      <c r="P55" s="49">
        <v>32135.0</v>
      </c>
    </row>
    <row r="56" ht="15.75" customHeight="1">
      <c r="A56" s="6"/>
      <c r="B56" s="79" t="s">
        <v>19</v>
      </c>
      <c r="C56" s="87" t="str">
        <f t="shared" si="14"/>
        <v>`NORTH           32649`</v>
      </c>
      <c r="D56" s="88" t="str">
        <f t="shared" si="15"/>
        <v>NORTH           32649   </v>
      </c>
      <c r="E56" s="79" t="s">
        <v>19</v>
      </c>
      <c r="G56" s="6"/>
      <c r="H56" s="6"/>
      <c r="I56" s="6"/>
      <c r="J56" s="6"/>
      <c r="K56" s="6"/>
      <c r="L56" s="6"/>
      <c r="M56" s="48">
        <f t="shared" si="62"/>
        <v>2</v>
      </c>
      <c r="N56" s="49">
        <f t="shared" si="61"/>
        <v>35606</v>
      </c>
      <c r="O56" s="48">
        <v>1.0</v>
      </c>
      <c r="P56" s="49">
        <v>32041.0</v>
      </c>
    </row>
    <row r="57" ht="15.75" customHeight="1">
      <c r="A57" s="6"/>
      <c r="B57" s="79" t="s">
        <v>19</v>
      </c>
      <c r="C57" s="87" t="str">
        <f t="shared" si="14"/>
        <v>`Greddit2        32649`</v>
      </c>
      <c r="D57" s="88" t="str">
        <f t="shared" si="15"/>
        <v>Greddit2        32649   </v>
      </c>
      <c r="E57" s="79" t="s">
        <v>19</v>
      </c>
      <c r="G57" s="6"/>
      <c r="H57" s="6"/>
      <c r="I57" s="6"/>
      <c r="J57" s="6"/>
      <c r="K57" s="6"/>
      <c r="L57" s="6"/>
      <c r="M57" s="48">
        <f t="shared" si="62"/>
        <v>2</v>
      </c>
      <c r="N57" s="49">
        <f t="shared" si="61"/>
        <v>34977</v>
      </c>
      <c r="O57" s="48">
        <v>2.0</v>
      </c>
      <c r="P57" s="49">
        <v>31931.0</v>
      </c>
    </row>
    <row r="58" ht="15.75" customHeight="1">
      <c r="A58" s="6"/>
      <c r="B58" s="79" t="s">
        <v>19</v>
      </c>
      <c r="C58" s="87" t="str">
        <f t="shared" si="14"/>
        <v>`NORTH           32595`</v>
      </c>
      <c r="D58" s="88" t="str">
        <f t="shared" si="15"/>
        <v>NORTH           32595   </v>
      </c>
      <c r="E58" s="79" t="s">
        <v>19</v>
      </c>
      <c r="G58" s="6"/>
      <c r="H58" s="6"/>
      <c r="I58" s="6"/>
      <c r="J58" s="6"/>
      <c r="K58" s="6"/>
      <c r="L58" s="6"/>
      <c r="M58" s="48">
        <f t="shared" si="62"/>
        <v>2</v>
      </c>
      <c r="N58" s="49">
        <f t="shared" si="61"/>
        <v>34868</v>
      </c>
      <c r="O58" s="48">
        <v>2.0</v>
      </c>
      <c r="P58" s="49">
        <v>31865.0</v>
      </c>
    </row>
    <row r="59" ht="15.75" customHeight="1">
      <c r="A59" s="6"/>
      <c r="B59" s="79" t="s">
        <v>19</v>
      </c>
      <c r="C59" s="87" t="str">
        <f t="shared" si="14"/>
        <v>`Greddit2        32339`</v>
      </c>
      <c r="D59" s="88" t="str">
        <f t="shared" si="15"/>
        <v>Greddit2        32339   </v>
      </c>
      <c r="E59" s="79" t="s">
        <v>19</v>
      </c>
      <c r="G59" s="6"/>
      <c r="H59" s="6"/>
      <c r="I59" s="6"/>
      <c r="J59" s="6"/>
      <c r="K59" s="6"/>
      <c r="L59" s="6"/>
      <c r="M59" s="48">
        <f t="shared" si="62"/>
        <v>2</v>
      </c>
      <c r="N59" s="49">
        <f t="shared" si="61"/>
        <v>34771</v>
      </c>
      <c r="O59" s="48">
        <v>2.0</v>
      </c>
      <c r="P59" s="49">
        <v>31836.0</v>
      </c>
    </row>
    <row r="60" ht="15.75" customHeight="1">
      <c r="A60" s="6"/>
      <c r="B60" s="79" t="s">
        <v>19</v>
      </c>
      <c r="C60" s="87" t="str">
        <f t="shared" si="14"/>
        <v>`NORTH           32292`</v>
      </c>
      <c r="D60" s="88" t="str">
        <f t="shared" si="15"/>
        <v>NORTH           32292   </v>
      </c>
      <c r="E60" s="79" t="s">
        <v>19</v>
      </c>
      <c r="G60" s="6"/>
      <c r="H60" s="6"/>
      <c r="I60" s="6"/>
      <c r="J60" s="6"/>
      <c r="K60" s="6"/>
      <c r="L60" s="6"/>
      <c r="M60" s="48">
        <f t="shared" si="62"/>
        <v>2</v>
      </c>
      <c r="N60" s="49">
        <f t="shared" si="61"/>
        <v>34706</v>
      </c>
      <c r="O60" s="48">
        <v>2.0</v>
      </c>
      <c r="P60" s="49">
        <v>31777.0</v>
      </c>
    </row>
    <row r="61" ht="15.75" customHeight="1">
      <c r="A61" s="6"/>
      <c r="B61" s="79" t="s">
        <v>19</v>
      </c>
      <c r="C61" s="87" t="str">
        <f t="shared" si="14"/>
        <v>`Greddit2        32251`</v>
      </c>
      <c r="D61" s="88" t="str">
        <f t="shared" si="15"/>
        <v>Greddit2        32251   </v>
      </c>
      <c r="E61" s="79" t="s">
        <v>19</v>
      </c>
      <c r="G61" s="6"/>
      <c r="H61" s="6"/>
      <c r="I61" s="6"/>
      <c r="J61" s="6"/>
      <c r="K61" s="6"/>
      <c r="L61" s="6"/>
      <c r="M61" s="48">
        <f t="shared" si="62"/>
        <v>2</v>
      </c>
      <c r="N61" s="49">
        <f t="shared" si="61"/>
        <v>34326</v>
      </c>
      <c r="O61" s="48">
        <v>1.0</v>
      </c>
      <c r="P61" s="49">
        <v>31701.0</v>
      </c>
    </row>
    <row r="62" ht="15.75" customHeight="1">
      <c r="A62" s="6"/>
      <c r="B62" s="79" t="s">
        <v>19</v>
      </c>
      <c r="C62" s="87" t="str">
        <f t="shared" si="14"/>
        <v>`NORTH           32216`</v>
      </c>
      <c r="D62" s="88" t="str">
        <f t="shared" si="15"/>
        <v>NORTH           32216   </v>
      </c>
      <c r="E62" s="79" t="s">
        <v>19</v>
      </c>
      <c r="G62" s="6"/>
      <c r="H62" s="6"/>
      <c r="I62" s="6"/>
      <c r="J62" s="6"/>
      <c r="K62" s="6"/>
      <c r="L62" s="6"/>
      <c r="M62" s="48">
        <f t="shared" si="62"/>
        <v>2</v>
      </c>
      <c r="N62" s="49">
        <f t="shared" si="61"/>
        <v>33276</v>
      </c>
      <c r="O62" s="48">
        <v>1.0</v>
      </c>
      <c r="P62" s="49">
        <v>31632.0</v>
      </c>
    </row>
    <row r="63" ht="15.75" customHeight="1">
      <c r="A63" s="6"/>
      <c r="B63" s="79" t="s">
        <v>19</v>
      </c>
      <c r="C63" s="87" t="str">
        <f t="shared" si="14"/>
        <v>`Greddit2        32135`</v>
      </c>
      <c r="D63" s="88" t="str">
        <f t="shared" si="15"/>
        <v>Greddit2        32135   </v>
      </c>
      <c r="E63" s="79" t="s">
        <v>19</v>
      </c>
      <c r="G63" s="6"/>
      <c r="H63" s="6"/>
      <c r="I63" s="6"/>
      <c r="J63" s="6"/>
      <c r="K63" s="6"/>
      <c r="L63" s="6"/>
      <c r="M63" s="48">
        <f t="shared" si="62"/>
        <v>2</v>
      </c>
      <c r="N63" s="49">
        <f t="shared" si="61"/>
        <v>33091</v>
      </c>
      <c r="O63" s="48">
        <v>2.0</v>
      </c>
      <c r="P63" s="49">
        <v>31572.0</v>
      </c>
    </row>
    <row r="64" ht="15.75" customHeight="1">
      <c r="A64" s="6"/>
      <c r="B64" s="79" t="s">
        <v>19</v>
      </c>
      <c r="C64" s="87" t="str">
        <f t="shared" si="14"/>
        <v>`NORTH           32041`</v>
      </c>
      <c r="D64" s="88" t="str">
        <f t="shared" si="15"/>
        <v>NORTH           32041   </v>
      </c>
      <c r="E64" s="79" t="s">
        <v>19</v>
      </c>
      <c r="G64" s="6"/>
      <c r="H64" s="6"/>
      <c r="I64" s="6"/>
      <c r="J64" s="6"/>
      <c r="K64" s="6"/>
      <c r="L64" s="6"/>
      <c r="M64" s="48">
        <f t="shared" si="62"/>
        <v>2</v>
      </c>
      <c r="N64" s="49">
        <f t="shared" si="61"/>
        <v>32689</v>
      </c>
      <c r="O64" s="48">
        <v>1.0</v>
      </c>
      <c r="P64" s="49">
        <v>31551.0</v>
      </c>
    </row>
    <row r="65" ht="15.75" customHeight="1">
      <c r="A65" s="6"/>
      <c r="B65" s="79" t="s">
        <v>19</v>
      </c>
      <c r="C65" s="87" t="str">
        <f t="shared" si="14"/>
        <v>`Greddit2        31931`</v>
      </c>
      <c r="D65" s="88" t="str">
        <f t="shared" si="15"/>
        <v>Greddit2        31931   </v>
      </c>
      <c r="E65" s="79" t="s">
        <v>19</v>
      </c>
      <c r="G65" s="6"/>
      <c r="H65" s="6"/>
      <c r="I65" s="6"/>
      <c r="J65" s="6"/>
      <c r="K65" s="6"/>
      <c r="L65" s="6"/>
      <c r="M65" s="48">
        <f t="shared" si="62"/>
        <v>2</v>
      </c>
      <c r="N65" s="49">
        <f t="shared" si="61"/>
        <v>32649</v>
      </c>
      <c r="O65" s="48">
        <v>2.0</v>
      </c>
      <c r="P65" s="39">
        <v>31508.0</v>
      </c>
    </row>
    <row r="66" ht="15.75" customHeight="1">
      <c r="A66" s="6"/>
      <c r="B66" s="79" t="s">
        <v>19</v>
      </c>
      <c r="C66" s="87" t="str">
        <f t="shared" si="14"/>
        <v>`Greddit2        31865`</v>
      </c>
      <c r="D66" s="88" t="str">
        <f t="shared" si="15"/>
        <v>Greddit2        31865   </v>
      </c>
      <c r="E66" s="79" t="s">
        <v>19</v>
      </c>
      <c r="G66" s="6"/>
      <c r="H66" s="6"/>
      <c r="I66" s="6"/>
      <c r="J66" s="6"/>
      <c r="K66" s="6"/>
      <c r="L66" s="6"/>
      <c r="M66" s="48">
        <f t="shared" si="62"/>
        <v>2</v>
      </c>
      <c r="N66" s="49">
        <f>H29</f>
        <v>30980</v>
      </c>
      <c r="O66" s="48">
        <v>1.0</v>
      </c>
      <c r="P66" s="49">
        <v>31487.0</v>
      </c>
    </row>
    <row r="67" ht="15.75" customHeight="1">
      <c r="A67" s="6"/>
      <c r="B67" s="79" t="s">
        <v>19</v>
      </c>
      <c r="C67" s="87" t="str">
        <f t="shared" si="14"/>
        <v>`Greddit2        31836`</v>
      </c>
      <c r="D67" s="88" t="str">
        <f t="shared" si="15"/>
        <v>Greddit2        31836   </v>
      </c>
      <c r="E67" s="79" t="s">
        <v>19</v>
      </c>
      <c r="G67" s="6"/>
      <c r="H67" s="6"/>
      <c r="I67" s="6"/>
      <c r="J67" s="6"/>
      <c r="K67" s="6"/>
      <c r="L67" s="6"/>
      <c r="M67" s="48">
        <f t="shared" si="62"/>
        <v>2</v>
      </c>
      <c r="N67" s="49">
        <f t="shared" ref="N67:N79" si="63">H16</f>
        <v>32339</v>
      </c>
      <c r="O67" s="48">
        <v>1.0</v>
      </c>
      <c r="P67" s="49">
        <v>31428.0</v>
      </c>
    </row>
    <row r="68" ht="15.75" customHeight="1">
      <c r="A68" s="6"/>
      <c r="B68" s="79" t="s">
        <v>19</v>
      </c>
      <c r="C68" s="87" t="str">
        <f t="shared" si="14"/>
        <v>`Greddit2        31777`</v>
      </c>
      <c r="D68" s="88" t="str">
        <f t="shared" si="15"/>
        <v>Greddit2        31777   </v>
      </c>
      <c r="E68" s="79" t="s">
        <v>19</v>
      </c>
      <c r="G68" s="6"/>
      <c r="H68" s="6"/>
      <c r="I68" s="6"/>
      <c r="J68" s="6"/>
      <c r="K68" s="6"/>
      <c r="L68" s="6"/>
      <c r="M68" s="48">
        <f t="shared" si="62"/>
        <v>2</v>
      </c>
      <c r="N68" s="49">
        <f t="shared" si="63"/>
        <v>32251</v>
      </c>
      <c r="O68" s="48">
        <v>2.0</v>
      </c>
      <c r="P68" s="49">
        <v>31410.0</v>
      </c>
    </row>
    <row r="69" ht="15.75" customHeight="1">
      <c r="A69" s="6"/>
      <c r="B69" s="79" t="s">
        <v>19</v>
      </c>
      <c r="C69" s="87" t="str">
        <f t="shared" si="14"/>
        <v>`NORTH           31701`</v>
      </c>
      <c r="D69" s="88" t="str">
        <f t="shared" si="15"/>
        <v>NORTH           31701   </v>
      </c>
      <c r="E69" s="79" t="s">
        <v>19</v>
      </c>
      <c r="G69" s="6"/>
      <c r="H69" s="6"/>
      <c r="I69" s="6"/>
      <c r="J69" s="6"/>
      <c r="K69" s="6"/>
      <c r="L69" s="6"/>
      <c r="M69" s="48">
        <f t="shared" si="62"/>
        <v>2</v>
      </c>
      <c r="N69" s="49">
        <f t="shared" si="63"/>
        <v>32135</v>
      </c>
      <c r="O69" s="48">
        <v>1.0</v>
      </c>
      <c r="P69" s="49">
        <v>31278.0</v>
      </c>
    </row>
    <row r="70" ht="15.75" customHeight="1">
      <c r="A70" s="6"/>
      <c r="B70" s="79" t="s">
        <v>19</v>
      </c>
      <c r="C70" s="87" t="str">
        <f t="shared" si="14"/>
        <v>`NORTH           31632`</v>
      </c>
      <c r="D70" s="88" t="str">
        <f t="shared" si="15"/>
        <v>NORTH           31632   </v>
      </c>
      <c r="E70" s="79" t="s">
        <v>19</v>
      </c>
      <c r="G70" s="6"/>
      <c r="H70" s="6"/>
      <c r="I70" s="6"/>
      <c r="J70" s="6"/>
      <c r="K70" s="6"/>
      <c r="L70" s="6"/>
      <c r="M70" s="48">
        <f t="shared" si="62"/>
        <v>2</v>
      </c>
      <c r="N70" s="49">
        <f t="shared" si="63"/>
        <v>31931</v>
      </c>
      <c r="O70" s="48">
        <v>2.0</v>
      </c>
      <c r="P70" s="49">
        <v>31190.0</v>
      </c>
    </row>
    <row r="71" ht="15.75" customHeight="1">
      <c r="A71" s="6"/>
      <c r="B71" s="79" t="s">
        <v>19</v>
      </c>
      <c r="C71" s="87" t="str">
        <f t="shared" si="14"/>
        <v>`Greddit2        31572`</v>
      </c>
      <c r="D71" s="88" t="str">
        <f t="shared" si="15"/>
        <v>Greddit2        31572   </v>
      </c>
      <c r="E71" s="79" t="s">
        <v>19</v>
      </c>
      <c r="G71" s="6"/>
      <c r="H71" s="6"/>
      <c r="I71" s="6"/>
      <c r="J71" s="6"/>
      <c r="K71" s="6"/>
      <c r="L71" s="6"/>
      <c r="M71" s="48">
        <f t="shared" si="62"/>
        <v>2</v>
      </c>
      <c r="N71" s="49">
        <f t="shared" si="63"/>
        <v>31865</v>
      </c>
      <c r="O71" s="48">
        <v>1.0</v>
      </c>
      <c r="P71" s="49">
        <v>31135.0</v>
      </c>
    </row>
    <row r="72" ht="15.75" customHeight="1">
      <c r="A72" s="6"/>
      <c r="B72" s="79" t="s">
        <v>19</v>
      </c>
      <c r="C72" s="87" t="str">
        <f t="shared" si="14"/>
        <v>`NORTH           31551`</v>
      </c>
      <c r="D72" s="88" t="str">
        <f t="shared" si="15"/>
        <v>NORTH           31551   </v>
      </c>
      <c r="E72" s="79" t="s">
        <v>19</v>
      </c>
      <c r="G72" s="6"/>
      <c r="H72" s="6"/>
      <c r="I72" s="6"/>
      <c r="J72" s="6"/>
      <c r="K72" s="6"/>
      <c r="L72" s="6"/>
      <c r="M72" s="48">
        <f t="shared" si="62"/>
        <v>2</v>
      </c>
      <c r="N72" s="49">
        <f t="shared" si="63"/>
        <v>31836</v>
      </c>
      <c r="O72" s="48">
        <v>2.0</v>
      </c>
      <c r="P72" s="49">
        <v>31107.0</v>
      </c>
    </row>
    <row r="73" ht="15.75" customHeight="1">
      <c r="A73" s="6"/>
      <c r="B73" s="79" t="s">
        <v>19</v>
      </c>
      <c r="C73" s="87" t="str">
        <f t="shared" si="14"/>
        <v>`Greddit2       31508`</v>
      </c>
      <c r="D73" s="88" t="str">
        <f t="shared" si="15"/>
        <v>Greddit2       31508   </v>
      </c>
      <c r="E73" s="79" t="s">
        <v>19</v>
      </c>
      <c r="G73" s="6"/>
      <c r="H73" s="6"/>
      <c r="I73" s="6"/>
      <c r="J73" s="6"/>
      <c r="K73" s="6"/>
      <c r="L73" s="6"/>
      <c r="M73" s="48">
        <f t="shared" si="62"/>
        <v>2</v>
      </c>
      <c r="N73" s="49">
        <f t="shared" si="63"/>
        <v>31777</v>
      </c>
      <c r="O73" s="48">
        <v>2.0</v>
      </c>
      <c r="P73" s="49">
        <v>30982.0</v>
      </c>
    </row>
    <row r="74" ht="15.75" customHeight="1">
      <c r="A74" s="6"/>
      <c r="B74" s="79" t="s">
        <v>19</v>
      </c>
      <c r="C74" s="87" t="str">
        <f t="shared" si="14"/>
        <v>`NORTH           31487`</v>
      </c>
      <c r="D74" s="88" t="str">
        <f t="shared" si="15"/>
        <v>NORTH           31487   </v>
      </c>
      <c r="E74" s="79" t="s">
        <v>19</v>
      </c>
      <c r="G74" s="6"/>
      <c r="H74" s="6"/>
      <c r="I74" s="6"/>
      <c r="J74" s="6"/>
      <c r="K74" s="6"/>
      <c r="L74" s="6"/>
      <c r="M74" s="48">
        <f t="shared" si="62"/>
        <v>2</v>
      </c>
      <c r="N74" s="49">
        <f t="shared" si="63"/>
        <v>31572</v>
      </c>
      <c r="O74" s="48">
        <v>2.0</v>
      </c>
      <c r="P74" s="49">
        <v>30980.0</v>
      </c>
    </row>
    <row r="75" ht="15.75" customHeight="1">
      <c r="A75" s="6"/>
      <c r="B75" s="79" t="s">
        <v>19</v>
      </c>
      <c r="C75" s="87" t="str">
        <f t="shared" si="14"/>
        <v>`NORTH           31428`</v>
      </c>
      <c r="D75" s="88" t="str">
        <f t="shared" si="15"/>
        <v>NORTH           31428   </v>
      </c>
      <c r="E75" s="79" t="s">
        <v>19</v>
      </c>
      <c r="G75" s="6"/>
      <c r="H75" s="6"/>
      <c r="I75" s="6"/>
      <c r="J75" s="6"/>
      <c r="K75" s="6"/>
      <c r="L75" s="6"/>
      <c r="M75" s="48">
        <f t="shared" si="62"/>
        <v>2</v>
      </c>
      <c r="N75" s="39">
        <f t="shared" si="63"/>
        <v>31508</v>
      </c>
      <c r="O75" s="48">
        <v>2.0</v>
      </c>
      <c r="P75" s="49">
        <v>30663.0</v>
      </c>
    </row>
    <row r="76" ht="15.75" customHeight="1">
      <c r="A76" s="6"/>
      <c r="B76" s="79" t="s">
        <v>19</v>
      </c>
      <c r="C76" s="87" t="str">
        <f t="shared" si="14"/>
        <v>`Greddit2        31410`</v>
      </c>
      <c r="D76" s="88" t="str">
        <f t="shared" si="15"/>
        <v>Greddit2        31410   </v>
      </c>
      <c r="E76" s="79" t="s">
        <v>19</v>
      </c>
      <c r="G76" s="6"/>
      <c r="H76" s="6"/>
      <c r="I76" s="6"/>
      <c r="J76" s="6"/>
      <c r="K76" s="6"/>
      <c r="L76" s="6"/>
      <c r="M76" s="48">
        <f t="shared" si="62"/>
        <v>2</v>
      </c>
      <c r="N76" s="49">
        <f t="shared" si="63"/>
        <v>31410</v>
      </c>
      <c r="O76" s="48">
        <v>1.0</v>
      </c>
      <c r="P76" s="49">
        <v>30585.0</v>
      </c>
    </row>
    <row r="77" ht="15.75" customHeight="1">
      <c r="A77" s="6"/>
      <c r="B77" s="79" t="s">
        <v>19</v>
      </c>
      <c r="C77" s="87" t="str">
        <f t="shared" si="14"/>
        <v>`NORTH           31278`</v>
      </c>
      <c r="D77" s="88" t="str">
        <f t="shared" si="15"/>
        <v>NORTH           31278   </v>
      </c>
      <c r="E77" s="79" t="s">
        <v>19</v>
      </c>
      <c r="G77" s="6"/>
      <c r="H77" s="6"/>
      <c r="I77" s="6"/>
      <c r="J77" s="6"/>
      <c r="K77" s="6"/>
      <c r="L77" s="6"/>
      <c r="M77" s="48">
        <f t="shared" si="62"/>
        <v>2</v>
      </c>
      <c r="N77" s="49">
        <f t="shared" si="63"/>
        <v>31190</v>
      </c>
      <c r="O77" s="48">
        <v>2.0</v>
      </c>
      <c r="P77" s="49">
        <v>30571.0</v>
      </c>
    </row>
    <row r="78" ht="15.75" customHeight="1">
      <c r="A78" s="6"/>
      <c r="B78" s="79" t="s">
        <v>19</v>
      </c>
      <c r="C78" s="87" t="str">
        <f t="shared" si="14"/>
        <v>`Greddit2        31190`</v>
      </c>
      <c r="D78" s="88" t="str">
        <f t="shared" si="15"/>
        <v>Greddit2        31190   </v>
      </c>
      <c r="E78" s="79" t="s">
        <v>19</v>
      </c>
      <c r="G78" s="6"/>
      <c r="H78" s="6"/>
      <c r="I78" s="6"/>
      <c r="J78" s="6"/>
      <c r="K78" s="6"/>
      <c r="L78" s="6"/>
      <c r="M78" s="48">
        <f t="shared" si="62"/>
        <v>2</v>
      </c>
      <c r="N78" s="49">
        <f t="shared" si="63"/>
        <v>31107</v>
      </c>
      <c r="O78" s="48">
        <v>2.0</v>
      </c>
      <c r="P78" s="49">
        <v>30569.0</v>
      </c>
    </row>
    <row r="79" ht="15.75" customHeight="1">
      <c r="A79" s="6"/>
      <c r="B79" s="79" t="s">
        <v>19</v>
      </c>
      <c r="C79" s="87" t="str">
        <f t="shared" si="14"/>
        <v>`NORTH           31135`</v>
      </c>
      <c r="D79" s="88" t="str">
        <f t="shared" si="15"/>
        <v>NORTH           31135   </v>
      </c>
      <c r="E79" s="79" t="s">
        <v>19</v>
      </c>
      <c r="G79" s="6"/>
      <c r="H79" s="6"/>
      <c r="I79" s="6"/>
      <c r="J79" s="6"/>
      <c r="K79" s="6"/>
      <c r="L79" s="6"/>
      <c r="M79" s="48">
        <f t="shared" si="62"/>
        <v>2</v>
      </c>
      <c r="N79" s="49">
        <f t="shared" si="63"/>
        <v>30982</v>
      </c>
      <c r="O79" s="48">
        <v>1.0</v>
      </c>
      <c r="P79" s="49">
        <v>30555.0</v>
      </c>
    </row>
    <row r="80" ht="15.75" customHeight="1">
      <c r="A80" s="6"/>
      <c r="B80" s="79" t="s">
        <v>19</v>
      </c>
      <c r="C80" s="87" t="str">
        <f t="shared" si="14"/>
        <v>`Greddit2        31107`</v>
      </c>
      <c r="D80" s="88" t="str">
        <f t="shared" si="15"/>
        <v>Greddit2        31107   </v>
      </c>
      <c r="E80" s="79" t="s">
        <v>19</v>
      </c>
      <c r="G80" s="6"/>
      <c r="H80" s="6"/>
      <c r="I80" s="6"/>
      <c r="J80" s="6"/>
      <c r="K80" s="6"/>
      <c r="L80" s="6"/>
      <c r="M80" s="48">
        <f t="shared" si="62"/>
        <v>2</v>
      </c>
      <c r="N80" s="49">
        <f t="shared" ref="N80:N102" si="64">H30</f>
        <v>30663</v>
      </c>
      <c r="O80" s="48">
        <v>2.0</v>
      </c>
      <c r="P80" s="49">
        <v>30495.0</v>
      </c>
    </row>
    <row r="81" ht="15.75" customHeight="1">
      <c r="A81" s="6"/>
      <c r="B81" s="79" t="s">
        <v>19</v>
      </c>
      <c r="C81" s="87" t="str">
        <f t="shared" si="14"/>
        <v>`Greddit2        30982`</v>
      </c>
      <c r="D81" s="88" t="str">
        <f t="shared" si="15"/>
        <v>Greddit2        30982   </v>
      </c>
      <c r="E81" s="79" t="s">
        <v>19</v>
      </c>
      <c r="G81" s="6"/>
      <c r="H81" s="6"/>
      <c r="I81" s="6"/>
      <c r="J81" s="6"/>
      <c r="K81" s="6"/>
      <c r="L81" s="6"/>
      <c r="M81" s="48">
        <f t="shared" si="62"/>
        <v>2</v>
      </c>
      <c r="N81" s="49">
        <f t="shared" si="64"/>
        <v>30571</v>
      </c>
      <c r="O81" s="48">
        <v>2.0</v>
      </c>
      <c r="P81" s="49">
        <v>30043.0</v>
      </c>
    </row>
    <row r="82" ht="15.75" customHeight="1">
      <c r="A82" s="6"/>
      <c r="B82" s="79" t="s">
        <v>19</v>
      </c>
      <c r="C82" s="87" t="str">
        <f t="shared" si="14"/>
        <v>`Greddit2        30980`</v>
      </c>
      <c r="D82" s="88" t="str">
        <f t="shared" si="15"/>
        <v>Greddit2        30980   </v>
      </c>
      <c r="E82" s="79" t="s">
        <v>19</v>
      </c>
      <c r="G82" s="6"/>
      <c r="H82" s="6"/>
      <c r="I82" s="6"/>
      <c r="J82" s="6"/>
      <c r="K82" s="6"/>
      <c r="L82" s="6"/>
      <c r="M82" s="48">
        <f t="shared" si="62"/>
        <v>2</v>
      </c>
      <c r="N82" s="49">
        <f t="shared" si="64"/>
        <v>30569</v>
      </c>
      <c r="O82" s="48">
        <v>1.0</v>
      </c>
      <c r="P82" s="49">
        <v>29957.0</v>
      </c>
    </row>
    <row r="83" ht="15.75" customHeight="1">
      <c r="A83" s="6"/>
      <c r="B83" s="79" t="s">
        <v>19</v>
      </c>
      <c r="C83" s="87" t="str">
        <f t="shared" si="14"/>
        <v>`Greddit2        30663`</v>
      </c>
      <c r="D83" s="88" t="str">
        <f t="shared" si="15"/>
        <v>Greddit2        30663   </v>
      </c>
      <c r="E83" s="79" t="s">
        <v>19</v>
      </c>
      <c r="G83" s="6"/>
      <c r="H83" s="6"/>
      <c r="I83" s="6"/>
      <c r="J83" s="6"/>
      <c r="K83" s="6"/>
      <c r="L83" s="6"/>
      <c r="M83" s="48">
        <f t="shared" si="62"/>
        <v>2</v>
      </c>
      <c r="N83" s="49">
        <f t="shared" si="64"/>
        <v>30495</v>
      </c>
      <c r="O83" s="48">
        <v>1.0</v>
      </c>
      <c r="P83" s="49">
        <v>29847.0</v>
      </c>
    </row>
    <row r="84" ht="15.75" customHeight="1">
      <c r="A84" s="6"/>
      <c r="B84" s="79" t="s">
        <v>19</v>
      </c>
      <c r="C84" s="87" t="str">
        <f t="shared" si="14"/>
        <v>`NORTH           30585`</v>
      </c>
      <c r="D84" s="88" t="str">
        <f t="shared" si="15"/>
        <v>NORTH           30585   </v>
      </c>
      <c r="E84" s="79" t="s">
        <v>19</v>
      </c>
      <c r="G84" s="6"/>
      <c r="H84" s="6"/>
      <c r="I84" s="6"/>
      <c r="J84" s="6"/>
      <c r="K84" s="6"/>
      <c r="L84" s="6"/>
      <c r="M84" s="48">
        <f t="shared" si="62"/>
        <v>2</v>
      </c>
      <c r="N84" s="49">
        <f t="shared" si="64"/>
        <v>30043</v>
      </c>
      <c r="O84" s="48">
        <v>2.0</v>
      </c>
      <c r="P84" s="49">
        <v>29764.0</v>
      </c>
    </row>
    <row r="85" ht="15.75" customHeight="1">
      <c r="A85" s="6"/>
      <c r="B85" s="79" t="s">
        <v>19</v>
      </c>
      <c r="C85" s="87" t="str">
        <f t="shared" si="14"/>
        <v>`Greddit2        30571`</v>
      </c>
      <c r="D85" s="88" t="str">
        <f t="shared" si="15"/>
        <v>Greddit2        30571   </v>
      </c>
      <c r="E85" s="79" t="s">
        <v>19</v>
      </c>
      <c r="G85" s="6"/>
      <c r="H85" s="6"/>
      <c r="I85" s="6"/>
      <c r="J85" s="6"/>
      <c r="K85" s="6"/>
      <c r="L85" s="6"/>
      <c r="M85" s="48">
        <f t="shared" si="62"/>
        <v>2</v>
      </c>
      <c r="N85" s="49">
        <f t="shared" si="64"/>
        <v>29764</v>
      </c>
      <c r="O85" s="48">
        <v>2.0</v>
      </c>
      <c r="P85" s="49">
        <v>29227.0</v>
      </c>
    </row>
    <row r="86" ht="15.75" customHeight="1">
      <c r="A86" s="6"/>
      <c r="B86" s="79" t="s">
        <v>19</v>
      </c>
      <c r="C86" s="87" t="str">
        <f t="shared" si="14"/>
        <v>`Greddit2        30569`</v>
      </c>
      <c r="D86" s="88" t="str">
        <f t="shared" si="15"/>
        <v>Greddit2        30569   </v>
      </c>
      <c r="E86" s="79" t="s">
        <v>19</v>
      </c>
      <c r="G86" s="6"/>
      <c r="H86" s="6"/>
      <c r="I86" s="6"/>
      <c r="J86" s="6"/>
      <c r="K86" s="6"/>
      <c r="L86" s="6"/>
      <c r="M86" s="48">
        <f t="shared" si="62"/>
        <v>2</v>
      </c>
      <c r="N86" s="49">
        <f t="shared" si="64"/>
        <v>29227</v>
      </c>
      <c r="O86" s="48">
        <v>2.0</v>
      </c>
      <c r="P86" s="49">
        <v>29157.0</v>
      </c>
    </row>
    <row r="87" ht="15.75" customHeight="1">
      <c r="A87" s="6"/>
      <c r="B87" s="79" t="s">
        <v>19</v>
      </c>
      <c r="C87" s="87" t="str">
        <f t="shared" si="14"/>
        <v>`NORTH           30555`</v>
      </c>
      <c r="D87" s="88" t="str">
        <f t="shared" si="15"/>
        <v>NORTH           30555   </v>
      </c>
      <c r="E87" s="79" t="s">
        <v>19</v>
      </c>
      <c r="G87" s="6"/>
      <c r="H87" s="6"/>
      <c r="I87" s="6"/>
      <c r="J87" s="6"/>
      <c r="K87" s="6"/>
      <c r="L87" s="6"/>
      <c r="M87" s="48">
        <f t="shared" si="62"/>
        <v>2</v>
      </c>
      <c r="N87" s="49">
        <f t="shared" si="64"/>
        <v>29157</v>
      </c>
      <c r="O87" s="48">
        <v>2.0</v>
      </c>
      <c r="P87" s="49">
        <v>28798.0</v>
      </c>
    </row>
    <row r="88" ht="15.75" customHeight="1">
      <c r="A88" s="6"/>
      <c r="B88" s="79" t="s">
        <v>19</v>
      </c>
      <c r="C88" s="87" t="str">
        <f t="shared" si="14"/>
        <v>`Greddit2        30495`</v>
      </c>
      <c r="D88" s="88" t="str">
        <f t="shared" si="15"/>
        <v>Greddit2        30495   </v>
      </c>
      <c r="E88" s="79" t="s">
        <v>19</v>
      </c>
      <c r="G88" s="6"/>
      <c r="H88" s="6"/>
      <c r="I88" s="6"/>
      <c r="J88" s="6"/>
      <c r="K88" s="6"/>
      <c r="L88" s="6"/>
      <c r="M88" s="48">
        <f t="shared" si="62"/>
        <v>2</v>
      </c>
      <c r="N88" s="49">
        <f t="shared" si="64"/>
        <v>28798</v>
      </c>
      <c r="O88" s="48">
        <v>2.0</v>
      </c>
      <c r="P88" s="49">
        <v>28796.0</v>
      </c>
    </row>
    <row r="89" ht="15.75" customHeight="1">
      <c r="A89" s="6"/>
      <c r="B89" s="79" t="s">
        <v>19</v>
      </c>
      <c r="C89" s="87" t="str">
        <f t="shared" si="14"/>
        <v>`Greddit2        30043`</v>
      </c>
      <c r="D89" s="88" t="str">
        <f t="shared" si="15"/>
        <v>Greddit2        30043   </v>
      </c>
      <c r="E89" s="79" t="s">
        <v>19</v>
      </c>
      <c r="G89" s="6"/>
      <c r="H89" s="6"/>
      <c r="I89" s="6"/>
      <c r="J89" s="6"/>
      <c r="K89" s="6"/>
      <c r="L89" s="6"/>
      <c r="M89" s="48">
        <f t="shared" si="62"/>
        <v>2</v>
      </c>
      <c r="N89" s="49">
        <f t="shared" si="64"/>
        <v>28796</v>
      </c>
      <c r="O89" s="48">
        <v>2.0</v>
      </c>
      <c r="P89" s="49">
        <v>28733.0</v>
      </c>
    </row>
    <row r="90" ht="15.75" customHeight="1">
      <c r="A90" s="6"/>
      <c r="B90" s="79" t="s">
        <v>19</v>
      </c>
      <c r="C90" s="87" t="str">
        <f t="shared" si="14"/>
        <v>`NORTH           29957`</v>
      </c>
      <c r="D90" s="88" t="str">
        <f t="shared" si="15"/>
        <v>NORTH           29957   </v>
      </c>
      <c r="E90" s="79" t="s">
        <v>19</v>
      </c>
      <c r="G90" s="6"/>
      <c r="H90" s="6"/>
      <c r="I90" s="6"/>
      <c r="J90" s="6"/>
      <c r="K90" s="6"/>
      <c r="L90" s="6"/>
      <c r="M90" s="48">
        <f t="shared" si="62"/>
        <v>2</v>
      </c>
      <c r="N90" s="49">
        <f t="shared" si="64"/>
        <v>28733</v>
      </c>
      <c r="O90" s="48">
        <v>2.0</v>
      </c>
      <c r="P90" s="49">
        <v>28663.0</v>
      </c>
    </row>
    <row r="91" ht="15.75" customHeight="1">
      <c r="A91" s="6"/>
      <c r="B91" s="79" t="s">
        <v>19</v>
      </c>
      <c r="C91" s="87" t="str">
        <f t="shared" si="14"/>
        <v>`NORTH           29847`</v>
      </c>
      <c r="D91" s="88" t="str">
        <f t="shared" si="15"/>
        <v>NORTH           29847   </v>
      </c>
      <c r="E91" s="79" t="s">
        <v>19</v>
      </c>
      <c r="G91" s="6"/>
      <c r="H91" s="6"/>
      <c r="I91" s="6"/>
      <c r="J91" s="6"/>
      <c r="K91" s="6"/>
      <c r="L91" s="6"/>
      <c r="M91" s="48">
        <f t="shared" si="62"/>
        <v>2</v>
      </c>
      <c r="N91" s="49">
        <f t="shared" si="64"/>
        <v>28663</v>
      </c>
      <c r="O91" s="48">
        <v>2.0</v>
      </c>
      <c r="P91" s="49">
        <v>28580.0</v>
      </c>
    </row>
    <row r="92" ht="15.75" customHeight="1">
      <c r="A92" s="6"/>
      <c r="B92" s="79" t="s">
        <v>19</v>
      </c>
      <c r="C92" s="87" t="str">
        <f t="shared" si="14"/>
        <v>`Greddit2        29764`</v>
      </c>
      <c r="D92" s="88" t="str">
        <f t="shared" si="15"/>
        <v>Greddit2        29764   </v>
      </c>
      <c r="E92" s="79" t="s">
        <v>19</v>
      </c>
      <c r="G92" s="6"/>
      <c r="H92" s="6"/>
      <c r="I92" s="6"/>
      <c r="J92" s="6"/>
      <c r="K92" s="6"/>
      <c r="L92" s="6"/>
      <c r="M92" s="48">
        <f t="shared" si="62"/>
        <v>2</v>
      </c>
      <c r="N92" s="49">
        <f t="shared" si="64"/>
        <v>28580</v>
      </c>
      <c r="O92" s="48">
        <v>2.0</v>
      </c>
      <c r="P92" s="49">
        <v>28556.0</v>
      </c>
    </row>
    <row r="93" ht="15.75" customHeight="1">
      <c r="A93" s="6"/>
      <c r="B93" s="79" t="s">
        <v>19</v>
      </c>
      <c r="C93" s="87" t="str">
        <f t="shared" si="14"/>
        <v>`Greddit2        29227`</v>
      </c>
      <c r="D93" s="88" t="str">
        <f t="shared" si="15"/>
        <v>Greddit2        29227   </v>
      </c>
      <c r="E93" s="79" t="s">
        <v>19</v>
      </c>
      <c r="G93" s="6"/>
      <c r="H93" s="6"/>
      <c r="I93" s="6"/>
      <c r="J93" s="6"/>
      <c r="K93" s="6"/>
      <c r="L93" s="6"/>
      <c r="M93" s="48">
        <f t="shared" si="62"/>
        <v>2</v>
      </c>
      <c r="N93" s="49">
        <f t="shared" si="64"/>
        <v>28556</v>
      </c>
      <c r="O93" s="48">
        <v>2.0</v>
      </c>
      <c r="P93" s="49">
        <v>28513.0</v>
      </c>
    </row>
    <row r="94" ht="15.75" customHeight="1">
      <c r="A94" s="6"/>
      <c r="B94" s="79" t="s">
        <v>19</v>
      </c>
      <c r="C94" s="87" t="str">
        <f t="shared" si="14"/>
        <v>`Greddit2        29157`</v>
      </c>
      <c r="D94" s="88" t="str">
        <f t="shared" si="15"/>
        <v>Greddit2        29157   </v>
      </c>
      <c r="E94" s="79" t="s">
        <v>19</v>
      </c>
      <c r="G94" s="6"/>
      <c r="H94" s="6"/>
      <c r="I94" s="6"/>
      <c r="J94" s="6"/>
      <c r="K94" s="6"/>
      <c r="L94" s="6"/>
      <c r="M94" s="48">
        <f t="shared" si="62"/>
        <v>2</v>
      </c>
      <c r="N94" s="49">
        <f t="shared" si="64"/>
        <v>28513</v>
      </c>
      <c r="O94" s="48">
        <v>2.0</v>
      </c>
      <c r="P94" s="49">
        <v>28259.0</v>
      </c>
    </row>
    <row r="95" ht="15.75" customHeight="1">
      <c r="A95" s="6"/>
      <c r="B95" s="79" t="s">
        <v>19</v>
      </c>
      <c r="C95" s="87" t="str">
        <f t="shared" si="14"/>
        <v>`Greddit2        28798`</v>
      </c>
      <c r="D95" s="88" t="str">
        <f t="shared" si="15"/>
        <v>Greddit2        28798   </v>
      </c>
      <c r="E95" s="79" t="s">
        <v>19</v>
      </c>
      <c r="G95" s="6"/>
      <c r="H95" s="6"/>
      <c r="I95" s="6"/>
      <c r="J95" s="6"/>
      <c r="K95" s="6"/>
      <c r="L95" s="6"/>
      <c r="M95" s="48">
        <f t="shared" si="62"/>
        <v>2</v>
      </c>
      <c r="N95" s="49">
        <f t="shared" si="64"/>
        <v>28259</v>
      </c>
      <c r="O95" s="48">
        <v>2.0</v>
      </c>
      <c r="P95" s="39">
        <v>27903.0</v>
      </c>
    </row>
    <row r="96" ht="15.75" customHeight="1">
      <c r="A96" s="6"/>
      <c r="B96" s="79" t="s">
        <v>19</v>
      </c>
      <c r="C96" s="87" t="str">
        <f t="shared" si="14"/>
        <v>`Greddit2        28796`</v>
      </c>
      <c r="D96" s="88" t="str">
        <f t="shared" si="15"/>
        <v>Greddit2        28796   </v>
      </c>
      <c r="E96" s="79" t="s">
        <v>19</v>
      </c>
      <c r="G96" s="6"/>
      <c r="H96" s="6"/>
      <c r="I96" s="6"/>
      <c r="J96" s="6"/>
      <c r="K96" s="6"/>
      <c r="L96" s="6"/>
      <c r="M96" s="48">
        <f t="shared" si="62"/>
        <v>2</v>
      </c>
      <c r="N96" s="39">
        <f t="shared" si="64"/>
        <v>27903</v>
      </c>
      <c r="O96" s="48">
        <v>2.0</v>
      </c>
      <c r="P96" s="39">
        <v>27257.0</v>
      </c>
    </row>
    <row r="97" ht="15.75" customHeight="1">
      <c r="A97" s="6"/>
      <c r="B97" s="79" t="s">
        <v>19</v>
      </c>
      <c r="C97" s="87" t="str">
        <f t="shared" si="14"/>
        <v>`Greddit2        28733`</v>
      </c>
      <c r="D97" s="88" t="str">
        <f t="shared" si="15"/>
        <v>Greddit2        28733   </v>
      </c>
      <c r="E97" s="79" t="s">
        <v>19</v>
      </c>
      <c r="G97" s="6"/>
      <c r="H97" s="6"/>
      <c r="I97" s="6"/>
      <c r="J97" s="6"/>
      <c r="K97" s="6"/>
      <c r="L97" s="6"/>
      <c r="M97" s="48">
        <f t="shared" si="62"/>
        <v>2</v>
      </c>
      <c r="N97" s="39">
        <f t="shared" si="64"/>
        <v>27257</v>
      </c>
      <c r="O97" s="48">
        <v>2.0</v>
      </c>
      <c r="P97" s="49">
        <v>25357.0</v>
      </c>
    </row>
    <row r="98" ht="15.75" customHeight="1">
      <c r="A98" s="6"/>
      <c r="B98" s="79" t="s">
        <v>19</v>
      </c>
      <c r="C98" s="87" t="str">
        <f t="shared" si="14"/>
        <v>`Greddit2        28663`</v>
      </c>
      <c r="D98" s="88" t="str">
        <f t="shared" si="15"/>
        <v>Greddit2        28663   </v>
      </c>
      <c r="E98" s="79" t="s">
        <v>19</v>
      </c>
      <c r="G98" s="6"/>
      <c r="H98" s="6"/>
      <c r="I98" s="6"/>
      <c r="J98" s="6"/>
      <c r="K98" s="6"/>
      <c r="L98" s="6"/>
      <c r="M98" s="48">
        <f t="shared" si="62"/>
        <v>2</v>
      </c>
      <c r="N98" s="49">
        <f t="shared" si="64"/>
        <v>25357</v>
      </c>
      <c r="O98" s="48">
        <v>1.0</v>
      </c>
      <c r="P98" s="49"/>
    </row>
    <row r="99" ht="15.75" customHeight="1">
      <c r="A99" s="6"/>
      <c r="B99" s="79" t="s">
        <v>19</v>
      </c>
      <c r="C99" s="87" t="str">
        <f t="shared" si="14"/>
        <v>`Greddit2        28580`</v>
      </c>
      <c r="D99" s="88" t="str">
        <f t="shared" si="15"/>
        <v>Greddit2        28580   </v>
      </c>
      <c r="E99" s="79" t="s">
        <v>19</v>
      </c>
      <c r="G99" s="6"/>
      <c r="H99" s="6"/>
      <c r="I99" s="6"/>
      <c r="J99" s="6"/>
      <c r="K99" s="6"/>
      <c r="L99" s="6"/>
      <c r="M99" s="48">
        <f t="shared" si="62"/>
        <v>2</v>
      </c>
      <c r="N99" s="49" t="str">
        <f t="shared" si="64"/>
        <v/>
      </c>
      <c r="O99" s="48">
        <v>2.0</v>
      </c>
      <c r="P99" s="49"/>
    </row>
    <row r="100" ht="15.75" customHeight="1">
      <c r="A100" s="6"/>
      <c r="B100" s="79" t="s">
        <v>19</v>
      </c>
      <c r="C100" s="87" t="str">
        <f t="shared" si="14"/>
        <v>`Greddit2        28556`</v>
      </c>
      <c r="D100" s="88" t="str">
        <f t="shared" si="15"/>
        <v>Greddit2        28556   </v>
      </c>
      <c r="E100" s="79" t="s">
        <v>19</v>
      </c>
      <c r="G100" s="6"/>
      <c r="H100" s="6"/>
      <c r="I100" s="6"/>
      <c r="J100" s="6"/>
      <c r="K100" s="6"/>
      <c r="L100" s="6"/>
      <c r="M100" s="48">
        <f t="shared" si="62"/>
        <v>2</v>
      </c>
      <c r="N100" s="49" t="str">
        <f t="shared" si="64"/>
        <v/>
      </c>
      <c r="O100" s="48">
        <v>2.0</v>
      </c>
      <c r="P100" s="49"/>
    </row>
    <row r="101" ht="15.75" customHeight="1">
      <c r="A101" s="6"/>
      <c r="B101" s="79" t="s">
        <v>19</v>
      </c>
      <c r="C101" s="87" t="str">
        <f t="shared" si="14"/>
        <v>`Greddit2        28513`</v>
      </c>
      <c r="D101" s="88" t="str">
        <f t="shared" si="15"/>
        <v>Greddit2        28513   </v>
      </c>
      <c r="E101" s="79" t="s">
        <v>19</v>
      </c>
      <c r="G101" s="6"/>
      <c r="H101" s="6"/>
      <c r="I101" s="6"/>
      <c r="J101" s="6"/>
      <c r="K101" s="6"/>
      <c r="L101" s="6"/>
      <c r="M101" s="48">
        <f t="shared" si="62"/>
        <v>2</v>
      </c>
      <c r="N101" s="49" t="str">
        <f t="shared" si="64"/>
        <v/>
      </c>
      <c r="O101" s="48">
        <v>2.0</v>
      </c>
      <c r="P101" s="49"/>
    </row>
    <row r="102" ht="15.75" customHeight="1">
      <c r="A102" s="6"/>
      <c r="B102" s="79" t="s">
        <v>19</v>
      </c>
      <c r="C102" s="87" t="str">
        <f t="shared" si="14"/>
        <v>`Greddit2        28259`</v>
      </c>
      <c r="D102" s="88" t="str">
        <f t="shared" si="15"/>
        <v>Greddit2        28259   </v>
      </c>
      <c r="E102" s="79" t="s">
        <v>19</v>
      </c>
      <c r="G102" s="6"/>
      <c r="H102" s="6"/>
      <c r="I102" s="6"/>
      <c r="J102" s="6"/>
      <c r="K102" s="6"/>
      <c r="L102" s="6"/>
      <c r="M102" s="89">
        <f t="shared" si="62"/>
        <v>2</v>
      </c>
      <c r="N102" s="91" t="str">
        <f t="shared" si="64"/>
        <v/>
      </c>
      <c r="O102" s="89">
        <v>2.0</v>
      </c>
      <c r="P102" s="91"/>
    </row>
    <row r="103" ht="15.75" customHeight="1">
      <c r="A103" s="6"/>
      <c r="B103" s="79" t="s">
        <v>19</v>
      </c>
      <c r="C103" s="87" t="str">
        <f t="shared" si="14"/>
        <v>`Greddit2       27903`</v>
      </c>
      <c r="D103" s="88" t="str">
        <f t="shared" si="15"/>
        <v>Greddit2       27903   </v>
      </c>
      <c r="E103" s="79" t="s">
        <v>19</v>
      </c>
      <c r="G103" s="6"/>
      <c r="H103" s="6"/>
      <c r="I103" s="6"/>
      <c r="J103" s="6"/>
      <c r="K103" s="6"/>
      <c r="L103" s="6"/>
      <c r="M103" s="6"/>
      <c r="N103" s="6"/>
      <c r="O103" s="6"/>
      <c r="P103" s="6"/>
    </row>
    <row r="104" ht="15.75" customHeight="1">
      <c r="A104" s="6"/>
      <c r="B104" s="79" t="s">
        <v>19</v>
      </c>
      <c r="C104" s="87" t="str">
        <f t="shared" si="14"/>
        <v>`Greddit2       27257`</v>
      </c>
      <c r="D104" s="88" t="str">
        <f t="shared" si="15"/>
        <v>Greddit2       27257   </v>
      </c>
      <c r="E104" s="79" t="s">
        <v>19</v>
      </c>
      <c r="G104" s="6"/>
      <c r="H104" s="6"/>
      <c r="I104" s="6"/>
      <c r="J104" s="6"/>
      <c r="K104" s="6"/>
      <c r="L104" s="6"/>
      <c r="M104" s="6"/>
      <c r="N104" s="6"/>
      <c r="O104" s="6"/>
      <c r="P104" s="6"/>
    </row>
    <row r="105" ht="15.75" customHeight="1">
      <c r="A105" s="6"/>
      <c r="B105" s="79" t="s">
        <v>19</v>
      </c>
      <c r="C105" s="87" t="str">
        <f t="shared" si="14"/>
        <v>`Greddit2        25357`</v>
      </c>
      <c r="D105" s="88" t="str">
        <f t="shared" si="15"/>
        <v>Greddit2        25357   </v>
      </c>
      <c r="E105" s="79" t="s">
        <v>19</v>
      </c>
      <c r="G105" s="6"/>
      <c r="H105" s="6"/>
      <c r="I105" s="6"/>
      <c r="J105" s="6"/>
      <c r="K105" s="6"/>
      <c r="L105" s="6"/>
      <c r="M105" s="6"/>
      <c r="N105" s="6"/>
      <c r="O105" s="6"/>
      <c r="P105" s="6"/>
    </row>
    <row r="106" ht="15.75" customHeight="1">
      <c r="A106" s="6"/>
      <c r="B106" s="79" t="s">
        <v>19</v>
      </c>
      <c r="C106" s="87" t="str">
        <f t="shared" si="14"/>
        <v>-</v>
      </c>
      <c r="D106" s="88" t="str">
        <f t="shared" si="15"/>
        <v/>
      </c>
      <c r="E106" s="79" t="s">
        <v>19</v>
      </c>
      <c r="G106" s="6"/>
      <c r="H106" s="6"/>
      <c r="I106" s="6"/>
      <c r="J106" s="6"/>
      <c r="K106" s="6"/>
      <c r="L106" s="6"/>
      <c r="M106" s="6"/>
      <c r="N106" s="6"/>
      <c r="O106" s="6"/>
      <c r="P106" s="6"/>
    </row>
    <row r="107" ht="15.75" customHeight="1">
      <c r="A107" s="6"/>
      <c r="B107" s="79" t="s">
        <v>19</v>
      </c>
      <c r="C107" s="87" t="str">
        <f t="shared" si="14"/>
        <v>-</v>
      </c>
      <c r="D107" s="88" t="str">
        <f t="shared" si="15"/>
        <v/>
      </c>
      <c r="E107" s="79" t="s">
        <v>19</v>
      </c>
      <c r="G107" s="6"/>
      <c r="H107" s="6"/>
      <c r="I107" s="6"/>
      <c r="J107" s="6"/>
      <c r="K107" s="6"/>
      <c r="L107" s="6"/>
      <c r="M107" s="6"/>
      <c r="N107" s="6"/>
      <c r="O107" s="6"/>
      <c r="P107" s="6"/>
    </row>
    <row r="108" ht="15.75" customHeight="1">
      <c r="A108" s="6"/>
      <c r="B108" s="79" t="s">
        <v>19</v>
      </c>
      <c r="C108" s="87" t="str">
        <f t="shared" si="14"/>
        <v>-</v>
      </c>
      <c r="D108" s="88" t="str">
        <f t="shared" si="15"/>
        <v/>
      </c>
      <c r="E108" s="79" t="s">
        <v>19</v>
      </c>
      <c r="G108" s="6"/>
      <c r="H108" s="6"/>
      <c r="I108" s="6"/>
      <c r="J108" s="6"/>
      <c r="K108" s="6"/>
      <c r="L108" s="6"/>
      <c r="M108" s="6"/>
      <c r="N108" s="6"/>
      <c r="O108" s="6"/>
      <c r="P108" s="6"/>
    </row>
    <row r="109" ht="15.75" customHeight="1">
      <c r="A109" s="6"/>
      <c r="B109" s="79" t="s">
        <v>19</v>
      </c>
      <c r="C109" s="87" t="str">
        <f t="shared" si="14"/>
        <v>-</v>
      </c>
      <c r="D109" s="88" t="str">
        <f t="shared" si="15"/>
        <v/>
      </c>
      <c r="E109" s="79" t="s">
        <v>19</v>
      </c>
      <c r="G109" s="6"/>
      <c r="H109" s="6"/>
      <c r="I109" s="6"/>
      <c r="J109" s="6"/>
      <c r="K109" s="6"/>
      <c r="L109" s="6"/>
      <c r="M109" s="6"/>
      <c r="N109" s="6"/>
      <c r="O109" s="6"/>
      <c r="P109" s="6"/>
    </row>
    <row r="110" ht="15.75" customHeight="1">
      <c r="A110" s="6"/>
      <c r="B110" s="79" t="s">
        <v>19</v>
      </c>
      <c r="C110" s="87" t="str">
        <f t="shared" si="14"/>
        <v>-</v>
      </c>
      <c r="D110" s="88" t="str">
        <f t="shared" si="15"/>
        <v/>
      </c>
      <c r="E110" s="79" t="s">
        <v>19</v>
      </c>
      <c r="G110" s="6"/>
      <c r="H110" s="6"/>
      <c r="I110" s="6"/>
      <c r="J110" s="6"/>
      <c r="K110" s="6"/>
      <c r="L110" s="6"/>
      <c r="M110" s="6"/>
      <c r="N110" s="6"/>
      <c r="O110" s="6"/>
      <c r="P110" s="6"/>
    </row>
    <row r="111" ht="15.75" customHeight="1">
      <c r="A111" s="6"/>
      <c r="B111" s="92"/>
      <c r="C111" s="74"/>
      <c r="D111" s="52" t="s">
        <v>18</v>
      </c>
      <c r="E111" s="79"/>
      <c r="G111" s="6"/>
      <c r="H111" s="6"/>
      <c r="I111" s="6"/>
      <c r="J111" s="6"/>
      <c r="K111" s="6"/>
      <c r="L111" s="6"/>
      <c r="M111" s="6"/>
      <c r="N111" s="6"/>
      <c r="O111" s="6"/>
      <c r="P111" s="6"/>
    </row>
    <row r="112" ht="15.75" hidden="1" customHeight="1">
      <c r="A112" s="6"/>
      <c r="B112" s="79"/>
      <c r="C112" s="93"/>
      <c r="D112" s="93"/>
      <c r="E112" s="6"/>
      <c r="G112" s="6"/>
      <c r="H112" s="6"/>
      <c r="I112" s="6"/>
      <c r="J112" s="6"/>
      <c r="K112" s="6"/>
      <c r="L112" s="6"/>
      <c r="M112" s="6"/>
      <c r="N112" s="6"/>
      <c r="O112" s="6"/>
      <c r="P112" s="6"/>
    </row>
    <row r="113" ht="15.75" hidden="1" customHeight="1">
      <c r="A113" s="6"/>
      <c r="B113" s="79"/>
      <c r="C113" s="93"/>
      <c r="D113" s="93"/>
      <c r="E113" s="6"/>
      <c r="G113" s="6"/>
      <c r="H113" s="6"/>
      <c r="I113" s="6"/>
      <c r="J113" s="6"/>
      <c r="K113" s="6"/>
      <c r="L113" s="6"/>
      <c r="M113" s="6"/>
      <c r="N113" s="6"/>
      <c r="O113" s="6"/>
      <c r="P113" s="6"/>
    </row>
    <row r="114" ht="15.75" hidden="1" customHeight="1">
      <c r="A114" s="6"/>
      <c r="B114" s="79"/>
      <c r="C114" s="93"/>
      <c r="D114" s="93"/>
      <c r="E114" s="6"/>
      <c r="G114" s="6"/>
      <c r="H114" s="6"/>
      <c r="I114" s="6"/>
      <c r="J114" s="6"/>
      <c r="K114" s="6"/>
      <c r="L114" s="6"/>
      <c r="M114" s="6"/>
      <c r="N114" s="6"/>
      <c r="O114" s="6"/>
      <c r="P114" s="6"/>
    </row>
    <row r="115" ht="15.75" hidden="1" customHeight="1">
      <c r="A115" s="6"/>
      <c r="B115" s="79"/>
      <c r="C115" s="93"/>
      <c r="D115" s="93"/>
      <c r="E115" s="6"/>
      <c r="G115" s="6"/>
      <c r="H115" s="6"/>
      <c r="I115" s="6"/>
      <c r="J115" s="6"/>
      <c r="K115" s="6"/>
      <c r="L115" s="6"/>
      <c r="M115" s="6"/>
      <c r="N115" s="6"/>
      <c r="O115" s="6"/>
      <c r="P115" s="6"/>
    </row>
    <row r="116" ht="15.75" hidden="1" customHeight="1">
      <c r="A116" s="6"/>
      <c r="B116" s="79"/>
      <c r="C116" s="93"/>
      <c r="D116" s="93"/>
      <c r="E116" s="6"/>
      <c r="G116" s="6"/>
      <c r="H116" s="6"/>
      <c r="I116" s="6"/>
      <c r="J116" s="6"/>
      <c r="K116" s="6"/>
      <c r="L116" s="6"/>
      <c r="M116" s="6"/>
      <c r="N116" s="6"/>
      <c r="O116" s="6"/>
      <c r="P116" s="6"/>
    </row>
    <row r="117" ht="15.75" hidden="1" customHeight="1">
      <c r="A117" s="6"/>
      <c r="B117" s="79"/>
      <c r="C117" s="93"/>
      <c r="D117" s="93"/>
      <c r="E117" s="6"/>
      <c r="G117" s="6"/>
      <c r="H117" s="6"/>
      <c r="I117" s="6"/>
      <c r="J117" s="6"/>
      <c r="K117" s="6"/>
      <c r="L117" s="6"/>
      <c r="M117" s="6"/>
      <c r="N117" s="6"/>
      <c r="O117" s="6"/>
      <c r="P117" s="6"/>
    </row>
    <row r="118" ht="15.75" hidden="1" customHeight="1">
      <c r="A118" s="6"/>
      <c r="B118" s="79"/>
      <c r="C118" s="93"/>
      <c r="D118" s="93"/>
      <c r="E118" s="6"/>
      <c r="G118" s="6"/>
      <c r="H118" s="6"/>
      <c r="I118" s="6"/>
      <c r="J118" s="6"/>
      <c r="K118" s="6"/>
      <c r="L118" s="6"/>
      <c r="M118" s="6"/>
      <c r="N118" s="6"/>
      <c r="O118" s="6"/>
      <c r="P118" s="6"/>
    </row>
    <row r="119" ht="15.75" hidden="1" customHeight="1">
      <c r="A119" s="6"/>
      <c r="B119" s="79"/>
      <c r="C119" s="93"/>
      <c r="D119" s="93"/>
      <c r="E119" s="6"/>
      <c r="G119" s="6"/>
      <c r="H119" s="6"/>
      <c r="I119" s="6"/>
      <c r="J119" s="6"/>
      <c r="K119" s="6"/>
      <c r="L119" s="6"/>
      <c r="M119" s="6"/>
      <c r="N119" s="6"/>
      <c r="O119" s="6"/>
      <c r="P119" s="6"/>
    </row>
    <row r="120" ht="15.75" hidden="1" customHeight="1">
      <c r="A120" s="6"/>
      <c r="B120" s="79"/>
      <c r="C120" s="93"/>
      <c r="D120" s="93"/>
      <c r="E120" s="6"/>
      <c r="G120" s="6"/>
      <c r="H120" s="6"/>
      <c r="I120" s="6"/>
      <c r="J120" s="6"/>
      <c r="K120" s="6"/>
      <c r="L120" s="6"/>
      <c r="M120" s="6"/>
      <c r="N120" s="6"/>
      <c r="O120" s="6"/>
      <c r="P120" s="6"/>
    </row>
    <row r="121" ht="15.75" hidden="1" customHeight="1">
      <c r="A121" s="6"/>
      <c r="B121" s="79"/>
      <c r="C121" s="93"/>
      <c r="D121" s="93"/>
      <c r="E121" s="6"/>
      <c r="G121" s="6"/>
      <c r="H121" s="6"/>
      <c r="I121" s="6"/>
      <c r="J121" s="6"/>
      <c r="K121" s="6"/>
      <c r="L121" s="6"/>
      <c r="M121" s="6"/>
      <c r="N121" s="6"/>
      <c r="O121" s="6"/>
      <c r="P121" s="6"/>
    </row>
    <row r="122" ht="15.75" hidden="1" customHeight="1">
      <c r="A122" s="6"/>
      <c r="B122" s="79"/>
      <c r="C122" s="93"/>
      <c r="D122" s="93"/>
      <c r="E122" s="6"/>
      <c r="G122" s="6"/>
      <c r="H122" s="6"/>
      <c r="I122" s="6"/>
      <c r="J122" s="6"/>
      <c r="K122" s="6"/>
      <c r="L122" s="6"/>
      <c r="M122" s="6"/>
      <c r="N122" s="6"/>
      <c r="O122" s="6"/>
      <c r="P122" s="6"/>
    </row>
    <row r="123" ht="15.75" hidden="1" customHeight="1">
      <c r="A123" s="6"/>
      <c r="B123" s="79"/>
      <c r="C123" s="93"/>
      <c r="D123" s="93"/>
      <c r="E123" s="6"/>
      <c r="G123" s="6"/>
      <c r="H123" s="6"/>
      <c r="I123" s="6"/>
      <c r="J123" s="6"/>
      <c r="K123" s="6"/>
      <c r="L123" s="6"/>
      <c r="M123" s="6"/>
      <c r="N123" s="6"/>
      <c r="O123" s="6"/>
      <c r="P123" s="6"/>
    </row>
    <row r="124" ht="15.75" hidden="1" customHeight="1">
      <c r="A124" s="6"/>
      <c r="B124" s="79"/>
      <c r="C124" s="93"/>
      <c r="D124" s="93"/>
      <c r="E124" s="6"/>
      <c r="G124" s="6"/>
      <c r="H124" s="6"/>
      <c r="I124" s="6"/>
      <c r="J124" s="6"/>
      <c r="K124" s="6"/>
      <c r="L124" s="6"/>
      <c r="M124" s="6"/>
      <c r="N124" s="6"/>
      <c r="O124" s="6"/>
      <c r="P124" s="6"/>
    </row>
    <row r="125" ht="15.75" hidden="1" customHeight="1">
      <c r="A125" s="6"/>
      <c r="B125" s="79"/>
      <c r="C125" s="93"/>
      <c r="D125" s="93"/>
      <c r="E125" s="6"/>
      <c r="G125" s="6"/>
      <c r="H125" s="6"/>
      <c r="I125" s="6"/>
      <c r="J125" s="6"/>
      <c r="K125" s="6"/>
      <c r="L125" s="6"/>
      <c r="M125" s="6"/>
      <c r="N125" s="6"/>
      <c r="O125" s="6"/>
      <c r="P125" s="6"/>
    </row>
    <row r="126" ht="15.75" hidden="1" customHeight="1">
      <c r="A126" s="6"/>
      <c r="B126" s="79"/>
      <c r="C126" s="93"/>
      <c r="D126" s="93"/>
      <c r="E126" s="6"/>
      <c r="G126" s="6"/>
      <c r="H126" s="6"/>
      <c r="I126" s="6"/>
      <c r="J126" s="6"/>
      <c r="K126" s="6"/>
      <c r="L126" s="6"/>
      <c r="M126" s="6"/>
      <c r="N126" s="6"/>
      <c r="O126" s="6"/>
      <c r="P126" s="6"/>
    </row>
    <row r="127" ht="15.75" hidden="1" customHeight="1">
      <c r="A127" s="6"/>
      <c r="B127" s="79"/>
      <c r="C127" s="93"/>
      <c r="D127" s="93"/>
      <c r="E127" s="6"/>
      <c r="G127" s="6"/>
      <c r="H127" s="6"/>
      <c r="I127" s="6"/>
      <c r="J127" s="6"/>
      <c r="K127" s="6"/>
      <c r="L127" s="6"/>
      <c r="M127" s="6"/>
      <c r="N127" s="6"/>
      <c r="O127" s="6"/>
      <c r="P127" s="6"/>
    </row>
    <row r="128" ht="15.75" hidden="1" customHeight="1">
      <c r="A128" s="6"/>
      <c r="B128" s="79"/>
      <c r="C128" s="93"/>
      <c r="D128" s="93"/>
      <c r="E128" s="6"/>
      <c r="G128" s="6"/>
      <c r="H128" s="6"/>
      <c r="I128" s="6"/>
      <c r="J128" s="6"/>
      <c r="K128" s="6"/>
      <c r="L128" s="6"/>
      <c r="M128" s="6"/>
      <c r="N128" s="6"/>
      <c r="O128" s="6"/>
      <c r="P128" s="6"/>
    </row>
    <row r="129" ht="15.75" hidden="1" customHeight="1">
      <c r="A129" s="6"/>
      <c r="B129" s="79"/>
      <c r="C129" s="93"/>
      <c r="D129" s="93"/>
      <c r="E129" s="6"/>
      <c r="G129" s="6"/>
      <c r="H129" s="6"/>
      <c r="I129" s="6"/>
      <c r="J129" s="6"/>
      <c r="K129" s="6"/>
      <c r="L129" s="6"/>
      <c r="M129" s="6"/>
      <c r="N129" s="6"/>
      <c r="O129" s="6"/>
      <c r="P129" s="6"/>
    </row>
    <row r="130" ht="15.75" hidden="1" customHeight="1">
      <c r="A130" s="6"/>
      <c r="B130" s="79"/>
      <c r="C130" s="93"/>
      <c r="D130" s="93"/>
      <c r="E130" s="6"/>
      <c r="G130" s="6"/>
      <c r="H130" s="6"/>
      <c r="I130" s="6"/>
      <c r="J130" s="6"/>
      <c r="K130" s="6"/>
      <c r="L130" s="6"/>
      <c r="M130" s="6"/>
      <c r="N130" s="6"/>
      <c r="O130" s="6"/>
      <c r="P130" s="6"/>
    </row>
    <row r="131" ht="15.75" hidden="1" customHeight="1">
      <c r="A131" s="6"/>
      <c r="B131" s="79"/>
      <c r="C131" s="93"/>
      <c r="D131" s="93"/>
      <c r="E131" s="6"/>
      <c r="G131" s="6"/>
      <c r="H131" s="6"/>
      <c r="I131" s="6"/>
      <c r="J131" s="6"/>
      <c r="K131" s="6"/>
      <c r="L131" s="6"/>
      <c r="M131" s="6"/>
      <c r="N131" s="6"/>
      <c r="O131" s="6"/>
      <c r="P131" s="6"/>
    </row>
    <row r="132" ht="15.75" hidden="1" customHeight="1">
      <c r="A132" s="6"/>
      <c r="B132" s="79"/>
      <c r="C132" s="93"/>
      <c r="D132" s="93"/>
      <c r="E132" s="6"/>
      <c r="G132" s="6"/>
      <c r="H132" s="6"/>
      <c r="I132" s="6"/>
      <c r="J132" s="6"/>
      <c r="K132" s="6"/>
      <c r="L132" s="6"/>
      <c r="M132" s="6"/>
      <c r="N132" s="6"/>
      <c r="O132" s="6"/>
      <c r="P132" s="6"/>
    </row>
    <row r="133" ht="15.75" hidden="1" customHeight="1">
      <c r="A133" s="6"/>
      <c r="B133" s="79"/>
      <c r="C133" s="93"/>
      <c r="D133" s="93"/>
      <c r="E133" s="6"/>
      <c r="G133" s="6"/>
      <c r="H133" s="6"/>
      <c r="I133" s="6"/>
      <c r="J133" s="6"/>
      <c r="K133" s="6"/>
      <c r="L133" s="6"/>
      <c r="M133" s="6"/>
      <c r="N133" s="6"/>
      <c r="O133" s="6"/>
      <c r="P133" s="6"/>
    </row>
    <row r="134" ht="15.75" hidden="1" customHeight="1">
      <c r="A134" s="6"/>
      <c r="B134" s="79"/>
      <c r="C134" s="93"/>
      <c r="D134" s="93"/>
      <c r="E134" s="6"/>
      <c r="G134" s="6"/>
      <c r="H134" s="6"/>
      <c r="I134" s="6"/>
      <c r="J134" s="6"/>
      <c r="K134" s="6"/>
      <c r="L134" s="6"/>
      <c r="M134" s="6"/>
      <c r="N134" s="6"/>
      <c r="O134" s="6"/>
      <c r="P134" s="6"/>
    </row>
    <row r="135" ht="15.75" hidden="1" customHeight="1">
      <c r="A135" s="6"/>
      <c r="B135" s="79"/>
      <c r="C135" s="93"/>
      <c r="D135" s="93"/>
      <c r="E135" s="6"/>
      <c r="G135" s="6"/>
      <c r="H135" s="6"/>
      <c r="I135" s="6"/>
      <c r="J135" s="6"/>
      <c r="K135" s="6"/>
      <c r="L135" s="6"/>
      <c r="M135" s="6"/>
      <c r="N135" s="6"/>
      <c r="O135" s="6"/>
      <c r="P135" s="6"/>
    </row>
    <row r="136" ht="15.75" hidden="1" customHeight="1">
      <c r="A136" s="6"/>
      <c r="B136" s="79"/>
      <c r="C136" s="93"/>
      <c r="D136" s="93"/>
      <c r="E136" s="6"/>
      <c r="G136" s="6"/>
      <c r="H136" s="6"/>
      <c r="I136" s="6"/>
      <c r="J136" s="6"/>
      <c r="K136" s="6"/>
      <c r="L136" s="6"/>
      <c r="M136" s="6"/>
      <c r="N136" s="6"/>
      <c r="O136" s="6"/>
      <c r="P136" s="6"/>
    </row>
    <row r="137" ht="15.75" hidden="1" customHeight="1">
      <c r="A137" s="6"/>
      <c r="B137" s="79"/>
      <c r="C137" s="93"/>
      <c r="D137" s="93"/>
      <c r="E137" s="6"/>
      <c r="G137" s="6"/>
      <c r="H137" s="6"/>
      <c r="I137" s="6"/>
      <c r="J137" s="6"/>
      <c r="K137" s="6"/>
      <c r="L137" s="6"/>
      <c r="M137" s="6"/>
      <c r="N137" s="6"/>
      <c r="O137" s="6"/>
      <c r="P137" s="6"/>
    </row>
    <row r="138" ht="15.75" hidden="1" customHeight="1">
      <c r="A138" s="6"/>
      <c r="B138" s="79"/>
      <c r="C138" s="93"/>
      <c r="D138" s="93"/>
      <c r="E138" s="6"/>
      <c r="G138" s="6"/>
      <c r="H138" s="6"/>
      <c r="I138" s="6"/>
      <c r="J138" s="6"/>
      <c r="K138" s="6"/>
      <c r="L138" s="6"/>
      <c r="M138" s="6"/>
      <c r="N138" s="6"/>
      <c r="O138" s="6"/>
      <c r="P138" s="6"/>
    </row>
    <row r="139" ht="15.75" hidden="1" customHeight="1">
      <c r="A139" s="6"/>
      <c r="B139" s="79"/>
      <c r="C139" s="93"/>
      <c r="D139" s="93"/>
      <c r="E139" s="6"/>
      <c r="G139" s="6"/>
      <c r="H139" s="6"/>
      <c r="I139" s="6"/>
      <c r="J139" s="6"/>
      <c r="K139" s="6"/>
      <c r="L139" s="6"/>
      <c r="M139" s="6"/>
      <c r="N139" s="6"/>
      <c r="O139" s="6"/>
      <c r="P139" s="6"/>
    </row>
    <row r="140" ht="15.75" hidden="1" customHeight="1">
      <c r="A140" s="6"/>
      <c r="B140" s="79"/>
      <c r="C140" s="93"/>
      <c r="D140" s="93"/>
      <c r="E140" s="6"/>
      <c r="G140" s="6"/>
      <c r="H140" s="6"/>
      <c r="I140" s="6"/>
      <c r="J140" s="6"/>
      <c r="K140" s="6"/>
      <c r="L140" s="6"/>
      <c r="M140" s="6"/>
      <c r="N140" s="6"/>
      <c r="O140" s="6"/>
      <c r="P140" s="6"/>
    </row>
    <row r="141" ht="15.75" hidden="1" customHeight="1">
      <c r="A141" s="6"/>
      <c r="B141" s="79"/>
      <c r="C141" s="93"/>
      <c r="D141" s="93"/>
      <c r="E141" s="6"/>
      <c r="G141" s="6"/>
      <c r="H141" s="6"/>
      <c r="I141" s="6"/>
      <c r="J141" s="6"/>
      <c r="K141" s="6"/>
      <c r="L141" s="6"/>
      <c r="M141" s="6"/>
      <c r="N141" s="6"/>
      <c r="O141" s="6"/>
      <c r="P141" s="6"/>
    </row>
    <row r="142" ht="15.75" hidden="1" customHeight="1">
      <c r="A142" s="6"/>
      <c r="B142" s="79"/>
      <c r="C142" s="93"/>
      <c r="D142" s="93"/>
      <c r="E142" s="6"/>
      <c r="G142" s="6"/>
      <c r="H142" s="6"/>
      <c r="I142" s="6"/>
      <c r="J142" s="6"/>
      <c r="K142" s="6"/>
      <c r="L142" s="6"/>
      <c r="M142" s="6"/>
      <c r="N142" s="6"/>
      <c r="O142" s="6"/>
      <c r="P142" s="6"/>
    </row>
    <row r="143" ht="15.75" hidden="1" customHeight="1">
      <c r="A143" s="6"/>
      <c r="B143" s="79"/>
      <c r="C143" s="93"/>
      <c r="D143" s="93"/>
      <c r="E143" s="6"/>
      <c r="G143" s="6"/>
      <c r="H143" s="6"/>
      <c r="I143" s="6"/>
      <c r="J143" s="6"/>
      <c r="K143" s="6"/>
      <c r="L143" s="6"/>
      <c r="M143" s="6"/>
      <c r="N143" s="6"/>
      <c r="O143" s="6"/>
      <c r="P143" s="6"/>
    </row>
    <row r="144" ht="15.75" hidden="1" customHeight="1">
      <c r="A144" s="6"/>
      <c r="B144" s="79"/>
      <c r="C144" s="93"/>
      <c r="D144" s="93"/>
      <c r="E144" s="6"/>
      <c r="G144" s="6"/>
      <c r="H144" s="6"/>
      <c r="I144" s="6"/>
      <c r="J144" s="6"/>
      <c r="K144" s="6"/>
      <c r="L144" s="6"/>
      <c r="M144" s="6"/>
      <c r="N144" s="6"/>
      <c r="O144" s="6"/>
      <c r="P144" s="6"/>
    </row>
    <row r="145" ht="15.75" hidden="1" customHeight="1">
      <c r="A145" s="6"/>
      <c r="B145" s="79"/>
      <c r="C145" s="93"/>
      <c r="D145" s="93"/>
      <c r="E145" s="6"/>
      <c r="G145" s="6"/>
      <c r="H145" s="6"/>
      <c r="I145" s="6"/>
      <c r="J145" s="6"/>
      <c r="K145" s="6"/>
      <c r="L145" s="6"/>
      <c r="M145" s="6"/>
      <c r="N145" s="6"/>
      <c r="O145" s="6"/>
      <c r="P145" s="6"/>
    </row>
    <row r="146" ht="15.75" hidden="1" customHeight="1">
      <c r="A146" s="6"/>
      <c r="B146" s="79"/>
      <c r="C146" s="93"/>
      <c r="D146" s="93"/>
      <c r="E146" s="6"/>
      <c r="G146" s="6"/>
      <c r="H146" s="6"/>
      <c r="I146" s="6"/>
      <c r="J146" s="6"/>
      <c r="K146" s="6"/>
      <c r="L146" s="6"/>
      <c r="M146" s="6"/>
      <c r="N146" s="6"/>
      <c r="O146" s="6"/>
      <c r="P146" s="6"/>
    </row>
    <row r="147" ht="15.75" hidden="1" customHeight="1">
      <c r="A147" s="6"/>
      <c r="B147" s="79"/>
      <c r="C147" s="93"/>
      <c r="D147" s="93"/>
      <c r="E147" s="6"/>
      <c r="G147" s="6"/>
      <c r="H147" s="6"/>
      <c r="I147" s="6"/>
      <c r="J147" s="6"/>
      <c r="K147" s="6"/>
      <c r="L147" s="6"/>
      <c r="M147" s="6"/>
      <c r="N147" s="6"/>
      <c r="O147" s="6"/>
      <c r="P147" s="6"/>
    </row>
    <row r="148" ht="15.75" hidden="1" customHeight="1">
      <c r="A148" s="6"/>
      <c r="B148" s="79"/>
      <c r="C148" s="93"/>
      <c r="D148" s="93"/>
      <c r="E148" s="6"/>
      <c r="G148" s="6"/>
      <c r="H148" s="6"/>
      <c r="I148" s="6"/>
      <c r="J148" s="6"/>
      <c r="K148" s="6"/>
      <c r="L148" s="6"/>
      <c r="M148" s="6"/>
      <c r="N148" s="6"/>
      <c r="O148" s="6"/>
      <c r="P148" s="6"/>
    </row>
    <row r="149" ht="15.75" hidden="1" customHeight="1">
      <c r="A149" s="6"/>
      <c r="B149" s="79"/>
      <c r="C149" s="93"/>
      <c r="D149" s="93"/>
      <c r="E149" s="6"/>
      <c r="G149" s="6"/>
      <c r="H149" s="6"/>
      <c r="I149" s="6"/>
      <c r="J149" s="6"/>
      <c r="K149" s="6"/>
      <c r="L149" s="6"/>
      <c r="M149" s="6"/>
      <c r="N149" s="6"/>
      <c r="O149" s="6"/>
      <c r="P149" s="6"/>
    </row>
    <row r="150" ht="15.75" hidden="1" customHeight="1">
      <c r="A150" s="6"/>
      <c r="B150" s="79"/>
      <c r="C150" s="93"/>
      <c r="D150" s="93"/>
      <c r="E150" s="6"/>
      <c r="G150" s="6"/>
      <c r="H150" s="6"/>
      <c r="I150" s="6"/>
      <c r="J150" s="6"/>
      <c r="K150" s="6"/>
      <c r="L150" s="6"/>
      <c r="M150" s="6"/>
      <c r="N150" s="6"/>
      <c r="O150" s="6"/>
      <c r="P150" s="6"/>
    </row>
    <row r="151" ht="15.75" hidden="1" customHeight="1">
      <c r="A151" s="6"/>
      <c r="B151" s="79"/>
      <c r="C151" s="93"/>
      <c r="D151" s="93"/>
      <c r="E151" s="6"/>
      <c r="G151" s="6"/>
      <c r="H151" s="6"/>
      <c r="I151" s="6"/>
      <c r="J151" s="6"/>
      <c r="K151" s="6"/>
      <c r="L151" s="6"/>
      <c r="M151" s="6"/>
      <c r="N151" s="6"/>
      <c r="O151" s="6"/>
      <c r="P151" s="6"/>
    </row>
    <row r="152" ht="15.75" hidden="1" customHeight="1">
      <c r="A152" s="6"/>
      <c r="B152" s="79"/>
      <c r="C152" s="93"/>
      <c r="D152" s="93"/>
      <c r="E152" s="6"/>
      <c r="G152" s="6"/>
      <c r="H152" s="6"/>
      <c r="I152" s="6"/>
      <c r="J152" s="6"/>
      <c r="K152" s="6"/>
      <c r="L152" s="6"/>
      <c r="M152" s="6"/>
      <c r="N152" s="6"/>
      <c r="O152" s="6"/>
      <c r="P152" s="6"/>
    </row>
    <row r="153" ht="15.75" hidden="1" customHeight="1">
      <c r="A153" s="6"/>
      <c r="B153" s="79"/>
      <c r="C153" s="93"/>
      <c r="D153" s="93"/>
      <c r="E153" s="6"/>
      <c r="G153" s="6"/>
      <c r="H153" s="6"/>
      <c r="I153" s="6"/>
      <c r="J153" s="6"/>
      <c r="K153" s="6"/>
      <c r="L153" s="6"/>
      <c r="M153" s="6"/>
      <c r="N153" s="6"/>
      <c r="O153" s="6"/>
      <c r="P153" s="6"/>
    </row>
    <row r="154" ht="15.75" hidden="1" customHeight="1">
      <c r="A154" s="6"/>
      <c r="B154" s="79"/>
      <c r="C154" s="93"/>
      <c r="D154" s="93"/>
      <c r="E154" s="6"/>
      <c r="G154" s="6"/>
      <c r="H154" s="6"/>
      <c r="I154" s="6"/>
      <c r="J154" s="6"/>
      <c r="K154" s="6"/>
      <c r="L154" s="6"/>
      <c r="M154" s="6"/>
      <c r="N154" s="6"/>
      <c r="O154" s="6"/>
      <c r="P154" s="6"/>
    </row>
    <row r="155" ht="15.75" hidden="1" customHeight="1">
      <c r="A155" s="6"/>
      <c r="B155" s="79"/>
      <c r="C155" s="93"/>
      <c r="D155" s="93"/>
      <c r="E155" s="6"/>
      <c r="G155" s="6"/>
      <c r="H155" s="6"/>
      <c r="I155" s="6"/>
      <c r="J155" s="6"/>
      <c r="K155" s="6"/>
      <c r="L155" s="6"/>
      <c r="M155" s="6"/>
      <c r="N155" s="6"/>
      <c r="O155" s="6"/>
      <c r="P155" s="6"/>
    </row>
    <row r="156" ht="15.75" hidden="1" customHeight="1">
      <c r="A156" s="6"/>
      <c r="B156" s="79"/>
      <c r="C156" s="93"/>
      <c r="D156" s="93"/>
      <c r="E156" s="6"/>
      <c r="G156" s="6"/>
      <c r="H156" s="6"/>
      <c r="I156" s="6"/>
      <c r="J156" s="6"/>
      <c r="K156" s="6"/>
      <c r="L156" s="6"/>
      <c r="M156" s="6"/>
      <c r="N156" s="6"/>
      <c r="O156" s="6"/>
      <c r="P156" s="6"/>
    </row>
    <row r="157" ht="15.75" hidden="1" customHeight="1">
      <c r="A157" s="6"/>
      <c r="B157" s="79"/>
      <c r="C157" s="93"/>
      <c r="D157" s="93"/>
      <c r="E157" s="6"/>
      <c r="G157" s="6"/>
      <c r="H157" s="6"/>
      <c r="I157" s="6"/>
      <c r="J157" s="6"/>
      <c r="K157" s="6"/>
      <c r="L157" s="6"/>
      <c r="M157" s="6"/>
      <c r="N157" s="6"/>
      <c r="O157" s="6"/>
      <c r="P157" s="6"/>
    </row>
    <row r="158" ht="15.75" hidden="1" customHeight="1">
      <c r="A158" s="6"/>
      <c r="B158" s="79"/>
      <c r="C158" s="93"/>
      <c r="D158" s="93"/>
      <c r="E158" s="6"/>
      <c r="G158" s="6"/>
      <c r="H158" s="6"/>
      <c r="I158" s="6"/>
      <c r="J158" s="6"/>
      <c r="K158" s="6"/>
      <c r="L158" s="6"/>
      <c r="M158" s="6"/>
      <c r="N158" s="6"/>
      <c r="O158" s="6"/>
      <c r="P158" s="6"/>
    </row>
    <row r="159" ht="15.75" hidden="1" customHeight="1">
      <c r="A159" s="6"/>
      <c r="B159" s="79"/>
      <c r="C159" s="93"/>
      <c r="D159" s="93"/>
      <c r="E159" s="6"/>
      <c r="G159" s="6"/>
      <c r="H159" s="6"/>
      <c r="I159" s="6"/>
      <c r="J159" s="6"/>
      <c r="K159" s="6"/>
      <c r="L159" s="6"/>
      <c r="M159" s="6"/>
      <c r="N159" s="6"/>
      <c r="O159" s="6"/>
      <c r="P159" s="6"/>
    </row>
    <row r="160" ht="15.75" hidden="1" customHeight="1">
      <c r="A160" s="6"/>
      <c r="B160" s="79"/>
      <c r="C160" s="93"/>
      <c r="D160" s="93"/>
      <c r="E160" s="6"/>
      <c r="G160" s="6"/>
      <c r="H160" s="6"/>
      <c r="I160" s="6"/>
      <c r="J160" s="6"/>
      <c r="K160" s="6"/>
      <c r="L160" s="6"/>
      <c r="M160" s="6"/>
      <c r="N160" s="6"/>
      <c r="O160" s="6"/>
      <c r="P160" s="6"/>
    </row>
    <row r="161" ht="15.75" hidden="1" customHeight="1">
      <c r="A161" s="6"/>
      <c r="B161" s="79"/>
      <c r="C161" s="93"/>
      <c r="D161" s="93"/>
      <c r="E161" s="6"/>
      <c r="G161" s="6"/>
      <c r="H161" s="6"/>
      <c r="I161" s="6"/>
      <c r="J161" s="6"/>
      <c r="K161" s="6"/>
      <c r="L161" s="6"/>
      <c r="M161" s="6"/>
      <c r="N161" s="6"/>
      <c r="O161" s="6"/>
      <c r="P161" s="6"/>
    </row>
    <row r="162" ht="15.75" hidden="1" customHeight="1">
      <c r="A162" s="6"/>
      <c r="B162" s="79"/>
      <c r="C162" s="93"/>
      <c r="D162" s="93"/>
      <c r="E162" s="6"/>
      <c r="G162" s="6"/>
      <c r="H162" s="6"/>
      <c r="I162" s="6"/>
      <c r="J162" s="6"/>
      <c r="K162" s="6"/>
      <c r="L162" s="6"/>
      <c r="M162" s="6"/>
      <c r="N162" s="6"/>
      <c r="O162" s="6"/>
      <c r="P162" s="6"/>
    </row>
    <row r="163" ht="15.75" hidden="1" customHeight="1">
      <c r="A163" s="6"/>
      <c r="B163" s="79"/>
      <c r="C163" s="93"/>
      <c r="D163" s="93"/>
      <c r="E163" s="6"/>
      <c r="G163" s="6"/>
      <c r="H163" s="6"/>
      <c r="I163" s="6"/>
      <c r="J163" s="6"/>
      <c r="K163" s="6"/>
      <c r="L163" s="6"/>
      <c r="M163" s="6"/>
      <c r="N163" s="6"/>
      <c r="O163" s="6"/>
      <c r="P163" s="6"/>
    </row>
    <row r="164" ht="15.75" hidden="1" customHeight="1">
      <c r="A164" s="6"/>
      <c r="B164" s="79"/>
      <c r="C164" s="93"/>
      <c r="D164" s="93"/>
      <c r="E164" s="6"/>
      <c r="G164" s="6"/>
      <c r="H164" s="6"/>
      <c r="I164" s="6"/>
      <c r="J164" s="6"/>
      <c r="K164" s="6"/>
      <c r="L164" s="6"/>
      <c r="M164" s="6"/>
      <c r="N164" s="6"/>
      <c r="O164" s="6"/>
      <c r="P164" s="6"/>
    </row>
    <row r="165" ht="15.75" hidden="1" customHeight="1">
      <c r="A165" s="6"/>
      <c r="B165" s="79"/>
      <c r="C165" s="93"/>
      <c r="D165" s="93"/>
      <c r="E165" s="6"/>
      <c r="G165" s="6"/>
      <c r="H165" s="6"/>
      <c r="I165" s="6"/>
      <c r="J165" s="6"/>
      <c r="K165" s="6"/>
      <c r="L165" s="6"/>
      <c r="M165" s="6"/>
      <c r="N165" s="6"/>
      <c r="O165" s="6"/>
      <c r="P165" s="6"/>
    </row>
    <row r="166" ht="15.75" hidden="1" customHeight="1">
      <c r="A166" s="6"/>
      <c r="B166" s="79"/>
      <c r="C166" s="93"/>
      <c r="D166" s="93"/>
      <c r="E166" s="6"/>
      <c r="G166" s="6"/>
      <c r="H166" s="6"/>
      <c r="I166" s="6"/>
      <c r="J166" s="6"/>
      <c r="K166" s="6"/>
      <c r="L166" s="6"/>
      <c r="M166" s="6"/>
      <c r="N166" s="6"/>
      <c r="O166" s="6"/>
      <c r="P166" s="6"/>
    </row>
    <row r="167" ht="15.75" hidden="1" customHeight="1">
      <c r="A167" s="6"/>
      <c r="B167" s="79"/>
      <c r="C167" s="93"/>
      <c r="D167" s="93"/>
      <c r="E167" s="6"/>
      <c r="G167" s="6"/>
      <c r="H167" s="6"/>
      <c r="I167" s="6"/>
      <c r="J167" s="6"/>
      <c r="K167" s="6"/>
      <c r="L167" s="6"/>
      <c r="M167" s="6"/>
      <c r="N167" s="6"/>
      <c r="O167" s="6"/>
      <c r="P167" s="6"/>
    </row>
    <row r="168" ht="15.75" hidden="1" customHeight="1">
      <c r="A168" s="6"/>
      <c r="B168" s="79"/>
      <c r="C168" s="93"/>
      <c r="D168" s="93"/>
      <c r="E168" s="6"/>
      <c r="G168" s="6"/>
      <c r="H168" s="6"/>
      <c r="I168" s="6"/>
      <c r="J168" s="6"/>
      <c r="K168" s="6"/>
      <c r="L168" s="6"/>
      <c r="M168" s="6"/>
      <c r="N168" s="6"/>
      <c r="O168" s="6"/>
      <c r="P168" s="6"/>
    </row>
    <row r="169" ht="15.75" hidden="1" customHeight="1">
      <c r="A169" s="6"/>
      <c r="B169" s="79"/>
      <c r="C169" s="93"/>
      <c r="D169" s="93"/>
      <c r="E169" s="6"/>
      <c r="G169" s="6"/>
      <c r="H169" s="6"/>
      <c r="I169" s="6"/>
      <c r="J169" s="6"/>
      <c r="K169" s="6"/>
      <c r="L169" s="6"/>
      <c r="M169" s="6"/>
      <c r="N169" s="6"/>
      <c r="O169" s="6"/>
      <c r="P169" s="6"/>
    </row>
    <row r="170" ht="15.75" hidden="1" customHeight="1">
      <c r="A170" s="6"/>
      <c r="B170" s="79"/>
      <c r="C170" s="93"/>
      <c r="D170" s="93"/>
      <c r="E170" s="6"/>
      <c r="G170" s="6"/>
      <c r="H170" s="6"/>
      <c r="I170" s="6"/>
      <c r="J170" s="6"/>
      <c r="K170" s="6"/>
      <c r="L170" s="6"/>
      <c r="M170" s="6"/>
      <c r="N170" s="6"/>
      <c r="O170" s="6"/>
      <c r="P170" s="6"/>
    </row>
    <row r="171" ht="15.75" hidden="1" customHeight="1">
      <c r="A171" s="6"/>
      <c r="B171" s="79"/>
      <c r="C171" s="93"/>
      <c r="D171" s="93"/>
      <c r="E171" s="6"/>
      <c r="G171" s="6"/>
      <c r="H171" s="6"/>
      <c r="I171" s="6"/>
      <c r="J171" s="6"/>
      <c r="K171" s="6"/>
      <c r="L171" s="6"/>
      <c r="M171" s="6"/>
      <c r="N171" s="6"/>
      <c r="O171" s="6"/>
      <c r="P171" s="6"/>
    </row>
    <row r="172" ht="15.75" hidden="1" customHeight="1">
      <c r="A172" s="6"/>
      <c r="B172" s="79"/>
      <c r="C172" s="93"/>
      <c r="D172" s="93"/>
      <c r="E172" s="6"/>
      <c r="G172" s="6"/>
      <c r="H172" s="6"/>
      <c r="I172" s="6"/>
      <c r="J172" s="6"/>
      <c r="K172" s="6"/>
      <c r="L172" s="6"/>
      <c r="M172" s="6"/>
      <c r="N172" s="6"/>
      <c r="O172" s="6"/>
      <c r="P172" s="6"/>
    </row>
    <row r="173" ht="15.75" hidden="1" customHeight="1">
      <c r="A173" s="6"/>
      <c r="B173" s="79"/>
      <c r="C173" s="93"/>
      <c r="D173" s="93"/>
      <c r="E173" s="6"/>
      <c r="G173" s="6"/>
      <c r="H173" s="6"/>
      <c r="I173" s="6"/>
      <c r="J173" s="6"/>
      <c r="K173" s="6"/>
      <c r="L173" s="6"/>
      <c r="M173" s="6"/>
      <c r="N173" s="6"/>
      <c r="O173" s="6"/>
      <c r="P173" s="6"/>
    </row>
    <row r="174" ht="15.75" hidden="1" customHeight="1">
      <c r="A174" s="6"/>
      <c r="B174" s="79"/>
      <c r="C174" s="93"/>
      <c r="D174" s="93"/>
      <c r="E174" s="6"/>
      <c r="G174" s="6"/>
      <c r="H174" s="6"/>
      <c r="I174" s="6"/>
      <c r="J174" s="6"/>
      <c r="K174" s="6"/>
      <c r="L174" s="6"/>
      <c r="M174" s="6"/>
      <c r="N174" s="6"/>
      <c r="O174" s="6"/>
      <c r="P174" s="6"/>
    </row>
    <row r="175" ht="15.75" hidden="1" customHeight="1">
      <c r="A175" s="6"/>
      <c r="B175" s="79"/>
      <c r="C175" s="93"/>
      <c r="D175" s="93"/>
      <c r="E175" s="6"/>
      <c r="G175" s="6"/>
      <c r="H175" s="6"/>
      <c r="I175" s="6"/>
      <c r="J175" s="6"/>
      <c r="K175" s="6"/>
      <c r="L175" s="6"/>
      <c r="M175" s="6"/>
      <c r="N175" s="6"/>
      <c r="O175" s="6"/>
      <c r="P175" s="6"/>
    </row>
    <row r="176" ht="15.75" hidden="1" customHeight="1">
      <c r="A176" s="6"/>
      <c r="B176" s="79"/>
      <c r="C176" s="93"/>
      <c r="D176" s="93"/>
      <c r="E176" s="6"/>
      <c r="G176" s="6"/>
      <c r="H176" s="6"/>
      <c r="I176" s="6"/>
      <c r="J176" s="6"/>
      <c r="K176" s="6"/>
      <c r="L176" s="6"/>
      <c r="M176" s="6"/>
      <c r="N176" s="6"/>
      <c r="O176" s="6"/>
      <c r="P176" s="6"/>
    </row>
    <row r="177" ht="15.75" hidden="1" customHeight="1">
      <c r="A177" s="6"/>
      <c r="B177" s="79"/>
      <c r="C177" s="93"/>
      <c r="D177" s="93"/>
      <c r="E177" s="6"/>
      <c r="G177" s="6"/>
      <c r="H177" s="6"/>
      <c r="I177" s="6"/>
      <c r="J177" s="6"/>
      <c r="K177" s="6"/>
      <c r="L177" s="6"/>
      <c r="M177" s="6"/>
      <c r="N177" s="6"/>
      <c r="O177" s="6"/>
      <c r="P177" s="6"/>
    </row>
    <row r="178" ht="15.75" hidden="1" customHeight="1">
      <c r="A178" s="6"/>
      <c r="B178" s="79"/>
      <c r="C178" s="93"/>
      <c r="D178" s="93"/>
      <c r="E178" s="6"/>
      <c r="G178" s="6"/>
      <c r="H178" s="6"/>
      <c r="I178" s="6"/>
      <c r="J178" s="6"/>
      <c r="K178" s="6"/>
      <c r="L178" s="6"/>
      <c r="M178" s="6"/>
      <c r="N178" s="6"/>
      <c r="O178" s="6"/>
      <c r="P178" s="6"/>
    </row>
    <row r="179" ht="15.75" hidden="1" customHeight="1">
      <c r="A179" s="6"/>
      <c r="B179" s="79"/>
      <c r="C179" s="93"/>
      <c r="D179" s="93"/>
      <c r="E179" s="6"/>
      <c r="G179" s="6"/>
      <c r="H179" s="6"/>
      <c r="I179" s="6"/>
      <c r="J179" s="6"/>
      <c r="K179" s="6"/>
      <c r="L179" s="6"/>
      <c r="M179" s="6"/>
      <c r="N179" s="6"/>
      <c r="O179" s="6"/>
      <c r="P179" s="6"/>
    </row>
    <row r="180" ht="15.75" hidden="1" customHeight="1">
      <c r="A180" s="6"/>
      <c r="B180" s="79"/>
      <c r="C180" s="93"/>
      <c r="D180" s="93"/>
      <c r="E180" s="6"/>
      <c r="G180" s="6"/>
      <c r="H180" s="6"/>
      <c r="I180" s="6"/>
      <c r="J180" s="6"/>
      <c r="K180" s="6"/>
      <c r="L180" s="6"/>
      <c r="M180" s="6"/>
      <c r="N180" s="6"/>
      <c r="O180" s="6"/>
      <c r="P180" s="6"/>
    </row>
    <row r="181" ht="15.75" hidden="1" customHeight="1">
      <c r="A181" s="6"/>
      <c r="B181" s="79"/>
      <c r="C181" s="93"/>
      <c r="D181" s="93"/>
      <c r="E181" s="6"/>
      <c r="G181" s="6"/>
      <c r="H181" s="6"/>
      <c r="I181" s="6"/>
      <c r="J181" s="6"/>
      <c r="K181" s="6"/>
      <c r="L181" s="6"/>
      <c r="M181" s="6"/>
      <c r="N181" s="6"/>
      <c r="O181" s="6"/>
      <c r="P181" s="6"/>
    </row>
    <row r="182" ht="15.75" hidden="1" customHeight="1">
      <c r="A182" s="6"/>
      <c r="B182" s="79"/>
      <c r="C182" s="93"/>
      <c r="D182" s="93"/>
      <c r="E182" s="6"/>
      <c r="G182" s="6"/>
      <c r="H182" s="6"/>
      <c r="I182" s="6"/>
      <c r="J182" s="6"/>
      <c r="K182" s="6"/>
      <c r="L182" s="6"/>
      <c r="M182" s="6"/>
      <c r="N182" s="6"/>
      <c r="O182" s="6"/>
      <c r="P182" s="6"/>
    </row>
    <row r="183" ht="15.75" hidden="1" customHeight="1">
      <c r="A183" s="6"/>
      <c r="B183" s="79"/>
      <c r="C183" s="93"/>
      <c r="D183" s="93"/>
      <c r="E183" s="6"/>
      <c r="G183" s="6"/>
      <c r="H183" s="6"/>
      <c r="I183" s="6"/>
      <c r="J183" s="6"/>
      <c r="K183" s="6"/>
      <c r="L183" s="6"/>
      <c r="M183" s="6"/>
      <c r="N183" s="6"/>
      <c r="O183" s="6"/>
      <c r="P183" s="6"/>
    </row>
    <row r="184" ht="15.75" hidden="1" customHeight="1">
      <c r="A184" s="6"/>
      <c r="B184" s="79"/>
      <c r="C184" s="93"/>
      <c r="D184" s="93"/>
      <c r="E184" s="6"/>
      <c r="G184" s="6"/>
      <c r="H184" s="6"/>
      <c r="I184" s="6"/>
      <c r="J184" s="6"/>
      <c r="K184" s="6"/>
      <c r="L184" s="6"/>
      <c r="M184" s="6"/>
      <c r="N184" s="6"/>
      <c r="O184" s="6"/>
      <c r="P184" s="6"/>
    </row>
    <row r="185" ht="15.75" hidden="1" customHeight="1">
      <c r="A185" s="6"/>
      <c r="B185" s="79"/>
      <c r="C185" s="93"/>
      <c r="D185" s="93"/>
      <c r="E185" s="6"/>
      <c r="G185" s="6"/>
      <c r="H185" s="6"/>
      <c r="I185" s="6"/>
      <c r="J185" s="6"/>
      <c r="K185" s="6"/>
      <c r="L185" s="6"/>
      <c r="M185" s="6"/>
      <c r="N185" s="6"/>
      <c r="O185" s="6"/>
      <c r="P185" s="6"/>
    </row>
    <row r="186" ht="15.75" hidden="1" customHeight="1">
      <c r="A186" s="6"/>
      <c r="B186" s="79"/>
      <c r="C186" s="93"/>
      <c r="D186" s="93"/>
      <c r="E186" s="6"/>
      <c r="G186" s="6"/>
      <c r="H186" s="6"/>
      <c r="I186" s="6"/>
      <c r="J186" s="6"/>
      <c r="K186" s="6"/>
      <c r="L186" s="6"/>
      <c r="M186" s="6"/>
      <c r="N186" s="6"/>
      <c r="O186" s="6"/>
      <c r="P186" s="6"/>
    </row>
    <row r="187" ht="15.75" hidden="1" customHeight="1">
      <c r="A187" s="6"/>
      <c r="B187" s="79"/>
      <c r="C187" s="93"/>
      <c r="D187" s="93"/>
      <c r="E187" s="6"/>
      <c r="G187" s="6"/>
      <c r="H187" s="6"/>
      <c r="I187" s="6"/>
      <c r="J187" s="6"/>
      <c r="K187" s="6"/>
      <c r="L187" s="6"/>
      <c r="M187" s="6"/>
      <c r="N187" s="6"/>
      <c r="O187" s="6"/>
      <c r="P187" s="6"/>
    </row>
    <row r="188" ht="15.75" hidden="1" customHeight="1">
      <c r="A188" s="6"/>
      <c r="B188" s="79"/>
      <c r="C188" s="93"/>
      <c r="D188" s="93"/>
      <c r="E188" s="6"/>
      <c r="G188" s="6"/>
      <c r="H188" s="6"/>
      <c r="I188" s="6"/>
      <c r="J188" s="6"/>
      <c r="K188" s="6"/>
      <c r="L188" s="6"/>
      <c r="M188" s="6"/>
      <c r="N188" s="6"/>
      <c r="O188" s="6"/>
      <c r="P188" s="6"/>
    </row>
    <row r="189" ht="15.75" hidden="1" customHeight="1">
      <c r="A189" s="6"/>
      <c r="B189" s="79"/>
      <c r="C189" s="93"/>
      <c r="D189" s="93"/>
      <c r="E189" s="6"/>
      <c r="G189" s="6"/>
      <c r="H189" s="6"/>
      <c r="I189" s="6"/>
      <c r="J189" s="6"/>
      <c r="K189" s="6"/>
      <c r="L189" s="6"/>
      <c r="M189" s="6"/>
      <c r="N189" s="6"/>
      <c r="O189" s="6"/>
      <c r="P189" s="6"/>
    </row>
    <row r="190" ht="15.75" hidden="1" customHeight="1">
      <c r="A190" s="6"/>
      <c r="B190" s="79"/>
      <c r="C190" s="93"/>
      <c r="D190" s="93"/>
      <c r="E190" s="6"/>
      <c r="G190" s="6"/>
      <c r="H190" s="6"/>
      <c r="I190" s="6"/>
      <c r="J190" s="6"/>
      <c r="K190" s="6"/>
      <c r="L190" s="6"/>
      <c r="M190" s="6"/>
      <c r="N190" s="6"/>
      <c r="O190" s="6"/>
      <c r="P190" s="6"/>
    </row>
    <row r="191" ht="15.75" hidden="1" customHeight="1">
      <c r="A191" s="6"/>
      <c r="B191" s="79"/>
      <c r="C191" s="93"/>
      <c r="D191" s="93"/>
      <c r="E191" s="6"/>
      <c r="G191" s="6"/>
      <c r="H191" s="6"/>
      <c r="I191" s="6"/>
      <c r="J191" s="6"/>
      <c r="K191" s="6"/>
      <c r="L191" s="6"/>
      <c r="M191" s="6"/>
      <c r="N191" s="6"/>
      <c r="O191" s="6"/>
      <c r="P191" s="6"/>
    </row>
    <row r="192" ht="15.75" hidden="1" customHeight="1">
      <c r="A192" s="6"/>
      <c r="B192" s="79"/>
      <c r="C192" s="93"/>
      <c r="D192" s="93"/>
      <c r="E192" s="6"/>
      <c r="G192" s="6"/>
      <c r="H192" s="6"/>
      <c r="I192" s="6"/>
      <c r="J192" s="6"/>
      <c r="K192" s="6"/>
      <c r="L192" s="6"/>
      <c r="M192" s="6"/>
      <c r="N192" s="6"/>
      <c r="O192" s="6"/>
      <c r="P192" s="6"/>
    </row>
    <row r="193" ht="15.75" hidden="1" customHeight="1">
      <c r="A193" s="6"/>
      <c r="B193" s="79"/>
      <c r="C193" s="93"/>
      <c r="D193" s="93"/>
      <c r="E193" s="6"/>
      <c r="G193" s="6"/>
      <c r="H193" s="6"/>
      <c r="I193" s="6"/>
      <c r="J193" s="6"/>
      <c r="K193" s="6"/>
      <c r="L193" s="6"/>
      <c r="M193" s="6"/>
      <c r="N193" s="6"/>
      <c r="O193" s="6"/>
      <c r="P193" s="6"/>
    </row>
    <row r="194" ht="15.75" hidden="1" customHeight="1">
      <c r="A194" s="6"/>
      <c r="B194" s="79"/>
      <c r="C194" s="93"/>
      <c r="D194" s="93"/>
      <c r="E194" s="6"/>
      <c r="G194" s="6"/>
      <c r="H194" s="6"/>
      <c r="I194" s="6"/>
      <c r="J194" s="6"/>
      <c r="K194" s="6"/>
      <c r="L194" s="6"/>
      <c r="M194" s="6"/>
      <c r="N194" s="6"/>
      <c r="O194" s="6"/>
      <c r="P194" s="6"/>
    </row>
    <row r="195" ht="15.75" hidden="1" customHeight="1">
      <c r="A195" s="6"/>
      <c r="B195" s="79"/>
      <c r="C195" s="93"/>
      <c r="D195" s="93"/>
      <c r="E195" s="6"/>
      <c r="G195" s="6"/>
      <c r="H195" s="6"/>
      <c r="I195" s="6"/>
      <c r="J195" s="6"/>
      <c r="K195" s="6"/>
      <c r="L195" s="6"/>
      <c r="M195" s="6"/>
      <c r="N195" s="6"/>
      <c r="O195" s="6"/>
      <c r="P195" s="6"/>
    </row>
    <row r="196" ht="15.75" hidden="1" customHeight="1">
      <c r="A196" s="6"/>
      <c r="B196" s="79"/>
      <c r="C196" s="93"/>
      <c r="D196" s="93"/>
      <c r="E196" s="6"/>
      <c r="G196" s="6"/>
      <c r="H196" s="6"/>
      <c r="I196" s="6"/>
      <c r="J196" s="6"/>
      <c r="K196" s="6"/>
      <c r="L196" s="6"/>
      <c r="M196" s="6"/>
      <c r="N196" s="6"/>
      <c r="O196" s="6"/>
      <c r="P196" s="6"/>
    </row>
    <row r="197" ht="15.75" hidden="1" customHeight="1">
      <c r="A197" s="6"/>
      <c r="B197" s="79"/>
      <c r="C197" s="93"/>
      <c r="D197" s="93"/>
      <c r="E197" s="6"/>
      <c r="G197" s="6"/>
      <c r="H197" s="6"/>
      <c r="I197" s="6"/>
      <c r="J197" s="6"/>
      <c r="K197" s="6"/>
      <c r="L197" s="6"/>
      <c r="M197" s="6"/>
      <c r="N197" s="6"/>
      <c r="O197" s="6"/>
      <c r="P197" s="6"/>
    </row>
    <row r="198" ht="15.75" hidden="1" customHeight="1">
      <c r="A198" s="6"/>
      <c r="B198" s="79"/>
      <c r="C198" s="93"/>
      <c r="D198" s="93"/>
      <c r="E198" s="6"/>
      <c r="G198" s="6"/>
      <c r="H198" s="6"/>
      <c r="I198" s="6"/>
      <c r="J198" s="6"/>
      <c r="K198" s="6"/>
      <c r="L198" s="6"/>
      <c r="M198" s="6"/>
      <c r="N198" s="6"/>
      <c r="O198" s="6"/>
      <c r="P198" s="6"/>
    </row>
    <row r="199" ht="15.75" hidden="1" customHeight="1">
      <c r="A199" s="6"/>
      <c r="B199" s="79"/>
      <c r="C199" s="93"/>
      <c r="D199" s="93"/>
      <c r="E199" s="6"/>
      <c r="G199" s="6"/>
      <c r="H199" s="6"/>
      <c r="I199" s="6"/>
      <c r="J199" s="6"/>
      <c r="K199" s="6"/>
      <c r="L199" s="6"/>
      <c r="M199" s="6"/>
      <c r="N199" s="6"/>
      <c r="O199" s="6"/>
      <c r="P199" s="6"/>
    </row>
    <row r="200" ht="15.75" hidden="1" customHeight="1">
      <c r="A200" s="6"/>
      <c r="B200" s="79"/>
      <c r="C200" s="93"/>
      <c r="D200" s="93"/>
      <c r="E200" s="6"/>
      <c r="G200" s="6"/>
      <c r="H200" s="6"/>
      <c r="I200" s="6"/>
      <c r="J200" s="6"/>
      <c r="K200" s="6"/>
      <c r="L200" s="6"/>
      <c r="M200" s="6"/>
      <c r="N200" s="6"/>
      <c r="O200" s="6"/>
      <c r="P200" s="6"/>
    </row>
    <row r="201" ht="15.75" hidden="1" customHeight="1">
      <c r="A201" s="6"/>
      <c r="B201" s="79"/>
      <c r="C201" s="93"/>
      <c r="D201" s="93"/>
      <c r="E201" s="6"/>
      <c r="G201" s="6"/>
      <c r="H201" s="6"/>
      <c r="I201" s="6"/>
      <c r="J201" s="6"/>
      <c r="K201" s="6"/>
      <c r="L201" s="6"/>
      <c r="M201" s="6"/>
      <c r="N201" s="6"/>
      <c r="O201" s="6"/>
      <c r="P201" s="6"/>
    </row>
    <row r="202" ht="15.75" hidden="1" customHeight="1">
      <c r="A202" s="6"/>
      <c r="B202" s="79"/>
      <c r="C202" s="93"/>
      <c r="D202" s="93"/>
      <c r="E202" s="6"/>
      <c r="G202" s="6"/>
      <c r="H202" s="6"/>
      <c r="I202" s="6"/>
      <c r="J202" s="6"/>
      <c r="K202" s="6"/>
      <c r="L202" s="6"/>
      <c r="M202" s="6"/>
      <c r="N202" s="6"/>
      <c r="O202" s="6"/>
      <c r="P202" s="6"/>
    </row>
    <row r="203" ht="15.75" hidden="1" customHeight="1">
      <c r="A203" s="6"/>
      <c r="B203" s="79"/>
      <c r="C203" s="93"/>
      <c r="D203" s="93"/>
      <c r="E203" s="6"/>
      <c r="G203" s="6"/>
      <c r="H203" s="6"/>
      <c r="I203" s="6"/>
      <c r="J203" s="6"/>
      <c r="K203" s="6"/>
      <c r="L203" s="6"/>
      <c r="M203" s="6"/>
      <c r="N203" s="6"/>
      <c r="O203" s="6"/>
      <c r="P203" s="6"/>
    </row>
    <row r="204" ht="15.75" hidden="1" customHeight="1">
      <c r="A204" s="6"/>
      <c r="B204" s="79"/>
      <c r="C204" s="93"/>
      <c r="D204" s="93"/>
      <c r="E204" s="6"/>
      <c r="G204" s="6"/>
      <c r="H204" s="6"/>
      <c r="I204" s="6"/>
      <c r="J204" s="6"/>
      <c r="K204" s="6"/>
      <c r="L204" s="6"/>
      <c r="M204" s="6"/>
      <c r="N204" s="6"/>
      <c r="O204" s="6"/>
      <c r="P204" s="6"/>
    </row>
    <row r="205" ht="15.75" hidden="1" customHeight="1">
      <c r="A205" s="6"/>
      <c r="B205" s="79"/>
      <c r="C205" s="93"/>
      <c r="D205" s="93"/>
      <c r="E205" s="6"/>
      <c r="G205" s="6"/>
      <c r="H205" s="6"/>
      <c r="I205" s="6"/>
      <c r="J205" s="6"/>
      <c r="K205" s="6"/>
      <c r="L205" s="6"/>
      <c r="M205" s="6"/>
      <c r="N205" s="6"/>
      <c r="O205" s="6"/>
      <c r="P205" s="6"/>
    </row>
    <row r="206" ht="15.75" hidden="1" customHeight="1">
      <c r="A206" s="6"/>
      <c r="B206" s="79"/>
      <c r="C206" s="93"/>
      <c r="D206" s="93"/>
      <c r="E206" s="6"/>
      <c r="G206" s="6"/>
      <c r="H206" s="6"/>
      <c r="I206" s="6"/>
      <c r="J206" s="6"/>
      <c r="K206" s="6"/>
      <c r="L206" s="6"/>
      <c r="M206" s="6"/>
      <c r="N206" s="6"/>
      <c r="O206" s="6"/>
      <c r="P206" s="6"/>
    </row>
    <row r="207" ht="15.75" hidden="1" customHeight="1">
      <c r="A207" s="6"/>
      <c r="B207" s="79"/>
      <c r="C207" s="93"/>
      <c r="D207" s="93"/>
      <c r="E207" s="6"/>
      <c r="G207" s="6"/>
      <c r="H207" s="6"/>
      <c r="I207" s="6"/>
      <c r="J207" s="6"/>
      <c r="K207" s="6"/>
      <c r="L207" s="6"/>
      <c r="M207" s="6"/>
      <c r="N207" s="6"/>
      <c r="O207" s="6"/>
      <c r="P207" s="6"/>
    </row>
    <row r="208" ht="15.75" hidden="1" customHeight="1">
      <c r="A208" s="6"/>
      <c r="B208" s="79"/>
      <c r="C208" s="93"/>
      <c r="D208" s="93"/>
      <c r="E208" s="6"/>
      <c r="G208" s="6"/>
      <c r="H208" s="6"/>
      <c r="I208" s="6"/>
      <c r="J208" s="6"/>
      <c r="K208" s="6"/>
      <c r="L208" s="6"/>
      <c r="M208" s="6"/>
      <c r="N208" s="6"/>
      <c r="O208" s="6"/>
      <c r="P208" s="6"/>
    </row>
    <row r="209" ht="15.75" hidden="1" customHeight="1">
      <c r="A209" s="6"/>
      <c r="B209" s="79"/>
      <c r="C209" s="93"/>
      <c r="D209" s="93"/>
      <c r="E209" s="6"/>
      <c r="G209" s="6"/>
      <c r="H209" s="6"/>
      <c r="I209" s="6"/>
      <c r="J209" s="6"/>
      <c r="K209" s="6"/>
      <c r="L209" s="6"/>
      <c r="M209" s="6"/>
      <c r="N209" s="6"/>
      <c r="O209" s="6"/>
      <c r="P209" s="6"/>
    </row>
    <row r="210" ht="15.75" hidden="1" customHeight="1">
      <c r="A210" s="6"/>
      <c r="B210" s="79"/>
      <c r="C210" s="93"/>
      <c r="D210" s="93"/>
      <c r="E210" s="6"/>
      <c r="G210" s="6"/>
      <c r="H210" s="6"/>
      <c r="I210" s="6"/>
      <c r="J210" s="6"/>
      <c r="K210" s="6"/>
      <c r="L210" s="6"/>
      <c r="M210" s="6"/>
      <c r="N210" s="6"/>
      <c r="O210" s="6"/>
      <c r="P210" s="6"/>
    </row>
    <row r="211" ht="15.75" hidden="1" customHeight="1">
      <c r="A211" s="6"/>
      <c r="B211" s="79"/>
      <c r="C211" s="93"/>
      <c r="D211" s="93"/>
      <c r="E211" s="6"/>
      <c r="G211" s="6"/>
      <c r="H211" s="6"/>
      <c r="I211" s="6"/>
      <c r="J211" s="6"/>
      <c r="K211" s="6"/>
      <c r="L211" s="6"/>
      <c r="M211" s="6"/>
      <c r="N211" s="6"/>
      <c r="O211" s="6"/>
      <c r="P211" s="6"/>
    </row>
    <row r="212" ht="15.75" hidden="1" customHeight="1">
      <c r="A212" s="6"/>
      <c r="B212" s="79"/>
      <c r="C212" s="93"/>
      <c r="D212" s="93"/>
      <c r="E212" s="6"/>
      <c r="G212" s="6"/>
      <c r="H212" s="6"/>
      <c r="I212" s="6"/>
      <c r="J212" s="6"/>
      <c r="K212" s="6"/>
      <c r="L212" s="6"/>
      <c r="M212" s="6"/>
      <c r="N212" s="6"/>
      <c r="O212" s="6"/>
      <c r="P212" s="6"/>
    </row>
    <row r="213" ht="15.75" hidden="1" customHeight="1">
      <c r="A213" s="6"/>
      <c r="B213" s="79"/>
      <c r="C213" s="93"/>
      <c r="D213" s="93"/>
      <c r="E213" s="6"/>
      <c r="G213" s="6"/>
      <c r="H213" s="6"/>
      <c r="I213" s="6"/>
      <c r="J213" s="6"/>
      <c r="K213" s="6"/>
      <c r="L213" s="6"/>
      <c r="M213" s="6"/>
      <c r="N213" s="6"/>
      <c r="O213" s="6"/>
      <c r="P213" s="6"/>
    </row>
    <row r="214" ht="15.75" hidden="1" customHeight="1">
      <c r="A214" s="6"/>
      <c r="B214" s="79"/>
      <c r="C214" s="93"/>
      <c r="D214" s="93"/>
      <c r="E214" s="6"/>
      <c r="G214" s="6"/>
      <c r="H214" s="6"/>
      <c r="I214" s="6"/>
      <c r="J214" s="6"/>
      <c r="K214" s="6"/>
      <c r="L214" s="6"/>
      <c r="M214" s="6"/>
      <c r="N214" s="6"/>
      <c r="O214" s="6"/>
      <c r="P214" s="6"/>
    </row>
    <row r="215" ht="15.75" hidden="1" customHeight="1">
      <c r="A215" s="6"/>
      <c r="B215" s="79"/>
      <c r="C215" s="93"/>
      <c r="D215" s="93"/>
      <c r="E215" s="6"/>
      <c r="G215" s="6"/>
      <c r="H215" s="6"/>
      <c r="I215" s="6"/>
      <c r="J215" s="6"/>
      <c r="K215" s="6"/>
      <c r="L215" s="6"/>
      <c r="M215" s="6"/>
      <c r="N215" s="6"/>
      <c r="O215" s="6"/>
      <c r="P215" s="6"/>
    </row>
    <row r="216" ht="15.75" hidden="1" customHeight="1">
      <c r="A216" s="6"/>
      <c r="B216" s="79"/>
      <c r="C216" s="93"/>
      <c r="D216" s="93"/>
      <c r="E216" s="6"/>
      <c r="G216" s="6"/>
      <c r="H216" s="6"/>
      <c r="I216" s="6"/>
      <c r="J216" s="6"/>
      <c r="K216" s="6"/>
      <c r="L216" s="6"/>
      <c r="M216" s="6"/>
      <c r="N216" s="6"/>
      <c r="O216" s="6"/>
      <c r="P216" s="6"/>
    </row>
    <row r="217" ht="15.75" hidden="1" customHeight="1">
      <c r="A217" s="6"/>
      <c r="B217" s="79"/>
      <c r="C217" s="93"/>
      <c r="D217" s="93"/>
      <c r="E217" s="6"/>
      <c r="G217" s="6"/>
      <c r="H217" s="6"/>
      <c r="I217" s="6"/>
      <c r="J217" s="6"/>
      <c r="K217" s="6"/>
      <c r="L217" s="6"/>
      <c r="M217" s="6"/>
      <c r="N217" s="6"/>
      <c r="O217" s="6"/>
      <c r="P217" s="6"/>
    </row>
    <row r="218" ht="15.75" hidden="1" customHeight="1">
      <c r="A218" s="6"/>
      <c r="B218" s="79"/>
      <c r="C218" s="93"/>
      <c r="D218" s="93"/>
      <c r="E218" s="6"/>
      <c r="G218" s="6"/>
      <c r="H218" s="6"/>
      <c r="I218" s="6"/>
      <c r="J218" s="6"/>
      <c r="K218" s="6"/>
      <c r="L218" s="6"/>
      <c r="M218" s="6"/>
      <c r="N218" s="6"/>
      <c r="O218" s="6"/>
      <c r="P218" s="6"/>
    </row>
    <row r="219" ht="15.75" hidden="1" customHeight="1">
      <c r="A219" s="6"/>
      <c r="B219" s="79"/>
      <c r="C219" s="93"/>
      <c r="D219" s="93"/>
      <c r="E219" s="6"/>
      <c r="G219" s="6"/>
      <c r="H219" s="6"/>
      <c r="I219" s="6"/>
      <c r="J219" s="6"/>
      <c r="K219" s="6"/>
      <c r="L219" s="6"/>
      <c r="M219" s="6"/>
      <c r="N219" s="6"/>
      <c r="O219" s="6"/>
      <c r="P219" s="6"/>
    </row>
    <row r="220" ht="15.75" hidden="1" customHeight="1">
      <c r="A220" s="6"/>
      <c r="B220" s="79"/>
      <c r="C220" s="93"/>
      <c r="D220" s="93"/>
      <c r="E220" s="6"/>
      <c r="G220" s="6"/>
      <c r="H220" s="6"/>
      <c r="I220" s="6"/>
      <c r="J220" s="6"/>
      <c r="K220" s="6"/>
      <c r="L220" s="6"/>
      <c r="M220" s="6"/>
      <c r="N220" s="6"/>
      <c r="O220" s="6"/>
      <c r="P220" s="6"/>
    </row>
    <row r="221" ht="15.75" hidden="1" customHeight="1">
      <c r="A221" s="6"/>
      <c r="B221" s="79"/>
      <c r="C221" s="93"/>
      <c r="D221" s="93"/>
      <c r="E221" s="6"/>
      <c r="G221" s="6"/>
      <c r="H221" s="6"/>
      <c r="I221" s="6"/>
      <c r="J221" s="6"/>
      <c r="K221" s="6"/>
      <c r="L221" s="6"/>
      <c r="M221" s="6"/>
      <c r="N221" s="6"/>
      <c r="O221" s="6"/>
      <c r="P221" s="6"/>
    </row>
    <row r="222" ht="15.75" hidden="1" customHeight="1">
      <c r="A222" s="6"/>
      <c r="B222" s="79"/>
      <c r="C222" s="93"/>
      <c r="D222" s="93"/>
      <c r="E222" s="6"/>
      <c r="G222" s="6"/>
      <c r="H222" s="6"/>
      <c r="I222" s="6"/>
      <c r="J222" s="6"/>
      <c r="K222" s="6"/>
      <c r="L222" s="6"/>
      <c r="M222" s="6"/>
      <c r="N222" s="6"/>
      <c r="O222" s="6"/>
      <c r="P222" s="6"/>
    </row>
    <row r="223" ht="15.75" hidden="1" customHeight="1">
      <c r="A223" s="6"/>
      <c r="B223" s="79"/>
      <c r="C223" s="93"/>
      <c r="D223" s="93"/>
      <c r="E223" s="6"/>
      <c r="G223" s="6"/>
      <c r="H223" s="6"/>
      <c r="I223" s="6"/>
      <c r="J223" s="6"/>
      <c r="K223" s="6"/>
      <c r="L223" s="6"/>
      <c r="M223" s="6"/>
      <c r="N223" s="6"/>
      <c r="O223" s="6"/>
      <c r="P223" s="6"/>
    </row>
    <row r="224" ht="15.75" hidden="1" customHeight="1">
      <c r="A224" s="6"/>
      <c r="B224" s="79"/>
      <c r="C224" s="93"/>
      <c r="D224" s="93"/>
      <c r="E224" s="6"/>
      <c r="G224" s="6"/>
      <c r="H224" s="6"/>
      <c r="I224" s="6"/>
      <c r="J224" s="6"/>
      <c r="K224" s="6"/>
      <c r="L224" s="6"/>
      <c r="M224" s="6"/>
      <c r="N224" s="6"/>
      <c r="O224" s="6"/>
      <c r="P224" s="6"/>
    </row>
    <row r="225" ht="15.75" hidden="1" customHeight="1">
      <c r="A225" s="6"/>
      <c r="B225" s="79"/>
      <c r="C225" s="93"/>
      <c r="D225" s="93"/>
      <c r="E225" s="6"/>
      <c r="G225" s="6"/>
      <c r="H225" s="6"/>
      <c r="I225" s="6"/>
      <c r="J225" s="6"/>
      <c r="K225" s="6"/>
      <c r="L225" s="6"/>
      <c r="M225" s="6"/>
      <c r="N225" s="6"/>
      <c r="O225" s="6"/>
      <c r="P225" s="6"/>
    </row>
    <row r="226" ht="15.75" hidden="1" customHeight="1">
      <c r="A226" s="6"/>
      <c r="B226" s="79"/>
      <c r="C226" s="93"/>
      <c r="D226" s="93"/>
      <c r="E226" s="6"/>
      <c r="G226" s="6"/>
      <c r="H226" s="6"/>
      <c r="I226" s="6"/>
      <c r="J226" s="6"/>
      <c r="K226" s="6"/>
      <c r="L226" s="6"/>
      <c r="M226" s="6"/>
      <c r="N226" s="6"/>
      <c r="O226" s="6"/>
      <c r="P226" s="6"/>
    </row>
    <row r="227" ht="15.75" hidden="1" customHeight="1">
      <c r="A227" s="6"/>
      <c r="B227" s="79"/>
      <c r="C227" s="93"/>
      <c r="D227" s="93"/>
      <c r="E227" s="6"/>
      <c r="G227" s="6"/>
      <c r="H227" s="6"/>
      <c r="I227" s="6"/>
      <c r="J227" s="6"/>
      <c r="K227" s="6"/>
      <c r="L227" s="6"/>
      <c r="M227" s="6"/>
      <c r="N227" s="6"/>
      <c r="O227" s="6"/>
      <c r="P227" s="6"/>
    </row>
    <row r="228" ht="15.75" hidden="1" customHeight="1">
      <c r="A228" s="6"/>
      <c r="B228" s="79"/>
      <c r="C228" s="93"/>
      <c r="D228" s="93"/>
      <c r="E228" s="6"/>
      <c r="G228" s="6"/>
      <c r="H228" s="6"/>
      <c r="I228" s="6"/>
      <c r="J228" s="6"/>
      <c r="K228" s="6"/>
      <c r="L228" s="6"/>
      <c r="M228" s="6"/>
      <c r="N228" s="6"/>
      <c r="O228" s="6"/>
      <c r="P228" s="6"/>
    </row>
    <row r="229" ht="15.75" hidden="1" customHeight="1">
      <c r="A229" s="6"/>
      <c r="B229" s="79"/>
      <c r="C229" s="93"/>
      <c r="D229" s="93"/>
      <c r="E229" s="6"/>
      <c r="G229" s="6"/>
      <c r="H229" s="6"/>
      <c r="I229" s="6"/>
      <c r="J229" s="6"/>
      <c r="K229" s="6"/>
      <c r="L229" s="6"/>
      <c r="M229" s="6"/>
      <c r="N229" s="6"/>
      <c r="O229" s="6"/>
      <c r="P229" s="6"/>
    </row>
    <row r="230" ht="15.75" hidden="1" customHeight="1">
      <c r="A230" s="6"/>
      <c r="B230" s="79"/>
      <c r="C230" s="93"/>
      <c r="D230" s="93"/>
      <c r="E230" s="6"/>
      <c r="G230" s="6"/>
      <c r="H230" s="6"/>
      <c r="I230" s="6"/>
      <c r="J230" s="6"/>
      <c r="K230" s="6"/>
      <c r="L230" s="6"/>
      <c r="M230" s="6"/>
      <c r="N230" s="6"/>
      <c r="O230" s="6"/>
      <c r="P230" s="6"/>
    </row>
    <row r="231" ht="15.75" hidden="1" customHeight="1">
      <c r="A231" s="6"/>
      <c r="B231" s="79"/>
      <c r="C231" s="93"/>
      <c r="D231" s="93"/>
      <c r="E231" s="6"/>
      <c r="G231" s="6"/>
      <c r="H231" s="6"/>
      <c r="I231" s="6"/>
      <c r="J231" s="6"/>
      <c r="K231" s="6"/>
      <c r="L231" s="6"/>
      <c r="M231" s="6"/>
      <c r="N231" s="6"/>
      <c r="O231" s="6"/>
      <c r="P231" s="6"/>
    </row>
    <row r="232" ht="15.75" hidden="1" customHeight="1">
      <c r="A232" s="6"/>
      <c r="B232" s="79"/>
      <c r="C232" s="93"/>
      <c r="D232" s="93"/>
      <c r="E232" s="6"/>
      <c r="G232" s="6"/>
      <c r="H232" s="6"/>
      <c r="I232" s="6"/>
      <c r="J232" s="6"/>
      <c r="K232" s="6"/>
      <c r="L232" s="6"/>
      <c r="M232" s="6"/>
      <c r="N232" s="6"/>
      <c r="O232" s="6"/>
      <c r="P232" s="6"/>
    </row>
    <row r="233" ht="15.75" hidden="1" customHeight="1">
      <c r="A233" s="6"/>
      <c r="B233" s="79"/>
      <c r="C233" s="93"/>
      <c r="D233" s="93"/>
      <c r="E233" s="6"/>
      <c r="G233" s="6"/>
      <c r="H233" s="6"/>
      <c r="I233" s="6"/>
      <c r="J233" s="6"/>
      <c r="K233" s="6"/>
      <c r="L233" s="6"/>
      <c r="M233" s="6"/>
      <c r="N233" s="6"/>
      <c r="O233" s="6"/>
      <c r="P233" s="6"/>
    </row>
    <row r="234" ht="15.75" hidden="1" customHeight="1">
      <c r="A234" s="6"/>
      <c r="B234" s="79"/>
      <c r="C234" s="93"/>
      <c r="D234" s="93"/>
      <c r="E234" s="6"/>
      <c r="G234" s="6"/>
      <c r="H234" s="6"/>
      <c r="I234" s="6"/>
      <c r="J234" s="6"/>
      <c r="K234" s="6"/>
      <c r="L234" s="6"/>
      <c r="M234" s="6"/>
      <c r="N234" s="6"/>
      <c r="O234" s="6"/>
      <c r="P234" s="6"/>
    </row>
    <row r="235" ht="15.75" hidden="1" customHeight="1">
      <c r="A235" s="6"/>
      <c r="B235" s="79"/>
      <c r="C235" s="93"/>
      <c r="D235" s="93"/>
      <c r="E235" s="6"/>
      <c r="G235" s="6"/>
      <c r="H235" s="6"/>
      <c r="I235" s="6"/>
      <c r="J235" s="6"/>
      <c r="K235" s="6"/>
      <c r="L235" s="6"/>
      <c r="M235" s="6"/>
      <c r="N235" s="6"/>
      <c r="O235" s="6"/>
      <c r="P235" s="6"/>
    </row>
    <row r="236" ht="15.75" hidden="1" customHeight="1">
      <c r="A236" s="6"/>
      <c r="B236" s="79"/>
      <c r="C236" s="93"/>
      <c r="D236" s="93"/>
      <c r="E236" s="6"/>
      <c r="G236" s="6"/>
      <c r="H236" s="6"/>
      <c r="I236" s="6"/>
      <c r="J236" s="6"/>
      <c r="K236" s="6"/>
      <c r="L236" s="6"/>
      <c r="M236" s="6"/>
      <c r="N236" s="6"/>
      <c r="O236" s="6"/>
      <c r="P236" s="6"/>
    </row>
    <row r="237" ht="15.75" hidden="1" customHeight="1">
      <c r="A237" s="6"/>
      <c r="B237" s="79"/>
      <c r="C237" s="93"/>
      <c r="D237" s="93"/>
      <c r="E237" s="6"/>
      <c r="G237" s="6"/>
      <c r="H237" s="6"/>
      <c r="I237" s="6"/>
      <c r="J237" s="6"/>
      <c r="K237" s="6"/>
      <c r="L237" s="6"/>
      <c r="M237" s="6"/>
      <c r="N237" s="6"/>
      <c r="O237" s="6"/>
      <c r="P237" s="6"/>
    </row>
    <row r="238" ht="15.75" hidden="1" customHeight="1">
      <c r="A238" s="6"/>
      <c r="B238" s="79"/>
      <c r="C238" s="93"/>
      <c r="D238" s="93"/>
      <c r="E238" s="6"/>
      <c r="G238" s="6"/>
      <c r="H238" s="6"/>
      <c r="I238" s="6"/>
      <c r="J238" s="6"/>
      <c r="K238" s="6"/>
      <c r="L238" s="6"/>
      <c r="M238" s="6"/>
      <c r="N238" s="6"/>
      <c r="O238" s="6"/>
      <c r="P238" s="6"/>
    </row>
    <row r="239" ht="15.75" hidden="1" customHeight="1">
      <c r="A239" s="6"/>
      <c r="B239" s="79"/>
      <c r="C239" s="93"/>
      <c r="D239" s="93"/>
      <c r="E239" s="6"/>
      <c r="G239" s="6"/>
      <c r="H239" s="6"/>
      <c r="I239" s="6"/>
      <c r="J239" s="6"/>
      <c r="K239" s="6"/>
      <c r="L239" s="6"/>
      <c r="M239" s="6"/>
      <c r="N239" s="6"/>
      <c r="O239" s="6"/>
      <c r="P239" s="6"/>
    </row>
    <row r="240" ht="15.75" hidden="1" customHeight="1">
      <c r="A240" s="6"/>
      <c r="B240" s="79"/>
      <c r="C240" s="93"/>
      <c r="D240" s="93"/>
      <c r="E240" s="6"/>
      <c r="G240" s="6"/>
      <c r="H240" s="6"/>
      <c r="I240" s="6"/>
      <c r="J240" s="6"/>
      <c r="K240" s="6"/>
      <c r="L240" s="6"/>
      <c r="M240" s="6"/>
      <c r="N240" s="6"/>
      <c r="O240" s="6"/>
      <c r="P240" s="6"/>
    </row>
    <row r="241" ht="15.75" hidden="1" customHeight="1">
      <c r="A241" s="6"/>
      <c r="B241" s="79"/>
      <c r="C241" s="93"/>
      <c r="D241" s="93"/>
      <c r="E241" s="6"/>
      <c r="G241" s="6"/>
      <c r="H241" s="6"/>
      <c r="I241" s="6"/>
      <c r="J241" s="6"/>
      <c r="K241" s="6"/>
      <c r="L241" s="6"/>
      <c r="M241" s="6"/>
      <c r="N241" s="6"/>
      <c r="O241" s="6"/>
      <c r="P241" s="6"/>
    </row>
    <row r="242" ht="15.75" hidden="1" customHeight="1">
      <c r="A242" s="6"/>
      <c r="B242" s="79"/>
      <c r="C242" s="93"/>
      <c r="D242" s="93"/>
      <c r="E242" s="6"/>
      <c r="G242" s="6"/>
      <c r="H242" s="6"/>
      <c r="I242" s="6"/>
      <c r="J242" s="6"/>
      <c r="K242" s="6"/>
      <c r="L242" s="6"/>
      <c r="M242" s="6"/>
      <c r="N242" s="6"/>
      <c r="O242" s="6"/>
      <c r="P242" s="6"/>
    </row>
    <row r="243" ht="15.75" hidden="1" customHeight="1">
      <c r="A243" s="6"/>
      <c r="B243" s="79"/>
      <c r="C243" s="93"/>
      <c r="D243" s="93"/>
      <c r="E243" s="6"/>
      <c r="G243" s="6"/>
      <c r="H243" s="6"/>
      <c r="I243" s="6"/>
      <c r="J243" s="6"/>
      <c r="K243" s="6"/>
      <c r="L243" s="6"/>
      <c r="M243" s="6"/>
      <c r="N243" s="6"/>
      <c r="O243" s="6"/>
      <c r="P243" s="6"/>
    </row>
    <row r="244" ht="15.75" hidden="1" customHeight="1">
      <c r="A244" s="6"/>
      <c r="B244" s="79"/>
      <c r="C244" s="93"/>
      <c r="D244" s="93"/>
      <c r="E244" s="6"/>
      <c r="G244" s="6"/>
      <c r="H244" s="6"/>
      <c r="I244" s="6"/>
      <c r="J244" s="6"/>
      <c r="K244" s="6"/>
      <c r="L244" s="6"/>
      <c r="M244" s="6"/>
      <c r="N244" s="6"/>
      <c r="O244" s="6"/>
      <c r="P244" s="6"/>
    </row>
    <row r="245" ht="15.75" hidden="1" customHeight="1">
      <c r="A245" s="6"/>
      <c r="B245" s="79"/>
      <c r="C245" s="93"/>
      <c r="D245" s="93"/>
      <c r="E245" s="6"/>
      <c r="G245" s="6"/>
      <c r="H245" s="6"/>
      <c r="I245" s="6"/>
      <c r="J245" s="6"/>
      <c r="K245" s="6"/>
      <c r="L245" s="6"/>
      <c r="M245" s="6"/>
      <c r="N245" s="6"/>
      <c r="O245" s="6"/>
      <c r="P245" s="6"/>
    </row>
    <row r="246" ht="15.75" hidden="1" customHeight="1">
      <c r="A246" s="6"/>
      <c r="B246" s="79"/>
      <c r="C246" s="93"/>
      <c r="D246" s="93"/>
      <c r="E246" s="6"/>
      <c r="G246" s="6"/>
      <c r="H246" s="6"/>
      <c r="I246" s="6"/>
      <c r="J246" s="6"/>
      <c r="K246" s="6"/>
      <c r="L246" s="6"/>
      <c r="M246" s="6"/>
      <c r="N246" s="6"/>
      <c r="O246" s="6"/>
      <c r="P246" s="6"/>
    </row>
    <row r="247" ht="15.75" hidden="1" customHeight="1">
      <c r="A247" s="6"/>
      <c r="B247" s="79"/>
      <c r="C247" s="93"/>
      <c r="D247" s="93"/>
      <c r="E247" s="6"/>
      <c r="G247" s="6"/>
      <c r="H247" s="6"/>
      <c r="I247" s="6"/>
      <c r="J247" s="6"/>
      <c r="K247" s="6"/>
      <c r="L247" s="6"/>
      <c r="M247" s="6"/>
      <c r="N247" s="6"/>
      <c r="O247" s="6"/>
      <c r="P247" s="6"/>
    </row>
    <row r="248" ht="15.75" hidden="1" customHeight="1">
      <c r="A248" s="6"/>
      <c r="B248" s="79"/>
      <c r="C248" s="93"/>
      <c r="D248" s="93"/>
      <c r="E248" s="6"/>
      <c r="G248" s="6"/>
      <c r="H248" s="6"/>
      <c r="I248" s="6"/>
      <c r="J248" s="6"/>
      <c r="K248" s="6"/>
      <c r="L248" s="6"/>
      <c r="M248" s="6"/>
      <c r="N248" s="6"/>
      <c r="O248" s="6"/>
      <c r="P248" s="6"/>
    </row>
    <row r="249" ht="15.75" hidden="1" customHeight="1">
      <c r="A249" s="6"/>
      <c r="B249" s="79"/>
      <c r="C249" s="93"/>
      <c r="D249" s="93"/>
      <c r="E249" s="6"/>
      <c r="G249" s="6"/>
      <c r="H249" s="6"/>
      <c r="I249" s="6"/>
      <c r="J249" s="6"/>
      <c r="K249" s="6"/>
      <c r="L249" s="6"/>
      <c r="M249" s="6"/>
      <c r="N249" s="6"/>
      <c r="O249" s="6"/>
      <c r="P249" s="6"/>
    </row>
    <row r="250" ht="15.75" hidden="1" customHeight="1">
      <c r="A250" s="6"/>
      <c r="B250" s="79"/>
      <c r="C250" s="93"/>
      <c r="D250" s="93"/>
      <c r="E250" s="6"/>
      <c r="G250" s="6"/>
      <c r="H250" s="6"/>
      <c r="I250" s="6"/>
      <c r="J250" s="6"/>
      <c r="K250" s="6"/>
      <c r="L250" s="6"/>
      <c r="M250" s="6"/>
      <c r="N250" s="6"/>
      <c r="O250" s="6"/>
      <c r="P250" s="6"/>
    </row>
    <row r="251" ht="15.75" hidden="1" customHeight="1">
      <c r="A251" s="6"/>
      <c r="B251" s="79"/>
      <c r="C251" s="93"/>
      <c r="D251" s="93"/>
      <c r="E251" s="6"/>
      <c r="G251" s="6"/>
      <c r="H251" s="6"/>
      <c r="I251" s="6"/>
      <c r="J251" s="6"/>
      <c r="K251" s="6"/>
      <c r="L251" s="6"/>
      <c r="M251" s="6"/>
      <c r="N251" s="6"/>
      <c r="O251" s="6"/>
      <c r="P251" s="6"/>
    </row>
    <row r="252" ht="15.75" hidden="1" customHeight="1">
      <c r="A252" s="6"/>
      <c r="B252" s="79"/>
      <c r="C252" s="93"/>
      <c r="D252" s="93"/>
      <c r="E252" s="6"/>
      <c r="G252" s="6"/>
      <c r="H252" s="6"/>
      <c r="I252" s="6"/>
      <c r="J252" s="6"/>
      <c r="K252" s="6"/>
      <c r="L252" s="6"/>
      <c r="M252" s="6"/>
      <c r="N252" s="6"/>
      <c r="O252" s="6"/>
      <c r="P252" s="6"/>
    </row>
    <row r="253" ht="15.75" hidden="1" customHeight="1">
      <c r="A253" s="6"/>
      <c r="B253" s="79"/>
      <c r="C253" s="93"/>
      <c r="D253" s="93"/>
      <c r="E253" s="6"/>
      <c r="G253" s="6"/>
      <c r="H253" s="6"/>
      <c r="I253" s="6"/>
      <c r="J253" s="6"/>
      <c r="K253" s="6"/>
      <c r="L253" s="6"/>
      <c r="M253" s="6"/>
      <c r="N253" s="6"/>
      <c r="O253" s="6"/>
      <c r="P253" s="6"/>
    </row>
    <row r="254" ht="15.75" hidden="1" customHeight="1">
      <c r="A254" s="6"/>
      <c r="B254" s="79"/>
      <c r="C254" s="93"/>
      <c r="D254" s="93"/>
      <c r="E254" s="6"/>
      <c r="G254" s="6"/>
      <c r="H254" s="6"/>
      <c r="I254" s="6"/>
      <c r="J254" s="6"/>
      <c r="K254" s="6"/>
      <c r="L254" s="6"/>
      <c r="M254" s="6"/>
      <c r="N254" s="6"/>
      <c r="O254" s="6"/>
      <c r="P254" s="6"/>
    </row>
    <row r="255" ht="15.75" hidden="1" customHeight="1">
      <c r="A255" s="6"/>
      <c r="B255" s="79"/>
      <c r="C255" s="93"/>
      <c r="D255" s="93"/>
      <c r="E255" s="6"/>
      <c r="G255" s="6"/>
      <c r="H255" s="6"/>
      <c r="I255" s="6"/>
      <c r="J255" s="6"/>
      <c r="K255" s="6"/>
      <c r="L255" s="6"/>
      <c r="M255" s="6"/>
      <c r="N255" s="6"/>
      <c r="O255" s="6"/>
      <c r="P255" s="6"/>
    </row>
    <row r="256" ht="15.75" hidden="1" customHeight="1">
      <c r="A256" s="6"/>
      <c r="B256" s="79"/>
      <c r="C256" s="93"/>
      <c r="D256" s="93"/>
      <c r="E256" s="6"/>
      <c r="G256" s="6"/>
      <c r="H256" s="6"/>
      <c r="I256" s="6"/>
      <c r="J256" s="6"/>
      <c r="K256" s="6"/>
      <c r="L256" s="6"/>
      <c r="M256" s="6"/>
      <c r="N256" s="6"/>
      <c r="O256" s="6"/>
      <c r="P256" s="6"/>
    </row>
    <row r="257" ht="15.75" hidden="1" customHeight="1">
      <c r="A257" s="6"/>
      <c r="B257" s="79"/>
      <c r="C257" s="93"/>
      <c r="D257" s="93"/>
      <c r="E257" s="6"/>
      <c r="G257" s="6"/>
      <c r="H257" s="6"/>
      <c r="I257" s="6"/>
      <c r="J257" s="6"/>
      <c r="K257" s="6"/>
      <c r="L257" s="6"/>
      <c r="M257" s="6"/>
      <c r="N257" s="6"/>
      <c r="O257" s="6"/>
      <c r="P257" s="6"/>
    </row>
    <row r="258" ht="15.75" hidden="1" customHeight="1">
      <c r="A258" s="6"/>
      <c r="B258" s="79"/>
      <c r="C258" s="93"/>
      <c r="D258" s="93"/>
      <c r="E258" s="6"/>
      <c r="G258" s="6"/>
      <c r="H258" s="6"/>
      <c r="I258" s="6"/>
      <c r="J258" s="6"/>
      <c r="K258" s="6"/>
      <c r="L258" s="6"/>
      <c r="M258" s="6"/>
      <c r="N258" s="6"/>
      <c r="O258" s="6"/>
      <c r="P258" s="6"/>
    </row>
    <row r="259" ht="15.75" hidden="1" customHeight="1">
      <c r="A259" s="6"/>
      <c r="B259" s="79"/>
      <c r="C259" s="93"/>
      <c r="D259" s="93"/>
      <c r="E259" s="6"/>
      <c r="G259" s="6"/>
      <c r="H259" s="6"/>
      <c r="I259" s="6"/>
      <c r="J259" s="6"/>
      <c r="K259" s="6"/>
      <c r="L259" s="6"/>
      <c r="M259" s="6"/>
      <c r="N259" s="6"/>
      <c r="O259" s="6"/>
      <c r="P259" s="6"/>
    </row>
    <row r="260" ht="15.75" hidden="1" customHeight="1">
      <c r="A260" s="6"/>
      <c r="B260" s="79"/>
      <c r="C260" s="93"/>
      <c r="D260" s="93"/>
      <c r="E260" s="6"/>
      <c r="G260" s="6"/>
      <c r="H260" s="6"/>
      <c r="I260" s="6"/>
      <c r="J260" s="6"/>
      <c r="K260" s="6"/>
      <c r="L260" s="6"/>
      <c r="M260" s="6"/>
      <c r="N260" s="6"/>
      <c r="O260" s="6"/>
      <c r="P260" s="6"/>
    </row>
    <row r="261" ht="15.75" hidden="1" customHeight="1">
      <c r="A261" s="6"/>
      <c r="B261" s="79"/>
      <c r="C261" s="93"/>
      <c r="D261" s="93"/>
      <c r="E261" s="6"/>
      <c r="G261" s="6"/>
      <c r="H261" s="6"/>
      <c r="I261" s="6"/>
      <c r="J261" s="6"/>
      <c r="K261" s="6"/>
      <c r="L261" s="6"/>
      <c r="M261" s="6"/>
      <c r="N261" s="6"/>
      <c r="O261" s="6"/>
      <c r="P261" s="6"/>
    </row>
    <row r="262" ht="15.75" hidden="1" customHeight="1">
      <c r="A262" s="6"/>
      <c r="B262" s="79"/>
      <c r="C262" s="93"/>
      <c r="D262" s="93"/>
      <c r="E262" s="6"/>
      <c r="G262" s="6"/>
      <c r="H262" s="6"/>
      <c r="I262" s="6"/>
      <c r="J262" s="6"/>
      <c r="K262" s="6"/>
      <c r="L262" s="6"/>
      <c r="M262" s="6"/>
      <c r="N262" s="6"/>
      <c r="O262" s="6"/>
      <c r="P262" s="6"/>
    </row>
    <row r="263" ht="15.75" hidden="1" customHeight="1">
      <c r="A263" s="6"/>
      <c r="B263" s="79"/>
      <c r="C263" s="93"/>
      <c r="D263" s="93"/>
      <c r="E263" s="6"/>
      <c r="G263" s="6"/>
      <c r="H263" s="6"/>
      <c r="I263" s="6"/>
      <c r="J263" s="6"/>
      <c r="K263" s="6"/>
      <c r="L263" s="6"/>
      <c r="M263" s="6"/>
      <c r="N263" s="6"/>
      <c r="O263" s="6"/>
      <c r="P263" s="6"/>
    </row>
    <row r="264" ht="15.75" hidden="1" customHeight="1">
      <c r="A264" s="6"/>
      <c r="B264" s="79"/>
      <c r="C264" s="93"/>
      <c r="D264" s="93"/>
      <c r="E264" s="6"/>
      <c r="G264" s="6"/>
      <c r="H264" s="6"/>
      <c r="I264" s="6"/>
      <c r="J264" s="6"/>
      <c r="K264" s="6"/>
      <c r="L264" s="6"/>
      <c r="M264" s="6"/>
      <c r="N264" s="6"/>
      <c r="O264" s="6"/>
      <c r="P264" s="6"/>
    </row>
    <row r="265" ht="15.75" hidden="1" customHeight="1">
      <c r="A265" s="6"/>
      <c r="B265" s="79"/>
      <c r="C265" s="93"/>
      <c r="D265" s="93"/>
      <c r="E265" s="6"/>
      <c r="G265" s="6"/>
      <c r="H265" s="6"/>
      <c r="I265" s="6"/>
      <c r="J265" s="6"/>
      <c r="K265" s="6"/>
      <c r="L265" s="6"/>
      <c r="M265" s="6"/>
      <c r="N265" s="6"/>
      <c r="O265" s="6"/>
      <c r="P265" s="6"/>
    </row>
    <row r="266" ht="15.75" hidden="1" customHeight="1">
      <c r="A266" s="6"/>
      <c r="B266" s="79"/>
      <c r="C266" s="93"/>
      <c r="D266" s="93"/>
      <c r="E266" s="6"/>
      <c r="G266" s="6"/>
      <c r="H266" s="6"/>
      <c r="I266" s="6"/>
      <c r="J266" s="6"/>
      <c r="K266" s="6"/>
      <c r="L266" s="6"/>
      <c r="M266" s="6"/>
      <c r="N266" s="6"/>
      <c r="O266" s="6"/>
      <c r="P266" s="6"/>
    </row>
    <row r="267" ht="15.75" hidden="1" customHeight="1">
      <c r="A267" s="6"/>
      <c r="B267" s="79"/>
      <c r="C267" s="93"/>
      <c r="D267" s="93"/>
      <c r="E267" s="6"/>
      <c r="G267" s="6"/>
      <c r="H267" s="6"/>
      <c r="I267" s="6"/>
      <c r="J267" s="6"/>
      <c r="K267" s="6"/>
      <c r="L267" s="6"/>
      <c r="M267" s="6"/>
      <c r="N267" s="6"/>
      <c r="O267" s="6"/>
      <c r="P267" s="6"/>
    </row>
    <row r="268" ht="15.75" hidden="1" customHeight="1">
      <c r="A268" s="6"/>
      <c r="B268" s="79"/>
      <c r="C268" s="93"/>
      <c r="D268" s="93"/>
      <c r="E268" s="6"/>
      <c r="G268" s="6"/>
      <c r="H268" s="6"/>
      <c r="I268" s="6"/>
      <c r="J268" s="6"/>
      <c r="K268" s="6"/>
      <c r="L268" s="6"/>
      <c r="M268" s="6"/>
      <c r="N268" s="6"/>
      <c r="O268" s="6"/>
      <c r="P268" s="6"/>
    </row>
    <row r="269" ht="15.75" hidden="1" customHeight="1">
      <c r="A269" s="6"/>
      <c r="B269" s="79"/>
      <c r="C269" s="93"/>
      <c r="D269" s="93"/>
      <c r="E269" s="6"/>
      <c r="G269" s="6"/>
      <c r="H269" s="6"/>
      <c r="I269" s="6"/>
      <c r="J269" s="6"/>
      <c r="K269" s="6"/>
      <c r="L269" s="6"/>
      <c r="M269" s="6"/>
      <c r="N269" s="6"/>
      <c r="O269" s="6"/>
      <c r="P269" s="6"/>
    </row>
    <row r="270" ht="15.75" hidden="1" customHeight="1">
      <c r="A270" s="6"/>
      <c r="B270" s="79"/>
      <c r="C270" s="93"/>
      <c r="D270" s="93"/>
      <c r="E270" s="6"/>
      <c r="G270" s="6"/>
      <c r="H270" s="6"/>
      <c r="I270" s="6"/>
      <c r="J270" s="6"/>
      <c r="K270" s="6"/>
      <c r="L270" s="6"/>
      <c r="M270" s="6"/>
      <c r="N270" s="6"/>
      <c r="O270" s="6"/>
      <c r="P270" s="6"/>
    </row>
    <row r="271" ht="15.75" hidden="1" customHeight="1">
      <c r="A271" s="6"/>
      <c r="B271" s="79"/>
      <c r="C271" s="93"/>
      <c r="D271" s="93"/>
      <c r="E271" s="6"/>
      <c r="G271" s="6"/>
      <c r="H271" s="6"/>
      <c r="I271" s="6"/>
      <c r="J271" s="6"/>
      <c r="K271" s="6"/>
      <c r="L271" s="6"/>
      <c r="M271" s="6"/>
      <c r="N271" s="6"/>
      <c r="O271" s="6"/>
      <c r="P271" s="6"/>
    </row>
    <row r="272" ht="15.75" hidden="1" customHeight="1">
      <c r="A272" s="6"/>
      <c r="B272" s="79"/>
      <c r="C272" s="93"/>
      <c r="D272" s="93"/>
      <c r="E272" s="6"/>
      <c r="G272" s="6"/>
      <c r="H272" s="6"/>
      <c r="I272" s="6"/>
      <c r="J272" s="6"/>
      <c r="K272" s="6"/>
      <c r="L272" s="6"/>
      <c r="M272" s="6"/>
      <c r="N272" s="6"/>
      <c r="O272" s="6"/>
      <c r="P272" s="6"/>
    </row>
    <row r="273" ht="15.75" hidden="1" customHeight="1">
      <c r="A273" s="6"/>
      <c r="B273" s="79"/>
      <c r="C273" s="93"/>
      <c r="D273" s="93"/>
      <c r="E273" s="6"/>
      <c r="G273" s="6"/>
      <c r="H273" s="6"/>
      <c r="I273" s="6"/>
      <c r="J273" s="6"/>
      <c r="K273" s="6"/>
      <c r="L273" s="6"/>
      <c r="M273" s="6"/>
      <c r="N273" s="6"/>
      <c r="O273" s="6"/>
      <c r="P273" s="6"/>
    </row>
    <row r="274" ht="15.75" hidden="1" customHeight="1">
      <c r="A274" s="6"/>
      <c r="B274" s="79"/>
      <c r="C274" s="93"/>
      <c r="D274" s="93"/>
      <c r="E274" s="6"/>
      <c r="G274" s="6"/>
      <c r="H274" s="6"/>
      <c r="I274" s="6"/>
      <c r="J274" s="6"/>
      <c r="K274" s="6"/>
      <c r="L274" s="6"/>
      <c r="M274" s="6"/>
      <c r="N274" s="6"/>
      <c r="O274" s="6"/>
      <c r="P274" s="6"/>
    </row>
    <row r="275" ht="15.75" hidden="1" customHeight="1">
      <c r="A275" s="6"/>
      <c r="B275" s="79"/>
      <c r="C275" s="93"/>
      <c r="D275" s="93"/>
      <c r="E275" s="6"/>
      <c r="G275" s="6"/>
      <c r="H275" s="6"/>
      <c r="I275" s="6"/>
      <c r="J275" s="6"/>
      <c r="K275" s="6"/>
      <c r="L275" s="6"/>
      <c r="M275" s="6"/>
      <c r="N275" s="6"/>
      <c r="O275" s="6"/>
      <c r="P275" s="6"/>
    </row>
    <row r="276" ht="15.75" hidden="1" customHeight="1">
      <c r="A276" s="6"/>
      <c r="B276" s="79"/>
      <c r="C276" s="93"/>
      <c r="D276" s="93"/>
      <c r="E276" s="6"/>
      <c r="G276" s="6"/>
      <c r="H276" s="6"/>
      <c r="I276" s="6"/>
      <c r="J276" s="6"/>
      <c r="K276" s="6"/>
      <c r="L276" s="6"/>
      <c r="M276" s="6"/>
      <c r="N276" s="6"/>
      <c r="O276" s="6"/>
      <c r="P276" s="6"/>
    </row>
    <row r="277" ht="15.75" hidden="1" customHeight="1">
      <c r="A277" s="6"/>
      <c r="B277" s="79"/>
      <c r="C277" s="93"/>
      <c r="D277" s="93"/>
      <c r="E277" s="6"/>
      <c r="G277" s="6"/>
      <c r="H277" s="6"/>
      <c r="I277" s="6"/>
      <c r="J277" s="6"/>
      <c r="K277" s="6"/>
      <c r="L277" s="6"/>
      <c r="M277" s="6"/>
      <c r="N277" s="6"/>
      <c r="O277" s="6"/>
      <c r="P277" s="6"/>
    </row>
    <row r="278" ht="15.75" hidden="1" customHeight="1">
      <c r="A278" s="6"/>
      <c r="B278" s="79"/>
      <c r="C278" s="93"/>
      <c r="D278" s="93"/>
      <c r="E278" s="6"/>
      <c r="G278" s="6"/>
      <c r="H278" s="6"/>
      <c r="I278" s="6"/>
      <c r="J278" s="6"/>
      <c r="K278" s="6"/>
      <c r="L278" s="6"/>
      <c r="M278" s="6"/>
      <c r="N278" s="6"/>
      <c r="O278" s="6"/>
      <c r="P278" s="6"/>
    </row>
    <row r="279" ht="15.75" hidden="1" customHeight="1">
      <c r="A279" s="6"/>
      <c r="B279" s="79"/>
      <c r="C279" s="93"/>
      <c r="D279" s="93"/>
      <c r="E279" s="6"/>
      <c r="G279" s="6"/>
      <c r="H279" s="6"/>
      <c r="I279" s="6"/>
      <c r="J279" s="6"/>
      <c r="K279" s="6"/>
      <c r="L279" s="6"/>
      <c r="M279" s="6"/>
      <c r="N279" s="6"/>
      <c r="O279" s="6"/>
      <c r="P279" s="6"/>
    </row>
    <row r="280" ht="15.75" hidden="1" customHeight="1">
      <c r="A280" s="6"/>
      <c r="B280" s="79"/>
      <c r="C280" s="93"/>
      <c r="D280" s="93"/>
      <c r="E280" s="6"/>
      <c r="G280" s="6"/>
      <c r="H280" s="6"/>
      <c r="I280" s="6"/>
      <c r="J280" s="6"/>
      <c r="K280" s="6"/>
      <c r="L280" s="6"/>
      <c r="M280" s="6"/>
      <c r="N280" s="6"/>
      <c r="O280" s="6"/>
      <c r="P280" s="6"/>
    </row>
    <row r="281" ht="15.75" hidden="1" customHeight="1">
      <c r="A281" s="6"/>
      <c r="B281" s="79"/>
      <c r="C281" s="93"/>
      <c r="D281" s="93"/>
      <c r="E281" s="6"/>
      <c r="G281" s="6"/>
      <c r="H281" s="6"/>
      <c r="I281" s="6"/>
      <c r="J281" s="6"/>
      <c r="K281" s="6"/>
      <c r="L281" s="6"/>
      <c r="M281" s="6"/>
      <c r="N281" s="6"/>
      <c r="O281" s="6"/>
      <c r="P281" s="6"/>
    </row>
    <row r="282" ht="15.75" hidden="1" customHeight="1">
      <c r="A282" s="6"/>
      <c r="B282" s="79"/>
      <c r="C282" s="93"/>
      <c r="D282" s="93"/>
      <c r="E282" s="6"/>
      <c r="G282" s="6"/>
      <c r="H282" s="6"/>
      <c r="I282" s="6"/>
      <c r="J282" s="6"/>
      <c r="K282" s="6"/>
      <c r="L282" s="6"/>
      <c r="M282" s="6"/>
      <c r="N282" s="6"/>
      <c r="O282" s="6"/>
      <c r="P282" s="6"/>
    </row>
    <row r="283" ht="15.75" hidden="1" customHeight="1">
      <c r="A283" s="6"/>
      <c r="B283" s="79"/>
      <c r="C283" s="93"/>
      <c r="D283" s="93"/>
      <c r="E283" s="6"/>
      <c r="G283" s="6"/>
      <c r="H283" s="6"/>
      <c r="I283" s="6"/>
      <c r="J283" s="6"/>
      <c r="K283" s="6"/>
      <c r="L283" s="6"/>
      <c r="M283" s="6"/>
      <c r="N283" s="6"/>
      <c r="O283" s="6"/>
      <c r="P283" s="6"/>
    </row>
    <row r="284" ht="15.75" hidden="1" customHeight="1">
      <c r="A284" s="6"/>
      <c r="B284" s="79"/>
      <c r="C284" s="93"/>
      <c r="D284" s="93"/>
      <c r="E284" s="6"/>
      <c r="G284" s="6"/>
      <c r="H284" s="6"/>
      <c r="I284" s="6"/>
      <c r="J284" s="6"/>
      <c r="K284" s="6"/>
      <c r="L284" s="6"/>
      <c r="M284" s="6"/>
      <c r="N284" s="6"/>
      <c r="O284" s="6"/>
      <c r="P284" s="6"/>
    </row>
    <row r="285" ht="15.75" hidden="1" customHeight="1">
      <c r="A285" s="6"/>
      <c r="B285" s="79"/>
      <c r="C285" s="93"/>
      <c r="D285" s="93"/>
      <c r="E285" s="6"/>
      <c r="G285" s="6"/>
      <c r="H285" s="6"/>
      <c r="I285" s="6"/>
      <c r="J285" s="6"/>
      <c r="K285" s="6"/>
      <c r="L285" s="6"/>
      <c r="M285" s="6"/>
      <c r="N285" s="6"/>
      <c r="O285" s="6"/>
      <c r="P285" s="6"/>
    </row>
    <row r="286" ht="15.75" hidden="1" customHeight="1">
      <c r="A286" s="6"/>
      <c r="B286" s="79"/>
      <c r="C286" s="93"/>
      <c r="D286" s="93"/>
      <c r="E286" s="6"/>
      <c r="G286" s="6"/>
      <c r="H286" s="6"/>
      <c r="I286" s="6"/>
      <c r="J286" s="6"/>
      <c r="K286" s="6"/>
      <c r="L286" s="6"/>
      <c r="M286" s="6"/>
      <c r="N286" s="6"/>
      <c r="O286" s="6"/>
      <c r="P286" s="6"/>
    </row>
    <row r="287" ht="15.75" hidden="1" customHeight="1">
      <c r="A287" s="6"/>
      <c r="B287" s="79"/>
      <c r="C287" s="93"/>
      <c r="D287" s="93"/>
      <c r="E287" s="6"/>
      <c r="G287" s="6"/>
      <c r="H287" s="6"/>
      <c r="I287" s="6"/>
      <c r="J287" s="6"/>
      <c r="K287" s="6"/>
      <c r="L287" s="6"/>
      <c r="M287" s="6"/>
      <c r="N287" s="6"/>
      <c r="O287" s="6"/>
      <c r="P287" s="6"/>
    </row>
    <row r="288" ht="15.75" hidden="1" customHeight="1">
      <c r="A288" s="6"/>
      <c r="B288" s="79"/>
      <c r="C288" s="93"/>
      <c r="D288" s="93"/>
      <c r="E288" s="6"/>
      <c r="G288" s="6"/>
      <c r="H288" s="6"/>
      <c r="I288" s="6"/>
      <c r="J288" s="6"/>
      <c r="K288" s="6"/>
      <c r="L288" s="6"/>
      <c r="M288" s="6"/>
      <c r="N288" s="6"/>
      <c r="O288" s="6"/>
      <c r="P288" s="6"/>
    </row>
    <row r="289" ht="15.75" hidden="1" customHeight="1">
      <c r="A289" s="6"/>
      <c r="B289" s="79"/>
      <c r="C289" s="93"/>
      <c r="D289" s="93"/>
      <c r="E289" s="6"/>
      <c r="G289" s="6"/>
      <c r="H289" s="6"/>
      <c r="I289" s="6"/>
      <c r="J289" s="6"/>
      <c r="K289" s="6"/>
      <c r="L289" s="6"/>
      <c r="M289" s="6"/>
      <c r="N289" s="6"/>
      <c r="O289" s="6"/>
      <c r="P289" s="6"/>
    </row>
    <row r="290" ht="15.75" hidden="1" customHeight="1">
      <c r="A290" s="6"/>
      <c r="B290" s="79"/>
      <c r="C290" s="93"/>
      <c r="D290" s="93"/>
      <c r="E290" s="6"/>
      <c r="G290" s="6"/>
      <c r="H290" s="6"/>
      <c r="I290" s="6"/>
      <c r="J290" s="6"/>
      <c r="K290" s="6"/>
      <c r="L290" s="6"/>
      <c r="M290" s="6"/>
      <c r="N290" s="6"/>
      <c r="O290" s="6"/>
      <c r="P290" s="6"/>
    </row>
    <row r="291" ht="15.75" hidden="1" customHeight="1">
      <c r="A291" s="6"/>
      <c r="B291" s="79"/>
      <c r="C291" s="93"/>
      <c r="D291" s="93"/>
      <c r="E291" s="6"/>
      <c r="G291" s="6"/>
      <c r="H291" s="6"/>
      <c r="I291" s="6"/>
      <c r="J291" s="6"/>
      <c r="K291" s="6"/>
      <c r="L291" s="6"/>
      <c r="M291" s="6"/>
      <c r="N291" s="6"/>
      <c r="O291" s="6"/>
      <c r="P291" s="6"/>
    </row>
    <row r="292" ht="15.75" hidden="1" customHeight="1">
      <c r="A292" s="6"/>
      <c r="B292" s="79"/>
      <c r="C292" s="93"/>
      <c r="D292" s="93"/>
      <c r="E292" s="6"/>
      <c r="G292" s="6"/>
      <c r="H292" s="6"/>
      <c r="I292" s="6"/>
      <c r="J292" s="6"/>
      <c r="K292" s="6"/>
      <c r="L292" s="6"/>
      <c r="M292" s="6"/>
      <c r="N292" s="6"/>
      <c r="O292" s="6"/>
      <c r="P292" s="6"/>
    </row>
    <row r="293" ht="15.75" hidden="1" customHeight="1">
      <c r="A293" s="6"/>
      <c r="B293" s="79"/>
      <c r="C293" s="93"/>
      <c r="D293" s="93"/>
      <c r="E293" s="6"/>
      <c r="G293" s="6"/>
      <c r="H293" s="6"/>
      <c r="I293" s="6"/>
      <c r="J293" s="6"/>
      <c r="K293" s="6"/>
      <c r="L293" s="6"/>
      <c r="M293" s="6"/>
      <c r="N293" s="6"/>
      <c r="O293" s="6"/>
      <c r="P293" s="6"/>
    </row>
    <row r="294" ht="15.75" hidden="1" customHeight="1">
      <c r="A294" s="6"/>
      <c r="B294" s="79"/>
      <c r="C294" s="93"/>
      <c r="D294" s="93"/>
      <c r="E294" s="6"/>
      <c r="G294" s="6"/>
      <c r="H294" s="6"/>
      <c r="I294" s="6"/>
      <c r="J294" s="6"/>
      <c r="K294" s="6"/>
      <c r="L294" s="6"/>
      <c r="M294" s="6"/>
      <c r="N294" s="6"/>
      <c r="O294" s="6"/>
      <c r="P294" s="6"/>
    </row>
    <row r="295" ht="15.75" hidden="1" customHeight="1">
      <c r="A295" s="6"/>
      <c r="B295" s="79"/>
      <c r="C295" s="93"/>
      <c r="D295" s="93"/>
      <c r="E295" s="6"/>
      <c r="G295" s="6"/>
      <c r="H295" s="6"/>
      <c r="I295" s="6"/>
      <c r="J295" s="6"/>
      <c r="K295" s="6"/>
      <c r="L295" s="6"/>
      <c r="M295" s="6"/>
      <c r="N295" s="6"/>
      <c r="O295" s="6"/>
      <c r="P295" s="6"/>
    </row>
    <row r="296" ht="15.75" hidden="1" customHeight="1">
      <c r="A296" s="6"/>
      <c r="B296" s="79"/>
      <c r="C296" s="93"/>
      <c r="D296" s="93"/>
      <c r="E296" s="6"/>
      <c r="G296" s="6"/>
      <c r="H296" s="6"/>
      <c r="I296" s="6"/>
      <c r="J296" s="6"/>
      <c r="K296" s="6"/>
      <c r="L296" s="6"/>
      <c r="M296" s="6"/>
      <c r="N296" s="6"/>
      <c r="O296" s="6"/>
      <c r="P296" s="6"/>
    </row>
    <row r="297" ht="15.75" hidden="1" customHeight="1">
      <c r="A297" s="6"/>
      <c r="B297" s="79"/>
      <c r="C297" s="93"/>
      <c r="D297" s="93"/>
      <c r="E297" s="6"/>
      <c r="G297" s="6"/>
      <c r="H297" s="6"/>
      <c r="I297" s="6"/>
      <c r="J297" s="6"/>
      <c r="K297" s="6"/>
      <c r="L297" s="6"/>
      <c r="M297" s="6"/>
      <c r="N297" s="6"/>
      <c r="O297" s="6"/>
      <c r="P297" s="6"/>
    </row>
    <row r="298" ht="15.75" hidden="1" customHeight="1">
      <c r="A298" s="6"/>
      <c r="B298" s="79"/>
      <c r="C298" s="93"/>
      <c r="D298" s="93"/>
      <c r="E298" s="6"/>
      <c r="G298" s="6"/>
      <c r="H298" s="6"/>
      <c r="I298" s="6"/>
      <c r="J298" s="6"/>
      <c r="K298" s="6"/>
      <c r="L298" s="6"/>
      <c r="M298" s="6"/>
      <c r="N298" s="6"/>
      <c r="O298" s="6"/>
      <c r="P298" s="6"/>
    </row>
    <row r="299" ht="15.75" hidden="1" customHeight="1">
      <c r="A299" s="6"/>
      <c r="B299" s="79"/>
      <c r="C299" s="93"/>
      <c r="D299" s="93"/>
      <c r="E299" s="6"/>
      <c r="G299" s="6"/>
      <c r="H299" s="6"/>
      <c r="I299" s="6"/>
      <c r="J299" s="6"/>
      <c r="K299" s="6"/>
      <c r="L299" s="6"/>
      <c r="M299" s="6"/>
      <c r="N299" s="6"/>
      <c r="O299" s="6"/>
      <c r="P299" s="6"/>
    </row>
    <row r="300" ht="15.75" hidden="1" customHeight="1">
      <c r="A300" s="6"/>
      <c r="B300" s="79"/>
      <c r="C300" s="93"/>
      <c r="D300" s="93"/>
      <c r="E300" s="6"/>
      <c r="G300" s="6"/>
      <c r="H300" s="6"/>
      <c r="I300" s="6"/>
      <c r="J300" s="6"/>
      <c r="K300" s="6"/>
      <c r="L300" s="6"/>
      <c r="M300" s="6"/>
      <c r="N300" s="6"/>
      <c r="O300" s="6"/>
      <c r="P300" s="6"/>
    </row>
    <row r="301" ht="15.75" hidden="1" customHeight="1">
      <c r="A301" s="6"/>
      <c r="B301" s="79"/>
      <c r="C301" s="93"/>
      <c r="D301" s="93"/>
      <c r="E301" s="6"/>
      <c r="G301" s="6"/>
      <c r="H301" s="6"/>
      <c r="I301" s="6"/>
      <c r="J301" s="6"/>
      <c r="K301" s="6"/>
      <c r="L301" s="6"/>
      <c r="M301" s="6"/>
      <c r="N301" s="6"/>
      <c r="O301" s="6"/>
      <c r="P301" s="6"/>
    </row>
    <row r="302" ht="15.75" hidden="1" customHeight="1">
      <c r="A302" s="6"/>
      <c r="B302" s="79"/>
      <c r="C302" s="93"/>
      <c r="D302" s="93"/>
      <c r="E302" s="6"/>
      <c r="G302" s="6"/>
      <c r="H302" s="6"/>
      <c r="I302" s="6"/>
      <c r="J302" s="6"/>
      <c r="K302" s="6"/>
      <c r="L302" s="6"/>
      <c r="M302" s="6"/>
      <c r="N302" s="6"/>
      <c r="O302" s="6"/>
      <c r="P302" s="6"/>
    </row>
    <row r="303" ht="15.75" hidden="1" customHeight="1">
      <c r="A303" s="6"/>
      <c r="B303" s="79"/>
      <c r="C303" s="93"/>
      <c r="D303" s="93"/>
      <c r="E303" s="6"/>
      <c r="G303" s="6"/>
      <c r="H303" s="6"/>
      <c r="I303" s="6"/>
      <c r="J303" s="6"/>
      <c r="K303" s="6"/>
      <c r="L303" s="6"/>
      <c r="M303" s="6"/>
      <c r="N303" s="6"/>
      <c r="O303" s="6"/>
      <c r="P303" s="6"/>
    </row>
    <row r="304" ht="15.75" hidden="1" customHeight="1">
      <c r="A304" s="6"/>
      <c r="B304" s="79"/>
      <c r="C304" s="93"/>
      <c r="D304" s="93"/>
      <c r="E304" s="6"/>
      <c r="G304" s="6"/>
      <c r="H304" s="6"/>
      <c r="I304" s="6"/>
      <c r="J304" s="6"/>
      <c r="K304" s="6"/>
      <c r="L304" s="6"/>
      <c r="M304" s="6"/>
      <c r="N304" s="6"/>
      <c r="O304" s="6"/>
      <c r="P304" s="6"/>
    </row>
    <row r="305" ht="15.75" hidden="1" customHeight="1">
      <c r="A305" s="6"/>
      <c r="B305" s="79"/>
      <c r="C305" s="93"/>
      <c r="D305" s="93"/>
      <c r="E305" s="6"/>
      <c r="G305" s="6"/>
      <c r="H305" s="6"/>
      <c r="I305" s="6"/>
      <c r="J305" s="6"/>
      <c r="K305" s="6"/>
      <c r="L305" s="6"/>
      <c r="M305" s="6"/>
      <c r="N305" s="6"/>
      <c r="O305" s="6"/>
      <c r="P305" s="6"/>
    </row>
    <row r="306" ht="15.75" hidden="1" customHeight="1">
      <c r="A306" s="6"/>
      <c r="B306" s="79"/>
      <c r="C306" s="93"/>
      <c r="D306" s="93"/>
      <c r="E306" s="6"/>
      <c r="G306" s="6"/>
      <c r="H306" s="6"/>
      <c r="I306" s="6"/>
      <c r="J306" s="6"/>
      <c r="K306" s="6"/>
      <c r="L306" s="6"/>
      <c r="M306" s="6"/>
      <c r="N306" s="6"/>
      <c r="O306" s="6"/>
      <c r="P306" s="6"/>
    </row>
    <row r="307" ht="15.75" hidden="1" customHeight="1">
      <c r="A307" s="6"/>
      <c r="B307" s="79"/>
      <c r="C307" s="93"/>
      <c r="D307" s="93"/>
      <c r="E307" s="6"/>
      <c r="G307" s="6"/>
      <c r="H307" s="6"/>
      <c r="I307" s="6"/>
      <c r="J307" s="6"/>
      <c r="K307" s="6"/>
      <c r="L307" s="6"/>
      <c r="M307" s="6"/>
      <c r="N307" s="6"/>
      <c r="O307" s="6"/>
      <c r="P307" s="6"/>
    </row>
    <row r="308" ht="15.75" hidden="1" customHeight="1">
      <c r="A308" s="6"/>
      <c r="B308" s="79"/>
      <c r="C308" s="93"/>
      <c r="D308" s="93"/>
      <c r="E308" s="6"/>
      <c r="G308" s="6"/>
      <c r="H308" s="6"/>
      <c r="I308" s="6"/>
      <c r="J308" s="6"/>
      <c r="K308" s="6"/>
      <c r="L308" s="6"/>
      <c r="M308" s="6"/>
      <c r="N308" s="6"/>
      <c r="O308" s="6"/>
      <c r="P308" s="6"/>
    </row>
    <row r="309" ht="15.75" hidden="1" customHeight="1">
      <c r="A309" s="6"/>
      <c r="B309" s="79"/>
      <c r="C309" s="93"/>
      <c r="D309" s="93"/>
      <c r="E309" s="6"/>
      <c r="G309" s="6"/>
      <c r="H309" s="6"/>
      <c r="I309" s="6"/>
      <c r="J309" s="6"/>
      <c r="K309" s="6"/>
      <c r="L309" s="6"/>
      <c r="M309" s="6"/>
      <c r="N309" s="6"/>
      <c r="O309" s="6"/>
      <c r="P309" s="6"/>
    </row>
    <row r="310" ht="15.75" hidden="1" customHeight="1">
      <c r="A310" s="6"/>
      <c r="B310" s="79"/>
      <c r="C310" s="93"/>
      <c r="D310" s="93"/>
      <c r="E310" s="6"/>
      <c r="G310" s="6"/>
      <c r="H310" s="6"/>
      <c r="I310" s="6"/>
      <c r="J310" s="6"/>
      <c r="K310" s="6"/>
      <c r="L310" s="6"/>
      <c r="M310" s="6"/>
      <c r="N310" s="6"/>
      <c r="O310" s="6"/>
      <c r="P310" s="6"/>
    </row>
    <row r="311" ht="15.75" hidden="1" customHeight="1">
      <c r="A311" s="6"/>
      <c r="B311" s="79"/>
      <c r="C311" s="93"/>
      <c r="D311" s="93"/>
      <c r="E311" s="6"/>
      <c r="G311" s="6"/>
      <c r="H311" s="6"/>
      <c r="I311" s="6"/>
      <c r="J311" s="6"/>
      <c r="K311" s="6"/>
      <c r="L311" s="6"/>
      <c r="M311" s="6"/>
      <c r="N311" s="6"/>
      <c r="O311" s="6"/>
      <c r="P311" s="6"/>
    </row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5">
    <mergeCell ref="G1:H1"/>
    <mergeCell ref="I1:J1"/>
    <mergeCell ref="K1:L1"/>
    <mergeCell ref="M1:N1"/>
    <mergeCell ref="O1:P1"/>
  </mergeCells>
  <conditionalFormatting sqref="C11:C110">
    <cfRule type="expression" dxfId="4" priority="1">
      <formula>LEFT((C11),LEN("`"&amp;$D$3))=("`"&amp;$D$3)</formula>
    </cfRule>
  </conditionalFormatting>
  <conditionalFormatting sqref="D11:D110">
    <cfRule type="expression" dxfId="4" priority="2">
      <formula>LEFT((D11),LEN($C$3))=($C$3)</formula>
    </cfRule>
  </conditionalFormatting>
  <dataValidations>
    <dataValidation type="list" allowBlank="1" showErrorMessage="1" sqref="C3:D3">
      <formula1>VirtualLeague!$G$3:$G$26</formula1>
    </dataValidation>
  </dataValidation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23.57"/>
    <col customWidth="1" min="2" max="2" width="35.71"/>
    <col customWidth="1" hidden="1" min="3" max="4" width="3.29"/>
    <col customWidth="1" hidden="1" min="5" max="5" width="14.43"/>
    <col customWidth="1" hidden="1" min="6" max="6" width="4.43"/>
    <col customWidth="1" hidden="1" min="7" max="7" width="14.43"/>
    <col customWidth="1" hidden="1" min="8" max="9" width="6.0"/>
    <col customWidth="1" hidden="1" min="10" max="16" width="14.43"/>
  </cols>
  <sheetData>
    <row r="1" ht="15.75" customHeight="1">
      <c r="A1" s="94" t="str">
        <f t="shared" ref="A1:A1000" si="1">if(L1="","","`"&amp;L1 &amp;rept(" ",15-len(L1))&amp;rept(" ",5-len(M1))&amp;M1&amp;"`")</f>
        <v>`pl              4307`</v>
      </c>
      <c r="B1" s="95" t="str">
        <f t="shared" ref="B1:B1000" si="2"> if(F1="",,"` "&amp;rept(" ",3-len(H1))&amp;H1 &amp;"  " &amp;row()&amp;"."&amp;rept(" ",3-len(row()))&amp;index(J:J,F1)&amp; rept(" ",15-len(index(J:J,F1)))&amp; rept(" ",6-len(G1))&amp;G1 &amp;" `")</f>
        <v>` 300  1.  pl              42626 `</v>
      </c>
      <c r="C1" s="96">
        <v>1.0</v>
      </c>
      <c r="D1" s="96">
        <v>1.0</v>
      </c>
      <c r="E1" s="97">
        <f t="array" ref="E1:E50">if(index(VirtualLeague!$I$2:$AF$2,0,D1)="",,index(ScoreMatrix!$B$2:$AA$51,0,D1))</f>
        <v>37750</v>
      </c>
      <c r="F1" s="96">
        <f>IFERROR(__xludf.DUMMYFUNCTION("sort(filter(D:E,E:E&gt;0),filter(E:E,E:E&gt;0),false)"),3.0)</f>
        <v>3</v>
      </c>
      <c r="G1" s="96">
        <f>IFERROR(__xludf.DUMMYFUNCTION("""COMPUTED_VALUE"""),42626.0)</f>
        <v>42626</v>
      </c>
      <c r="H1" s="98">
        <f t="shared" ref="H1:H1000" si="3">if(G1&gt;0,index(P:P,rank(G1, G:G,false)),)</f>
        <v>300</v>
      </c>
      <c r="I1" s="99">
        <v>1.0</v>
      </c>
      <c r="J1" s="100" t="str">
        <f t="array" ref="J1">index(VirtualLeague!$I$2:$AF$2,0,I1)</f>
        <v>Greddit2</v>
      </c>
      <c r="K1" s="98">
        <f t="shared" ref="K1:K20" si="4">if(J1="",,sumproduct(F:F=I1,H:H))</f>
        <v>141</v>
      </c>
      <c r="L1" s="101" t="str">
        <f t="array" ref="L1:M20">sort(J1:K20, K1:K20,false)</f>
        <v>pl</v>
      </c>
      <c r="M1" s="98">
        <v>4307.0</v>
      </c>
      <c r="N1" s="6" t="s">
        <v>21</v>
      </c>
      <c r="O1" s="99">
        <v>300.0</v>
      </c>
      <c r="P1" s="102">
        <f t="shared" ref="P1:P1000" si="5">roundup(O1)</f>
        <v>300</v>
      </c>
    </row>
    <row r="2" ht="15.75" customHeight="1">
      <c r="A2" s="94" t="str">
        <f t="shared" si="1"/>
        <v>`sebg            4113`</v>
      </c>
      <c r="B2" s="103" t="str">
        <f t="shared" si="2"/>
        <v>` 290  2.  sebg            41338 `</v>
      </c>
      <c r="C2" s="6">
        <f t="shared" ref="C2:C1000" si="6">if(C1=50,1,C1+1)</f>
        <v>2</v>
      </c>
      <c r="D2" s="6">
        <f t="shared" ref="D2:D1000" si="7">if(C1=50,D1+1, D1)</f>
        <v>1</v>
      </c>
      <c r="E2" s="104">
        <v>36340.0</v>
      </c>
      <c r="F2" s="6">
        <f>IFERROR(__xludf.DUMMYFUNCTION("""COMPUTED_VALUE"""),4.0)</f>
        <v>4</v>
      </c>
      <c r="G2" s="6">
        <f>IFERROR(__xludf.DUMMYFUNCTION("""COMPUTED_VALUE"""),41338.0)</f>
        <v>41338</v>
      </c>
      <c r="H2" s="49">
        <f t="shared" si="3"/>
        <v>290</v>
      </c>
      <c r="I2" s="105">
        <f t="shared" ref="I2:I20" si="8">I1+1</f>
        <v>2</v>
      </c>
      <c r="J2" s="68" t="str">
        <f t="array" ref="J2">index(VirtualLeague!$I$2:$AF$2,0,I2)</f>
        <v>NORTH</v>
      </c>
      <c r="K2" s="49">
        <f t="shared" si="4"/>
        <v>328</v>
      </c>
      <c r="L2" s="106" t="s">
        <v>8</v>
      </c>
      <c r="M2" s="49">
        <v>4113.0</v>
      </c>
      <c r="N2" s="107">
        <f>IFERROR(__xludf.DUMMYFUNCTION("countunique(J:J)"),4.0)</f>
        <v>4</v>
      </c>
      <c r="O2" s="105">
        <f t="shared" ref="O2:O1000" si="9">O1*0.5^(0.1*2/$N$2)</f>
        <v>289.7808987</v>
      </c>
      <c r="P2" s="108">
        <f t="shared" si="5"/>
        <v>290</v>
      </c>
    </row>
    <row r="3" ht="15.75" customHeight="1">
      <c r="A3" s="94" t="str">
        <f t="shared" si="1"/>
        <v>`NORTH            328`</v>
      </c>
      <c r="B3" s="103" t="str">
        <f t="shared" si="2"/>
        <v>` 280  3.  sebg            41153 `</v>
      </c>
      <c r="C3" s="6">
        <f t="shared" si="6"/>
        <v>3</v>
      </c>
      <c r="D3" s="6">
        <f t="shared" si="7"/>
        <v>1</v>
      </c>
      <c r="E3" s="104">
        <v>36148.0</v>
      </c>
      <c r="F3" s="6">
        <f>IFERROR(__xludf.DUMMYFUNCTION("""COMPUTED_VALUE"""),4.0)</f>
        <v>4</v>
      </c>
      <c r="G3" s="6">
        <f>IFERROR(__xludf.DUMMYFUNCTION("""COMPUTED_VALUE"""),41153.0)</f>
        <v>41153</v>
      </c>
      <c r="H3" s="49">
        <f t="shared" si="3"/>
        <v>280</v>
      </c>
      <c r="I3" s="105">
        <f t="shared" si="8"/>
        <v>3</v>
      </c>
      <c r="J3" s="68" t="str">
        <f t="array" ref="J3">index(VirtualLeague!$I$2:$AF$2,0,I3)</f>
        <v>pl</v>
      </c>
      <c r="K3" s="49">
        <f t="shared" si="4"/>
        <v>4307</v>
      </c>
      <c r="L3" s="106" t="s">
        <v>9</v>
      </c>
      <c r="M3" s="49">
        <v>328.0</v>
      </c>
      <c r="N3" s="6"/>
      <c r="O3" s="105">
        <f t="shared" si="9"/>
        <v>279.9098975</v>
      </c>
      <c r="P3" s="108">
        <f t="shared" si="5"/>
        <v>280</v>
      </c>
    </row>
    <row r="4" ht="15.75" customHeight="1">
      <c r="A4" s="94" t="str">
        <f t="shared" si="1"/>
        <v>`Greddit2         141`</v>
      </c>
      <c r="B4" s="103" t="str">
        <f t="shared" si="2"/>
        <v>` 271  4.  pl              41118 `</v>
      </c>
      <c r="C4" s="6">
        <f t="shared" si="6"/>
        <v>4</v>
      </c>
      <c r="D4" s="6">
        <f t="shared" si="7"/>
        <v>1</v>
      </c>
      <c r="E4" s="104">
        <v>35606.0</v>
      </c>
      <c r="F4" s="6">
        <f>IFERROR(__xludf.DUMMYFUNCTION("""COMPUTED_VALUE"""),3.0)</f>
        <v>3</v>
      </c>
      <c r="G4" s="6">
        <f>IFERROR(__xludf.DUMMYFUNCTION("""COMPUTED_VALUE"""),41118.0)</f>
        <v>41118</v>
      </c>
      <c r="H4" s="49">
        <f t="shared" si="3"/>
        <v>271</v>
      </c>
      <c r="I4" s="105">
        <f t="shared" si="8"/>
        <v>4</v>
      </c>
      <c r="J4" s="68" t="str">
        <f t="array" ref="J4">index(VirtualLeague!$I$2:$AF$2,0,I4)</f>
        <v>sebg</v>
      </c>
      <c r="K4" s="49">
        <f t="shared" si="4"/>
        <v>4113</v>
      </c>
      <c r="L4" s="106" t="s">
        <v>10</v>
      </c>
      <c r="M4" s="49">
        <v>141.0</v>
      </c>
      <c r="N4" s="6"/>
      <c r="O4" s="105">
        <f t="shared" si="9"/>
        <v>270.3751388</v>
      </c>
      <c r="P4" s="108">
        <f t="shared" si="5"/>
        <v>271</v>
      </c>
    </row>
    <row r="5" ht="15.75" customHeight="1">
      <c r="A5" s="94" t="str">
        <f t="shared" si="1"/>
        <v/>
      </c>
      <c r="B5" s="103" t="str">
        <f t="shared" si="2"/>
        <v>` 262  5.  pl              41042 `</v>
      </c>
      <c r="C5" s="6">
        <f t="shared" si="6"/>
        <v>5</v>
      </c>
      <c r="D5" s="6">
        <f t="shared" si="7"/>
        <v>1</v>
      </c>
      <c r="E5" s="104">
        <v>34977.0</v>
      </c>
      <c r="F5" s="6">
        <f>IFERROR(__xludf.DUMMYFUNCTION("""COMPUTED_VALUE"""),3.0)</f>
        <v>3</v>
      </c>
      <c r="G5" s="6">
        <f>IFERROR(__xludf.DUMMYFUNCTION("""COMPUTED_VALUE"""),41042.0)</f>
        <v>41042</v>
      </c>
      <c r="H5" s="49">
        <f t="shared" si="3"/>
        <v>262</v>
      </c>
      <c r="I5" s="105">
        <f t="shared" si="8"/>
        <v>5</v>
      </c>
      <c r="J5" s="68" t="str">
        <f t="array" ref="J5">index(VirtualLeague!$I$2:$AF$2,0,I5)</f>
        <v/>
      </c>
      <c r="K5" s="49" t="str">
        <f t="shared" si="4"/>
        <v/>
      </c>
      <c r="L5" s="106"/>
      <c r="M5" s="49"/>
      <c r="N5" s="6"/>
      <c r="O5" s="105">
        <f t="shared" si="9"/>
        <v>261.165169</v>
      </c>
      <c r="P5" s="108">
        <f t="shared" si="5"/>
        <v>262</v>
      </c>
    </row>
    <row r="6" ht="15.75" customHeight="1">
      <c r="A6" s="94" t="str">
        <f t="shared" si="1"/>
        <v/>
      </c>
      <c r="B6" s="103" t="str">
        <f t="shared" si="2"/>
        <v>` 253  6.  sebg            40912 `</v>
      </c>
      <c r="C6" s="6">
        <f t="shared" si="6"/>
        <v>6</v>
      </c>
      <c r="D6" s="6">
        <f t="shared" si="7"/>
        <v>1</v>
      </c>
      <c r="E6" s="104">
        <v>34868.0</v>
      </c>
      <c r="F6" s="6">
        <f>IFERROR(__xludf.DUMMYFUNCTION("""COMPUTED_VALUE"""),4.0)</f>
        <v>4</v>
      </c>
      <c r="G6" s="6">
        <f>IFERROR(__xludf.DUMMYFUNCTION("""COMPUTED_VALUE"""),40912.0)</f>
        <v>40912</v>
      </c>
      <c r="H6" s="49">
        <f t="shared" si="3"/>
        <v>253</v>
      </c>
      <c r="I6" s="105">
        <f t="shared" si="8"/>
        <v>6</v>
      </c>
      <c r="J6" s="68" t="str">
        <f t="array" ref="J6">index(VirtualLeague!$I$2:$AF$2,0,I6)</f>
        <v/>
      </c>
      <c r="K6" s="49" t="str">
        <f t="shared" si="4"/>
        <v/>
      </c>
      <c r="L6" s="106"/>
      <c r="M6" s="49"/>
      <c r="N6" s="6"/>
      <c r="O6" s="105">
        <f t="shared" si="9"/>
        <v>252.2689246</v>
      </c>
      <c r="P6" s="108">
        <f t="shared" si="5"/>
        <v>253</v>
      </c>
    </row>
    <row r="7" ht="15.75" customHeight="1">
      <c r="A7" s="94" t="str">
        <f t="shared" si="1"/>
        <v/>
      </c>
      <c r="B7" s="103" t="str">
        <f t="shared" si="2"/>
        <v>` 244  7.  pl              40807 `</v>
      </c>
      <c r="C7" s="6">
        <f t="shared" si="6"/>
        <v>7</v>
      </c>
      <c r="D7" s="6">
        <f t="shared" si="7"/>
        <v>1</v>
      </c>
      <c r="E7" s="104">
        <v>34771.0</v>
      </c>
      <c r="F7" s="6">
        <f>IFERROR(__xludf.DUMMYFUNCTION("""COMPUTED_VALUE"""),3.0)</f>
        <v>3</v>
      </c>
      <c r="G7" s="6">
        <f>IFERROR(__xludf.DUMMYFUNCTION("""COMPUTED_VALUE"""),40807.0)</f>
        <v>40807</v>
      </c>
      <c r="H7" s="49">
        <f t="shared" si="3"/>
        <v>244</v>
      </c>
      <c r="I7" s="105">
        <f t="shared" si="8"/>
        <v>7</v>
      </c>
      <c r="J7" s="68" t="str">
        <f t="array" ref="J7">index(VirtualLeague!$I$2:$AF$2,0,I7)</f>
        <v/>
      </c>
      <c r="K7" s="49" t="str">
        <f t="shared" si="4"/>
        <v/>
      </c>
      <c r="L7" s="106"/>
      <c r="M7" s="49"/>
      <c r="N7" s="6"/>
      <c r="O7" s="105">
        <f t="shared" si="9"/>
        <v>243.6757189</v>
      </c>
      <c r="P7" s="108">
        <f t="shared" si="5"/>
        <v>244</v>
      </c>
    </row>
    <row r="8" ht="15.75" customHeight="1">
      <c r="A8" s="94" t="str">
        <f t="shared" si="1"/>
        <v/>
      </c>
      <c r="B8" s="103" t="str">
        <f t="shared" si="2"/>
        <v>` 236  8.  pl             40750 `</v>
      </c>
      <c r="C8" s="6">
        <f t="shared" si="6"/>
        <v>8</v>
      </c>
      <c r="D8" s="6">
        <f t="shared" si="7"/>
        <v>1</v>
      </c>
      <c r="E8" s="104">
        <v>34706.0</v>
      </c>
      <c r="F8" s="6">
        <f>IFERROR(__xludf.DUMMYFUNCTION("""COMPUTED_VALUE"""),3.0)</f>
        <v>3</v>
      </c>
      <c r="G8" s="38">
        <f>IFERROR(__xludf.DUMMYFUNCTION("""COMPUTED_VALUE"""),40750.0)</f>
        <v>40750</v>
      </c>
      <c r="H8" s="49">
        <f t="shared" si="3"/>
        <v>236</v>
      </c>
      <c r="I8" s="105">
        <f t="shared" si="8"/>
        <v>8</v>
      </c>
      <c r="J8" s="68" t="str">
        <f t="array" ref="J8">index(VirtualLeague!$I$2:$AF$2,0,I8)</f>
        <v/>
      </c>
      <c r="K8" s="49" t="str">
        <f t="shared" si="4"/>
        <v/>
      </c>
      <c r="L8" s="106"/>
      <c r="M8" s="49"/>
      <c r="N8" s="6"/>
      <c r="O8" s="105">
        <f t="shared" si="9"/>
        <v>235.3752294</v>
      </c>
      <c r="P8" s="108">
        <f t="shared" si="5"/>
        <v>236</v>
      </c>
    </row>
    <row r="9" ht="15.75" customHeight="1">
      <c r="A9" s="94" t="str">
        <f t="shared" si="1"/>
        <v/>
      </c>
      <c r="B9" s="103" t="str">
        <f t="shared" si="2"/>
        <v>` 228  9.  sebg            40742 `</v>
      </c>
      <c r="C9" s="6">
        <f t="shared" si="6"/>
        <v>9</v>
      </c>
      <c r="D9" s="6">
        <f t="shared" si="7"/>
        <v>1</v>
      </c>
      <c r="E9" s="104">
        <v>34326.0</v>
      </c>
      <c r="F9" s="6">
        <f>IFERROR(__xludf.DUMMYFUNCTION("""COMPUTED_VALUE"""),4.0)</f>
        <v>4</v>
      </c>
      <c r="G9" s="6">
        <f>IFERROR(__xludf.DUMMYFUNCTION("""COMPUTED_VALUE"""),40742.0)</f>
        <v>40742</v>
      </c>
      <c r="H9" s="49">
        <f t="shared" si="3"/>
        <v>228</v>
      </c>
      <c r="I9" s="105">
        <f t="shared" si="8"/>
        <v>9</v>
      </c>
      <c r="J9" s="68" t="str">
        <f t="array" ref="J9">index(VirtualLeague!$I$2:$AF$2,0,I9)</f>
        <v/>
      </c>
      <c r="K9" s="49" t="str">
        <f t="shared" si="4"/>
        <v/>
      </c>
      <c r="L9" s="106"/>
      <c r="M9" s="49"/>
      <c r="N9" s="6"/>
      <c r="O9" s="105">
        <f t="shared" si="9"/>
        <v>227.357485</v>
      </c>
      <c r="P9" s="108">
        <f t="shared" si="5"/>
        <v>228</v>
      </c>
    </row>
    <row r="10" ht="15.75" customHeight="1">
      <c r="A10" s="94" t="str">
        <f t="shared" si="1"/>
        <v/>
      </c>
      <c r="B10" s="103" t="str">
        <f t="shared" si="2"/>
        <v>` 220  10. pl              40655 `</v>
      </c>
      <c r="C10" s="6">
        <f t="shared" si="6"/>
        <v>10</v>
      </c>
      <c r="D10" s="6">
        <f t="shared" si="7"/>
        <v>1</v>
      </c>
      <c r="E10" s="104">
        <v>33276.0</v>
      </c>
      <c r="F10" s="6">
        <f>IFERROR(__xludf.DUMMYFUNCTION("""COMPUTED_VALUE"""),3.0)</f>
        <v>3</v>
      </c>
      <c r="G10" s="6">
        <f>IFERROR(__xludf.DUMMYFUNCTION("""COMPUTED_VALUE"""),40655.0)</f>
        <v>40655</v>
      </c>
      <c r="H10" s="49">
        <f t="shared" si="3"/>
        <v>220</v>
      </c>
      <c r="I10" s="105">
        <f t="shared" si="8"/>
        <v>10</v>
      </c>
      <c r="J10" s="68" t="str">
        <f t="array" ref="J10">index(VirtualLeague!$I$2:$AF$2,0,I10)</f>
        <v/>
      </c>
      <c r="K10" s="49" t="str">
        <f t="shared" si="4"/>
        <v/>
      </c>
      <c r="L10" s="106"/>
      <c r="M10" s="49"/>
      <c r="N10" s="6"/>
      <c r="O10" s="105">
        <f t="shared" si="9"/>
        <v>219.6128544</v>
      </c>
      <c r="P10" s="108">
        <f t="shared" si="5"/>
        <v>220</v>
      </c>
    </row>
    <row r="11" ht="15.75" customHeight="1">
      <c r="A11" s="94" t="str">
        <f t="shared" si="1"/>
        <v/>
      </c>
      <c r="B11" s="103" t="str">
        <f t="shared" si="2"/>
        <v>` 213  11. sebg            40581 `</v>
      </c>
      <c r="C11" s="6">
        <f t="shared" si="6"/>
        <v>11</v>
      </c>
      <c r="D11" s="6">
        <f t="shared" si="7"/>
        <v>1</v>
      </c>
      <c r="E11" s="104">
        <v>33091.0</v>
      </c>
      <c r="F11" s="6">
        <f>IFERROR(__xludf.DUMMYFUNCTION("""COMPUTED_VALUE"""),4.0)</f>
        <v>4</v>
      </c>
      <c r="G11" s="6">
        <f>IFERROR(__xludf.DUMMYFUNCTION("""COMPUTED_VALUE"""),40581.0)</f>
        <v>40581</v>
      </c>
      <c r="H11" s="49">
        <f t="shared" si="3"/>
        <v>213</v>
      </c>
      <c r="I11" s="105">
        <f t="shared" si="8"/>
        <v>11</v>
      </c>
      <c r="J11" s="68" t="str">
        <f t="array" ref="J11">index(VirtualLeague!$I$2:$AF$2,0,I11)</f>
        <v/>
      </c>
      <c r="K11" s="49" t="str">
        <f t="shared" si="4"/>
        <v/>
      </c>
      <c r="L11" s="106"/>
      <c r="M11" s="49"/>
      <c r="N11" s="6"/>
      <c r="O11" s="105">
        <f t="shared" si="9"/>
        <v>212.1320344</v>
      </c>
      <c r="P11" s="108">
        <f t="shared" si="5"/>
        <v>213</v>
      </c>
    </row>
    <row r="12" ht="15.75" customHeight="1">
      <c r="A12" s="94" t="str">
        <f t="shared" si="1"/>
        <v/>
      </c>
      <c r="B12" s="103" t="str">
        <f t="shared" si="2"/>
        <v>` 205  12. pl              40576 `</v>
      </c>
      <c r="C12" s="6">
        <f t="shared" si="6"/>
        <v>12</v>
      </c>
      <c r="D12" s="6">
        <f t="shared" si="7"/>
        <v>1</v>
      </c>
      <c r="E12" s="104">
        <v>32689.0</v>
      </c>
      <c r="F12" s="6">
        <f>IFERROR(__xludf.DUMMYFUNCTION("""COMPUTED_VALUE"""),3.0)</f>
        <v>3</v>
      </c>
      <c r="G12" s="6">
        <f>IFERROR(__xludf.DUMMYFUNCTION("""COMPUTED_VALUE"""),40576.0)</f>
        <v>40576</v>
      </c>
      <c r="H12" s="49">
        <f t="shared" si="3"/>
        <v>205</v>
      </c>
      <c r="I12" s="105">
        <f t="shared" si="8"/>
        <v>12</v>
      </c>
      <c r="J12" s="68" t="str">
        <f t="array" ref="J12">index(VirtualLeague!$I$2:$AF$2,0,I12)</f>
        <v/>
      </c>
      <c r="K12" s="49" t="str">
        <f t="shared" si="4"/>
        <v/>
      </c>
      <c r="L12" s="106"/>
      <c r="M12" s="49"/>
      <c r="N12" s="6"/>
      <c r="O12" s="105">
        <f t="shared" si="9"/>
        <v>204.9060385</v>
      </c>
      <c r="P12" s="108">
        <f t="shared" si="5"/>
        <v>205</v>
      </c>
    </row>
    <row r="13" ht="15.75" customHeight="1">
      <c r="A13" s="94" t="str">
        <f t="shared" si="1"/>
        <v/>
      </c>
      <c r="B13" s="103" t="str">
        <f t="shared" si="2"/>
        <v>` 198  13. sebg            40522 `</v>
      </c>
      <c r="C13" s="6">
        <f t="shared" si="6"/>
        <v>13</v>
      </c>
      <c r="D13" s="6">
        <f t="shared" si="7"/>
        <v>1</v>
      </c>
      <c r="E13" s="104">
        <v>32649.0</v>
      </c>
      <c r="F13" s="6">
        <f>IFERROR(__xludf.DUMMYFUNCTION("""COMPUTED_VALUE"""),4.0)</f>
        <v>4</v>
      </c>
      <c r="G13" s="6">
        <f>IFERROR(__xludf.DUMMYFUNCTION("""COMPUTED_VALUE"""),40522.0)</f>
        <v>40522</v>
      </c>
      <c r="H13" s="49">
        <f t="shared" si="3"/>
        <v>198</v>
      </c>
      <c r="I13" s="105">
        <f t="shared" si="8"/>
        <v>13</v>
      </c>
      <c r="J13" s="68" t="str">
        <f t="array" ref="J13">index(VirtualLeague!$I$2:$AF$2,0,I13)</f>
        <v/>
      </c>
      <c r="K13" s="49" t="str">
        <f t="shared" si="4"/>
        <v/>
      </c>
      <c r="L13" s="106"/>
      <c r="M13" s="49"/>
      <c r="N13" s="6"/>
      <c r="O13" s="105">
        <f t="shared" si="9"/>
        <v>197.9261866</v>
      </c>
      <c r="P13" s="108">
        <f t="shared" si="5"/>
        <v>198</v>
      </c>
    </row>
    <row r="14" ht="15.75" customHeight="1">
      <c r="A14" s="94" t="str">
        <f t="shared" si="1"/>
        <v/>
      </c>
      <c r="B14" s="103" t="str">
        <f t="shared" si="2"/>
        <v>` 192  14. sebg            40504 `</v>
      </c>
      <c r="C14" s="6">
        <f t="shared" si="6"/>
        <v>14</v>
      </c>
      <c r="D14" s="6">
        <f t="shared" si="7"/>
        <v>1</v>
      </c>
      <c r="E14" s="104">
        <v>32339.0</v>
      </c>
      <c r="F14" s="6">
        <f>IFERROR(__xludf.DUMMYFUNCTION("""COMPUTED_VALUE"""),4.0)</f>
        <v>4</v>
      </c>
      <c r="G14" s="6">
        <f>IFERROR(__xludf.DUMMYFUNCTION("""COMPUTED_VALUE"""),40504.0)</f>
        <v>40504</v>
      </c>
      <c r="H14" s="49">
        <f t="shared" si="3"/>
        <v>192</v>
      </c>
      <c r="I14" s="105">
        <f t="shared" si="8"/>
        <v>14</v>
      </c>
      <c r="J14" s="68" t="str">
        <f t="array" ref="J14">index(VirtualLeague!$I$2:$AF$2,0,I14)</f>
        <v/>
      </c>
      <c r="K14" s="49" t="str">
        <f t="shared" si="4"/>
        <v/>
      </c>
      <c r="L14" s="106"/>
      <c r="M14" s="49"/>
      <c r="N14" s="6"/>
      <c r="O14" s="105">
        <f t="shared" si="9"/>
        <v>191.1840941</v>
      </c>
      <c r="P14" s="108">
        <f t="shared" si="5"/>
        <v>192</v>
      </c>
    </row>
    <row r="15" ht="15.75" customHeight="1">
      <c r="A15" s="94" t="str">
        <f t="shared" si="1"/>
        <v/>
      </c>
      <c r="B15" s="103" t="str">
        <f t="shared" si="2"/>
        <v>` 185  15. sebg            40489 `</v>
      </c>
      <c r="C15" s="6">
        <f t="shared" si="6"/>
        <v>15</v>
      </c>
      <c r="D15" s="6">
        <f t="shared" si="7"/>
        <v>1</v>
      </c>
      <c r="E15" s="104">
        <v>32251.0</v>
      </c>
      <c r="F15" s="6">
        <f>IFERROR(__xludf.DUMMYFUNCTION("""COMPUTED_VALUE"""),4.0)</f>
        <v>4</v>
      </c>
      <c r="G15" s="6">
        <f>IFERROR(__xludf.DUMMYFUNCTION("""COMPUTED_VALUE"""),40489.0)</f>
        <v>40489</v>
      </c>
      <c r="H15" s="49">
        <f t="shared" si="3"/>
        <v>185</v>
      </c>
      <c r="I15" s="105">
        <f t="shared" si="8"/>
        <v>15</v>
      </c>
      <c r="J15" s="68" t="str">
        <f t="array" ref="J15">index(VirtualLeague!$I$2:$AF$2,0,I15)</f>
        <v/>
      </c>
      <c r="K15" s="49" t="str">
        <f t="shared" si="4"/>
        <v/>
      </c>
      <c r="L15" s="106"/>
      <c r="M15" s="49"/>
      <c r="N15" s="6"/>
      <c r="O15" s="105">
        <f t="shared" si="9"/>
        <v>184.671662</v>
      </c>
      <c r="P15" s="108">
        <f t="shared" si="5"/>
        <v>185</v>
      </c>
    </row>
    <row r="16" ht="15.75" customHeight="1">
      <c r="A16" s="94" t="str">
        <f t="shared" si="1"/>
        <v/>
      </c>
      <c r="B16" s="103" t="str">
        <f t="shared" si="2"/>
        <v>` 179  16. sebg            40405 `</v>
      </c>
      <c r="C16" s="6">
        <f t="shared" si="6"/>
        <v>16</v>
      </c>
      <c r="D16" s="6">
        <f t="shared" si="7"/>
        <v>1</v>
      </c>
      <c r="E16" s="104">
        <v>32135.0</v>
      </c>
      <c r="F16" s="6">
        <f>IFERROR(__xludf.DUMMYFUNCTION("""COMPUTED_VALUE"""),4.0)</f>
        <v>4</v>
      </c>
      <c r="G16" s="6">
        <f>IFERROR(__xludf.DUMMYFUNCTION("""COMPUTED_VALUE"""),40405.0)</f>
        <v>40405</v>
      </c>
      <c r="H16" s="49">
        <f t="shared" si="3"/>
        <v>179</v>
      </c>
      <c r="I16" s="105">
        <f t="shared" si="8"/>
        <v>16</v>
      </c>
      <c r="J16" s="68" t="str">
        <f t="array" ref="J16">index(VirtualLeague!$I$2:$AF$2,0,I16)</f>
        <v/>
      </c>
      <c r="K16" s="49" t="str">
        <f t="shared" si="4"/>
        <v/>
      </c>
      <c r="L16" s="106"/>
      <c r="M16" s="49"/>
      <c r="N16" s="6"/>
      <c r="O16" s="105">
        <f t="shared" si="9"/>
        <v>178.3810673</v>
      </c>
      <c r="P16" s="108">
        <f t="shared" si="5"/>
        <v>179</v>
      </c>
    </row>
    <row r="17" ht="15.75" customHeight="1">
      <c r="A17" s="94" t="str">
        <f t="shared" si="1"/>
        <v/>
      </c>
      <c r="B17" s="103" t="str">
        <f t="shared" si="2"/>
        <v>` 173  17. pl              40392 `</v>
      </c>
      <c r="C17" s="6">
        <f t="shared" si="6"/>
        <v>17</v>
      </c>
      <c r="D17" s="6">
        <f t="shared" si="7"/>
        <v>1</v>
      </c>
      <c r="E17" s="104">
        <v>31931.0</v>
      </c>
      <c r="F17" s="6">
        <f>IFERROR(__xludf.DUMMYFUNCTION("""COMPUTED_VALUE"""),3.0)</f>
        <v>3</v>
      </c>
      <c r="G17" s="6">
        <f>IFERROR(__xludf.DUMMYFUNCTION("""COMPUTED_VALUE"""),40392.0)</f>
        <v>40392</v>
      </c>
      <c r="H17" s="49">
        <f t="shared" si="3"/>
        <v>173</v>
      </c>
      <c r="I17" s="105">
        <f t="shared" si="8"/>
        <v>17</v>
      </c>
      <c r="J17" s="68" t="str">
        <f t="array" ref="J17">index(VirtualLeague!$I$2:$AF$2,0,I17)</f>
        <v/>
      </c>
      <c r="K17" s="49" t="str">
        <f t="shared" si="4"/>
        <v/>
      </c>
      <c r="L17" s="106"/>
      <c r="M17" s="49"/>
      <c r="N17" s="6"/>
      <c r="O17" s="105">
        <f t="shared" si="9"/>
        <v>172.3047532</v>
      </c>
      <c r="P17" s="108">
        <f t="shared" si="5"/>
        <v>173</v>
      </c>
    </row>
    <row r="18" ht="15.75" customHeight="1">
      <c r="A18" s="94" t="str">
        <f t="shared" si="1"/>
        <v/>
      </c>
      <c r="B18" s="103" t="str">
        <f t="shared" si="2"/>
        <v>` 167  18. pl              40209 `</v>
      </c>
      <c r="C18" s="6">
        <f t="shared" si="6"/>
        <v>18</v>
      </c>
      <c r="D18" s="6">
        <f t="shared" si="7"/>
        <v>1</v>
      </c>
      <c r="E18" s="104">
        <v>31865.0</v>
      </c>
      <c r="F18" s="6">
        <f>IFERROR(__xludf.DUMMYFUNCTION("""COMPUTED_VALUE"""),3.0)</f>
        <v>3</v>
      </c>
      <c r="G18" s="6">
        <f>IFERROR(__xludf.DUMMYFUNCTION("""COMPUTED_VALUE"""),40209.0)</f>
        <v>40209</v>
      </c>
      <c r="H18" s="49">
        <f t="shared" si="3"/>
        <v>167</v>
      </c>
      <c r="I18" s="105">
        <f t="shared" si="8"/>
        <v>18</v>
      </c>
      <c r="J18" s="68" t="str">
        <f t="array" ref="J18">index(VirtualLeague!$I$2:$AF$2,0,I18)</f>
        <v/>
      </c>
      <c r="K18" s="49" t="str">
        <f t="shared" si="4"/>
        <v/>
      </c>
      <c r="L18" s="106"/>
      <c r="M18" s="49"/>
      <c r="N18" s="6"/>
      <c r="O18" s="105">
        <f t="shared" si="9"/>
        <v>166.4354208</v>
      </c>
      <c r="P18" s="108">
        <f t="shared" si="5"/>
        <v>167</v>
      </c>
    </row>
    <row r="19" ht="15.75" customHeight="1">
      <c r="A19" s="94" t="str">
        <f t="shared" si="1"/>
        <v/>
      </c>
      <c r="B19" s="103" t="str">
        <f t="shared" si="2"/>
        <v>` 161  19. pl              40078 `</v>
      </c>
      <c r="C19" s="6">
        <f t="shared" si="6"/>
        <v>19</v>
      </c>
      <c r="D19" s="6">
        <f t="shared" si="7"/>
        <v>1</v>
      </c>
      <c r="E19" s="104">
        <v>31836.0</v>
      </c>
      <c r="F19" s="6">
        <f>IFERROR(__xludf.DUMMYFUNCTION("""COMPUTED_VALUE"""),3.0)</f>
        <v>3</v>
      </c>
      <c r="G19" s="6">
        <f>IFERROR(__xludf.DUMMYFUNCTION("""COMPUTED_VALUE"""),40078.0)</f>
        <v>40078</v>
      </c>
      <c r="H19" s="49">
        <f t="shared" si="3"/>
        <v>161</v>
      </c>
      <c r="I19" s="105">
        <f t="shared" si="8"/>
        <v>19</v>
      </c>
      <c r="J19" s="68" t="str">
        <f t="array" ref="J19">index(VirtualLeague!$I$2:$AF$2,0,I19)</f>
        <v/>
      </c>
      <c r="K19" s="49" t="str">
        <f t="shared" si="4"/>
        <v/>
      </c>
      <c r="L19" s="106"/>
      <c r="M19" s="49"/>
      <c r="N19" s="6"/>
      <c r="O19" s="105">
        <f t="shared" si="9"/>
        <v>160.7660194</v>
      </c>
      <c r="P19" s="108">
        <f t="shared" si="5"/>
        <v>161</v>
      </c>
    </row>
    <row r="20" ht="15.75" customHeight="1">
      <c r="A20" s="94" t="str">
        <f t="shared" si="1"/>
        <v/>
      </c>
      <c r="B20" s="103" t="str">
        <f t="shared" si="2"/>
        <v>` 156  20. pl              40059 `</v>
      </c>
      <c r="C20" s="6">
        <f t="shared" si="6"/>
        <v>20</v>
      </c>
      <c r="D20" s="6">
        <f t="shared" si="7"/>
        <v>1</v>
      </c>
      <c r="E20" s="104">
        <v>31777.0</v>
      </c>
      <c r="F20" s="6">
        <f>IFERROR(__xludf.DUMMYFUNCTION("""COMPUTED_VALUE"""),3.0)</f>
        <v>3</v>
      </c>
      <c r="G20" s="6">
        <f>IFERROR(__xludf.DUMMYFUNCTION("""COMPUTED_VALUE"""),40059.0)</f>
        <v>40059</v>
      </c>
      <c r="H20" s="49">
        <f t="shared" si="3"/>
        <v>156</v>
      </c>
      <c r="I20" s="109">
        <f t="shared" si="8"/>
        <v>20</v>
      </c>
      <c r="J20" s="110" t="str">
        <f t="array" ref="J20">index(VirtualLeague!$I$2:$AF$2,0,I20)</f>
        <v/>
      </c>
      <c r="K20" s="91" t="str">
        <f t="shared" si="4"/>
        <v/>
      </c>
      <c r="L20" s="111"/>
      <c r="M20" s="91"/>
      <c r="N20" s="6"/>
      <c r="O20" s="105">
        <f t="shared" si="9"/>
        <v>155.2897386</v>
      </c>
      <c r="P20" s="108">
        <f t="shared" si="5"/>
        <v>156</v>
      </c>
    </row>
    <row r="21" ht="15.75" customHeight="1">
      <c r="A21" s="112" t="str">
        <f t="shared" si="1"/>
        <v/>
      </c>
      <c r="B21" s="103" t="str">
        <f t="shared" si="2"/>
        <v>` 150  21. pl              40038 `</v>
      </c>
      <c r="C21" s="6">
        <f t="shared" si="6"/>
        <v>21</v>
      </c>
      <c r="D21" s="6">
        <f t="shared" si="7"/>
        <v>1</v>
      </c>
      <c r="E21" s="104">
        <v>31572.0</v>
      </c>
      <c r="F21" s="6">
        <f>IFERROR(__xludf.DUMMYFUNCTION("""COMPUTED_VALUE"""),3.0)</f>
        <v>3</v>
      </c>
      <c r="G21" s="6">
        <f>IFERROR(__xludf.DUMMYFUNCTION("""COMPUTED_VALUE"""),40038.0)</f>
        <v>40038</v>
      </c>
      <c r="H21" s="49">
        <f t="shared" si="3"/>
        <v>150</v>
      </c>
      <c r="K21" s="6"/>
      <c r="L21" s="106"/>
      <c r="M21" s="6"/>
      <c r="N21" s="6"/>
      <c r="O21" s="105">
        <f t="shared" si="9"/>
        <v>150</v>
      </c>
      <c r="P21" s="108">
        <f t="shared" si="5"/>
        <v>150</v>
      </c>
    </row>
    <row r="22" ht="15.75" customHeight="1">
      <c r="A22" s="112" t="str">
        <f t="shared" si="1"/>
        <v/>
      </c>
      <c r="B22" s="103" t="str">
        <f t="shared" si="2"/>
        <v>` 145  22. pl              39942 `</v>
      </c>
      <c r="C22" s="6">
        <f t="shared" si="6"/>
        <v>22</v>
      </c>
      <c r="D22" s="6">
        <f t="shared" si="7"/>
        <v>1</v>
      </c>
      <c r="E22" s="113">
        <v>31508.0</v>
      </c>
      <c r="F22" s="6">
        <f>IFERROR(__xludf.DUMMYFUNCTION("""COMPUTED_VALUE"""),3.0)</f>
        <v>3</v>
      </c>
      <c r="G22" s="6">
        <f>IFERROR(__xludf.DUMMYFUNCTION("""COMPUTED_VALUE"""),39942.0)</f>
        <v>39942</v>
      </c>
      <c r="H22" s="49">
        <f t="shared" si="3"/>
        <v>145</v>
      </c>
      <c r="K22" s="6"/>
      <c r="L22" s="106"/>
      <c r="M22" s="6"/>
      <c r="N22" s="6"/>
      <c r="O22" s="105">
        <f t="shared" si="9"/>
        <v>144.8904493</v>
      </c>
      <c r="P22" s="108">
        <f t="shared" si="5"/>
        <v>145</v>
      </c>
    </row>
    <row r="23" ht="15.75" customHeight="1">
      <c r="A23" s="112" t="str">
        <f t="shared" si="1"/>
        <v/>
      </c>
      <c r="B23" s="103" t="str">
        <f t="shared" si="2"/>
        <v>` 140  23. sebg            39935 `</v>
      </c>
      <c r="C23" s="6">
        <f t="shared" si="6"/>
        <v>23</v>
      </c>
      <c r="D23" s="6">
        <f t="shared" si="7"/>
        <v>1</v>
      </c>
      <c r="E23" s="104">
        <v>31410.0</v>
      </c>
      <c r="F23" s="6">
        <f>IFERROR(__xludf.DUMMYFUNCTION("""COMPUTED_VALUE"""),4.0)</f>
        <v>4</v>
      </c>
      <c r="G23" s="6">
        <f>IFERROR(__xludf.DUMMYFUNCTION("""COMPUTED_VALUE"""),39935.0)</f>
        <v>39935</v>
      </c>
      <c r="H23" s="49">
        <f t="shared" si="3"/>
        <v>140</v>
      </c>
      <c r="K23" s="6"/>
      <c r="L23" s="106"/>
      <c r="M23" s="6"/>
      <c r="N23" s="6"/>
      <c r="O23" s="105">
        <f t="shared" si="9"/>
        <v>139.9549487</v>
      </c>
      <c r="P23" s="108">
        <f t="shared" si="5"/>
        <v>140</v>
      </c>
    </row>
    <row r="24" ht="15.75" customHeight="1">
      <c r="A24" s="112" t="str">
        <f t="shared" si="1"/>
        <v/>
      </c>
      <c r="B24" s="103" t="str">
        <f t="shared" si="2"/>
        <v>` 136  24. pl              39931 `</v>
      </c>
      <c r="C24" s="6">
        <f t="shared" si="6"/>
        <v>24</v>
      </c>
      <c r="D24" s="6">
        <f t="shared" si="7"/>
        <v>1</v>
      </c>
      <c r="E24" s="104">
        <v>31190.0</v>
      </c>
      <c r="F24" s="6">
        <f>IFERROR(__xludf.DUMMYFUNCTION("""COMPUTED_VALUE"""),3.0)</f>
        <v>3</v>
      </c>
      <c r="G24" s="6">
        <f>IFERROR(__xludf.DUMMYFUNCTION("""COMPUTED_VALUE"""),39931.0)</f>
        <v>39931</v>
      </c>
      <c r="H24" s="49">
        <f t="shared" si="3"/>
        <v>136</v>
      </c>
      <c r="K24" s="6"/>
      <c r="L24" s="106"/>
      <c r="M24" s="6"/>
      <c r="N24" s="6"/>
      <c r="O24" s="105">
        <f t="shared" si="9"/>
        <v>135.1875694</v>
      </c>
      <c r="P24" s="108">
        <f t="shared" si="5"/>
        <v>136</v>
      </c>
    </row>
    <row r="25" ht="15.75" customHeight="1">
      <c r="A25" s="112" t="str">
        <f t="shared" si="1"/>
        <v/>
      </c>
      <c r="B25" s="103" t="str">
        <f t="shared" si="2"/>
        <v>` 131  25. sebg            39896 `</v>
      </c>
      <c r="C25" s="6">
        <f t="shared" si="6"/>
        <v>25</v>
      </c>
      <c r="D25" s="6">
        <f t="shared" si="7"/>
        <v>1</v>
      </c>
      <c r="E25" s="104">
        <v>31107.0</v>
      </c>
      <c r="F25" s="6">
        <f>IFERROR(__xludf.DUMMYFUNCTION("""COMPUTED_VALUE"""),4.0)</f>
        <v>4</v>
      </c>
      <c r="G25" s="6">
        <f>IFERROR(__xludf.DUMMYFUNCTION("""COMPUTED_VALUE"""),39896.0)</f>
        <v>39896</v>
      </c>
      <c r="H25" s="49">
        <f t="shared" si="3"/>
        <v>131</v>
      </c>
      <c r="K25" s="6"/>
      <c r="L25" s="106"/>
      <c r="M25" s="6"/>
      <c r="N25" s="6"/>
      <c r="O25" s="105">
        <f t="shared" si="9"/>
        <v>130.5825845</v>
      </c>
      <c r="P25" s="108">
        <f t="shared" si="5"/>
        <v>131</v>
      </c>
    </row>
    <row r="26" ht="15.75" customHeight="1">
      <c r="A26" s="112" t="str">
        <f t="shared" si="1"/>
        <v/>
      </c>
      <c r="B26" s="103" t="str">
        <f t="shared" si="2"/>
        <v>` 127  26. sebg            39882 `</v>
      </c>
      <c r="C26" s="6">
        <f t="shared" si="6"/>
        <v>26</v>
      </c>
      <c r="D26" s="6">
        <f t="shared" si="7"/>
        <v>1</v>
      </c>
      <c r="E26" s="104">
        <v>30982.0</v>
      </c>
      <c r="F26" s="6">
        <f>IFERROR(__xludf.DUMMYFUNCTION("""COMPUTED_VALUE"""),4.0)</f>
        <v>4</v>
      </c>
      <c r="G26" s="6">
        <f>IFERROR(__xludf.DUMMYFUNCTION("""COMPUTED_VALUE"""),39882.0)</f>
        <v>39882</v>
      </c>
      <c r="H26" s="49">
        <f t="shared" si="3"/>
        <v>127</v>
      </c>
      <c r="K26" s="6"/>
      <c r="L26" s="106"/>
      <c r="M26" s="6"/>
      <c r="N26" s="6"/>
      <c r="O26" s="105">
        <f t="shared" si="9"/>
        <v>126.1344623</v>
      </c>
      <c r="P26" s="108">
        <f t="shared" si="5"/>
        <v>127</v>
      </c>
    </row>
    <row r="27" ht="15.75" customHeight="1">
      <c r="A27" s="112" t="str">
        <f t="shared" si="1"/>
        <v/>
      </c>
      <c r="B27" s="103" t="str">
        <f t="shared" si="2"/>
        <v>` 122  27. sebg            39845 `</v>
      </c>
      <c r="C27" s="6">
        <f t="shared" si="6"/>
        <v>27</v>
      </c>
      <c r="D27" s="6">
        <f t="shared" si="7"/>
        <v>1</v>
      </c>
      <c r="E27" s="104">
        <v>30980.0</v>
      </c>
      <c r="F27" s="6">
        <f>IFERROR(__xludf.DUMMYFUNCTION("""COMPUTED_VALUE"""),4.0)</f>
        <v>4</v>
      </c>
      <c r="G27" s="6">
        <f>IFERROR(__xludf.DUMMYFUNCTION("""COMPUTED_VALUE"""),39845.0)</f>
        <v>39845</v>
      </c>
      <c r="H27" s="49">
        <f t="shared" si="3"/>
        <v>122</v>
      </c>
      <c r="K27" s="6"/>
      <c r="L27" s="106"/>
      <c r="M27" s="6"/>
      <c r="N27" s="6"/>
      <c r="O27" s="105">
        <f t="shared" si="9"/>
        <v>121.8378595</v>
      </c>
      <c r="P27" s="108">
        <f t="shared" si="5"/>
        <v>122</v>
      </c>
    </row>
    <row r="28" ht="15.75" customHeight="1">
      <c r="A28" s="112" t="str">
        <f t="shared" si="1"/>
        <v/>
      </c>
      <c r="B28" s="103" t="str">
        <f t="shared" si="2"/>
        <v>` 118  28. pl              39843 `</v>
      </c>
      <c r="C28" s="6">
        <f t="shared" si="6"/>
        <v>28</v>
      </c>
      <c r="D28" s="6">
        <f t="shared" si="7"/>
        <v>1</v>
      </c>
      <c r="E28" s="104">
        <v>30663.0</v>
      </c>
      <c r="F28" s="6">
        <f>IFERROR(__xludf.DUMMYFUNCTION("""COMPUTED_VALUE"""),3.0)</f>
        <v>3</v>
      </c>
      <c r="G28" s="6">
        <f>IFERROR(__xludf.DUMMYFUNCTION("""COMPUTED_VALUE"""),39843.0)</f>
        <v>39843</v>
      </c>
      <c r="H28" s="49">
        <f t="shared" si="3"/>
        <v>118</v>
      </c>
      <c r="K28" s="6"/>
      <c r="L28" s="106"/>
      <c r="M28" s="6"/>
      <c r="N28" s="6"/>
      <c r="O28" s="105">
        <f t="shared" si="9"/>
        <v>117.6876147</v>
      </c>
      <c r="P28" s="108">
        <f t="shared" si="5"/>
        <v>118</v>
      </c>
    </row>
    <row r="29" ht="15.75" customHeight="1">
      <c r="A29" s="112" t="str">
        <f t="shared" si="1"/>
        <v/>
      </c>
      <c r="B29" s="103" t="str">
        <f t="shared" si="2"/>
        <v>` 114  29. sebg            39809 `</v>
      </c>
      <c r="C29" s="6">
        <f t="shared" si="6"/>
        <v>29</v>
      </c>
      <c r="D29" s="6">
        <f t="shared" si="7"/>
        <v>1</v>
      </c>
      <c r="E29" s="104">
        <v>30571.0</v>
      </c>
      <c r="F29" s="6">
        <f>IFERROR(__xludf.DUMMYFUNCTION("""COMPUTED_VALUE"""),4.0)</f>
        <v>4</v>
      </c>
      <c r="G29" s="6">
        <f>IFERROR(__xludf.DUMMYFUNCTION("""COMPUTED_VALUE"""),39809.0)</f>
        <v>39809</v>
      </c>
      <c r="H29" s="49">
        <f t="shared" si="3"/>
        <v>114</v>
      </c>
      <c r="K29" s="6"/>
      <c r="L29" s="106"/>
      <c r="M29" s="6"/>
      <c r="N29" s="6"/>
      <c r="O29" s="105">
        <f t="shared" si="9"/>
        <v>113.6787425</v>
      </c>
      <c r="P29" s="108">
        <f t="shared" si="5"/>
        <v>114</v>
      </c>
    </row>
    <row r="30" ht="15.75" customHeight="1">
      <c r="A30" s="112" t="str">
        <f t="shared" si="1"/>
        <v/>
      </c>
      <c r="B30" s="103" t="str">
        <f t="shared" si="2"/>
        <v>` 110  30. pl              39705 `</v>
      </c>
      <c r="C30" s="6">
        <f t="shared" si="6"/>
        <v>30</v>
      </c>
      <c r="D30" s="6">
        <f t="shared" si="7"/>
        <v>1</v>
      </c>
      <c r="E30" s="104">
        <v>30569.0</v>
      </c>
      <c r="F30" s="6">
        <f>IFERROR(__xludf.DUMMYFUNCTION("""COMPUTED_VALUE"""),3.0)</f>
        <v>3</v>
      </c>
      <c r="G30" s="6">
        <f>IFERROR(__xludf.DUMMYFUNCTION("""COMPUTED_VALUE"""),39705.0)</f>
        <v>39705</v>
      </c>
      <c r="H30" s="49">
        <f t="shared" si="3"/>
        <v>110</v>
      </c>
      <c r="K30" s="6"/>
      <c r="L30" s="106"/>
      <c r="M30" s="6"/>
      <c r="N30" s="6"/>
      <c r="O30" s="105">
        <f t="shared" si="9"/>
        <v>109.8064272</v>
      </c>
      <c r="P30" s="108">
        <f t="shared" si="5"/>
        <v>110</v>
      </c>
    </row>
    <row r="31" ht="15.75" customHeight="1">
      <c r="A31" s="112" t="str">
        <f t="shared" si="1"/>
        <v/>
      </c>
      <c r="B31" s="103" t="str">
        <f t="shared" si="2"/>
        <v>` 107  31. pl              39669 `</v>
      </c>
      <c r="C31" s="6">
        <f t="shared" si="6"/>
        <v>31</v>
      </c>
      <c r="D31" s="6">
        <f t="shared" si="7"/>
        <v>1</v>
      </c>
      <c r="E31" s="104">
        <v>30495.0</v>
      </c>
      <c r="F31" s="6">
        <f>IFERROR(__xludf.DUMMYFUNCTION("""COMPUTED_VALUE"""),3.0)</f>
        <v>3</v>
      </c>
      <c r="G31" s="6">
        <f>IFERROR(__xludf.DUMMYFUNCTION("""COMPUTED_VALUE"""),39669.0)</f>
        <v>39669</v>
      </c>
      <c r="H31" s="49">
        <f t="shared" si="3"/>
        <v>107</v>
      </c>
      <c r="K31" s="6"/>
      <c r="L31" s="106"/>
      <c r="M31" s="6"/>
      <c r="N31" s="6"/>
      <c r="O31" s="105">
        <f t="shared" si="9"/>
        <v>106.0660172</v>
      </c>
      <c r="P31" s="108">
        <f t="shared" si="5"/>
        <v>107</v>
      </c>
    </row>
    <row r="32" ht="15.75" customHeight="1">
      <c r="A32" s="112" t="str">
        <f t="shared" si="1"/>
        <v/>
      </c>
      <c r="B32" s="103" t="str">
        <f t="shared" si="2"/>
        <v>` 103  32. sebg            39611 `</v>
      </c>
      <c r="C32" s="6">
        <f t="shared" si="6"/>
        <v>32</v>
      </c>
      <c r="D32" s="6">
        <f t="shared" si="7"/>
        <v>1</v>
      </c>
      <c r="E32" s="104">
        <v>30043.0</v>
      </c>
      <c r="F32" s="6">
        <f>IFERROR(__xludf.DUMMYFUNCTION("""COMPUTED_VALUE"""),4.0)</f>
        <v>4</v>
      </c>
      <c r="G32" s="6">
        <f>IFERROR(__xludf.DUMMYFUNCTION("""COMPUTED_VALUE"""),39611.0)</f>
        <v>39611</v>
      </c>
      <c r="H32" s="49">
        <f t="shared" si="3"/>
        <v>103</v>
      </c>
      <c r="K32" s="6"/>
      <c r="L32" s="106"/>
      <c r="M32" s="6"/>
      <c r="N32" s="6"/>
      <c r="O32" s="105">
        <f t="shared" si="9"/>
        <v>102.4530193</v>
      </c>
      <c r="P32" s="108">
        <f t="shared" si="5"/>
        <v>103</v>
      </c>
    </row>
    <row r="33" ht="15.75" customHeight="1">
      <c r="A33" s="112" t="str">
        <f t="shared" si="1"/>
        <v/>
      </c>
      <c r="B33" s="103" t="str">
        <f t="shared" si="2"/>
        <v>`  99  33. sebg            39589 `</v>
      </c>
      <c r="C33" s="6">
        <f t="shared" si="6"/>
        <v>33</v>
      </c>
      <c r="D33" s="6">
        <f t="shared" si="7"/>
        <v>1</v>
      </c>
      <c r="E33" s="104">
        <v>29764.0</v>
      </c>
      <c r="F33" s="6">
        <f>IFERROR(__xludf.DUMMYFUNCTION("""COMPUTED_VALUE"""),4.0)</f>
        <v>4</v>
      </c>
      <c r="G33" s="6">
        <f>IFERROR(__xludf.DUMMYFUNCTION("""COMPUTED_VALUE"""),39589.0)</f>
        <v>39589</v>
      </c>
      <c r="H33" s="49">
        <f t="shared" si="3"/>
        <v>99</v>
      </c>
      <c r="K33" s="6"/>
      <c r="L33" s="106"/>
      <c r="M33" s="6"/>
      <c r="N33" s="6"/>
      <c r="O33" s="105">
        <f t="shared" si="9"/>
        <v>98.96309331</v>
      </c>
      <c r="P33" s="108">
        <f t="shared" si="5"/>
        <v>99</v>
      </c>
    </row>
    <row r="34" ht="15.75" customHeight="1">
      <c r="A34" s="112" t="str">
        <f t="shared" si="1"/>
        <v/>
      </c>
      <c r="B34" s="103" t="str">
        <f t="shared" si="2"/>
        <v>`  96  34. sebg            39588 `</v>
      </c>
      <c r="C34" s="6">
        <f t="shared" si="6"/>
        <v>34</v>
      </c>
      <c r="D34" s="6">
        <f t="shared" si="7"/>
        <v>1</v>
      </c>
      <c r="E34" s="104">
        <v>29227.0</v>
      </c>
      <c r="F34" s="6">
        <f>IFERROR(__xludf.DUMMYFUNCTION("""COMPUTED_VALUE"""),4.0)</f>
        <v>4</v>
      </c>
      <c r="G34" s="6">
        <f>IFERROR(__xludf.DUMMYFUNCTION("""COMPUTED_VALUE"""),39588.0)</f>
        <v>39588</v>
      </c>
      <c r="H34" s="49">
        <f t="shared" si="3"/>
        <v>96</v>
      </c>
      <c r="K34" s="6"/>
      <c r="L34" s="106"/>
      <c r="M34" s="6"/>
      <c r="N34" s="6"/>
      <c r="O34" s="105">
        <f t="shared" si="9"/>
        <v>95.59204705</v>
      </c>
      <c r="P34" s="108">
        <f t="shared" si="5"/>
        <v>96</v>
      </c>
    </row>
    <row r="35" ht="15.75" customHeight="1">
      <c r="A35" s="112" t="str">
        <f t="shared" si="1"/>
        <v/>
      </c>
      <c r="B35" s="103" t="str">
        <f t="shared" si="2"/>
        <v>`  93  35. pl              39563 `</v>
      </c>
      <c r="C35" s="6">
        <f t="shared" si="6"/>
        <v>35</v>
      </c>
      <c r="D35" s="6">
        <f t="shared" si="7"/>
        <v>1</v>
      </c>
      <c r="E35" s="104">
        <v>29157.0</v>
      </c>
      <c r="F35" s="6">
        <f>IFERROR(__xludf.DUMMYFUNCTION("""COMPUTED_VALUE"""),3.0)</f>
        <v>3</v>
      </c>
      <c r="G35" s="6">
        <f>IFERROR(__xludf.DUMMYFUNCTION("""COMPUTED_VALUE"""),39563.0)</f>
        <v>39563</v>
      </c>
      <c r="H35" s="49">
        <f t="shared" si="3"/>
        <v>93</v>
      </c>
      <c r="K35" s="6"/>
      <c r="L35" s="106"/>
      <c r="M35" s="6"/>
      <c r="N35" s="6"/>
      <c r="O35" s="105">
        <f t="shared" si="9"/>
        <v>92.335831</v>
      </c>
      <c r="P35" s="108">
        <f t="shared" si="5"/>
        <v>93</v>
      </c>
    </row>
    <row r="36" ht="15.75" customHeight="1">
      <c r="A36" s="112" t="str">
        <f t="shared" si="1"/>
        <v/>
      </c>
      <c r="B36" s="103" t="str">
        <f t="shared" si="2"/>
        <v>`  90  36. sebg            39502 `</v>
      </c>
      <c r="C36" s="6">
        <f t="shared" si="6"/>
        <v>36</v>
      </c>
      <c r="D36" s="6">
        <f t="shared" si="7"/>
        <v>1</v>
      </c>
      <c r="E36" s="104">
        <v>28798.0</v>
      </c>
      <c r="F36" s="6">
        <f>IFERROR(__xludf.DUMMYFUNCTION("""COMPUTED_VALUE"""),4.0)</f>
        <v>4</v>
      </c>
      <c r="G36" s="6">
        <f>IFERROR(__xludf.DUMMYFUNCTION("""COMPUTED_VALUE"""),39502.0)</f>
        <v>39502</v>
      </c>
      <c r="H36" s="49">
        <f t="shared" si="3"/>
        <v>90</v>
      </c>
      <c r="K36" s="6"/>
      <c r="L36" s="106"/>
      <c r="M36" s="6"/>
      <c r="N36" s="6"/>
      <c r="O36" s="105">
        <f t="shared" si="9"/>
        <v>89.19053363</v>
      </c>
      <c r="P36" s="108">
        <f t="shared" si="5"/>
        <v>90</v>
      </c>
    </row>
    <row r="37" ht="15.75" customHeight="1">
      <c r="A37" s="112" t="str">
        <f t="shared" si="1"/>
        <v/>
      </c>
      <c r="B37" s="103" t="str">
        <f t="shared" si="2"/>
        <v>`  87  37. sebg            39387 `</v>
      </c>
      <c r="C37" s="6">
        <f t="shared" si="6"/>
        <v>37</v>
      </c>
      <c r="D37" s="6">
        <f t="shared" si="7"/>
        <v>1</v>
      </c>
      <c r="E37" s="104">
        <v>28796.0</v>
      </c>
      <c r="F37" s="6">
        <f>IFERROR(__xludf.DUMMYFUNCTION("""COMPUTED_VALUE"""),4.0)</f>
        <v>4</v>
      </c>
      <c r="G37" s="6">
        <f>IFERROR(__xludf.DUMMYFUNCTION("""COMPUTED_VALUE"""),39387.0)</f>
        <v>39387</v>
      </c>
      <c r="H37" s="49">
        <f t="shared" si="3"/>
        <v>87</v>
      </c>
      <c r="K37" s="6"/>
      <c r="L37" s="106"/>
      <c r="M37" s="6"/>
      <c r="N37" s="6"/>
      <c r="O37" s="105">
        <f t="shared" si="9"/>
        <v>86.15237662</v>
      </c>
      <c r="P37" s="108">
        <f t="shared" si="5"/>
        <v>87</v>
      </c>
    </row>
    <row r="38" ht="15.75" customHeight="1">
      <c r="A38" s="112" t="str">
        <f t="shared" si="1"/>
        <v/>
      </c>
      <c r="B38" s="103" t="str">
        <f t="shared" si="2"/>
        <v>`  84  38. pl              39277 `</v>
      </c>
      <c r="C38" s="6">
        <f t="shared" si="6"/>
        <v>38</v>
      </c>
      <c r="D38" s="6">
        <f t="shared" si="7"/>
        <v>1</v>
      </c>
      <c r="E38" s="104">
        <v>28733.0</v>
      </c>
      <c r="F38" s="6">
        <f>IFERROR(__xludf.DUMMYFUNCTION("""COMPUTED_VALUE"""),3.0)</f>
        <v>3</v>
      </c>
      <c r="G38" s="6">
        <f>IFERROR(__xludf.DUMMYFUNCTION("""COMPUTED_VALUE"""),39277.0)</f>
        <v>39277</v>
      </c>
      <c r="H38" s="49">
        <f t="shared" si="3"/>
        <v>84</v>
      </c>
      <c r="K38" s="6"/>
      <c r="L38" s="106"/>
      <c r="M38" s="6"/>
      <c r="N38" s="6"/>
      <c r="O38" s="105">
        <f t="shared" si="9"/>
        <v>83.21771041</v>
      </c>
      <c r="P38" s="108">
        <f t="shared" si="5"/>
        <v>84</v>
      </c>
    </row>
    <row r="39" ht="15.75" customHeight="1">
      <c r="A39" s="112" t="str">
        <f t="shared" si="1"/>
        <v/>
      </c>
      <c r="B39" s="103" t="str">
        <f t="shared" si="2"/>
        <v>`  81  39. pl              39220 `</v>
      </c>
      <c r="C39" s="6">
        <f t="shared" si="6"/>
        <v>39</v>
      </c>
      <c r="D39" s="6">
        <f t="shared" si="7"/>
        <v>1</v>
      </c>
      <c r="E39" s="104">
        <v>28663.0</v>
      </c>
      <c r="F39" s="6">
        <f>IFERROR(__xludf.DUMMYFUNCTION("""COMPUTED_VALUE"""),3.0)</f>
        <v>3</v>
      </c>
      <c r="G39" s="6">
        <f>IFERROR(__xludf.DUMMYFUNCTION("""COMPUTED_VALUE"""),39220.0)</f>
        <v>39220</v>
      </c>
      <c r="H39" s="49">
        <f t="shared" si="3"/>
        <v>81</v>
      </c>
      <c r="K39" s="6"/>
      <c r="L39" s="106"/>
      <c r="M39" s="6"/>
      <c r="N39" s="6"/>
      <c r="O39" s="105">
        <f t="shared" si="9"/>
        <v>80.38300969</v>
      </c>
      <c r="P39" s="108">
        <f t="shared" si="5"/>
        <v>81</v>
      </c>
    </row>
    <row r="40" ht="15.75" customHeight="1">
      <c r="A40" s="112" t="str">
        <f t="shared" si="1"/>
        <v/>
      </c>
      <c r="B40" s="103" t="str">
        <f t="shared" si="2"/>
        <v>`  78  40. pl              39203 `</v>
      </c>
      <c r="C40" s="6">
        <f t="shared" si="6"/>
        <v>40</v>
      </c>
      <c r="D40" s="6">
        <f t="shared" si="7"/>
        <v>1</v>
      </c>
      <c r="E40" s="104">
        <v>28580.0</v>
      </c>
      <c r="F40" s="6">
        <f>IFERROR(__xludf.DUMMYFUNCTION("""COMPUTED_VALUE"""),3.0)</f>
        <v>3</v>
      </c>
      <c r="G40" s="6">
        <f>IFERROR(__xludf.DUMMYFUNCTION("""COMPUTED_VALUE"""),39203.0)</f>
        <v>39203</v>
      </c>
      <c r="H40" s="49">
        <f t="shared" si="3"/>
        <v>78</v>
      </c>
      <c r="K40" s="6"/>
      <c r="L40" s="106"/>
      <c r="M40" s="6"/>
      <c r="N40" s="6"/>
      <c r="O40" s="105">
        <f t="shared" si="9"/>
        <v>77.64486929</v>
      </c>
      <c r="P40" s="108">
        <f t="shared" si="5"/>
        <v>78</v>
      </c>
    </row>
    <row r="41" ht="15.75" customHeight="1">
      <c r="A41" s="112" t="str">
        <f t="shared" si="1"/>
        <v/>
      </c>
      <c r="B41" s="103" t="str">
        <f t="shared" si="2"/>
        <v>`  76  41. pl              39099 `</v>
      </c>
      <c r="C41" s="6">
        <f t="shared" si="6"/>
        <v>41</v>
      </c>
      <c r="D41" s="6">
        <f t="shared" si="7"/>
        <v>1</v>
      </c>
      <c r="E41" s="104">
        <v>28556.0</v>
      </c>
      <c r="F41" s="6">
        <f>IFERROR(__xludf.DUMMYFUNCTION("""COMPUTED_VALUE"""),3.0)</f>
        <v>3</v>
      </c>
      <c r="G41" s="6">
        <f>IFERROR(__xludf.DUMMYFUNCTION("""COMPUTED_VALUE"""),39099.0)</f>
        <v>39099</v>
      </c>
      <c r="H41" s="49">
        <f t="shared" si="3"/>
        <v>76</v>
      </c>
      <c r="K41" s="6"/>
      <c r="L41" s="106"/>
      <c r="M41" s="6"/>
      <c r="N41" s="6"/>
      <c r="O41" s="105">
        <f t="shared" si="9"/>
        <v>75</v>
      </c>
      <c r="P41" s="108">
        <f t="shared" si="5"/>
        <v>76</v>
      </c>
    </row>
    <row r="42" ht="15.75" customHeight="1">
      <c r="A42" s="112" t="str">
        <f t="shared" si="1"/>
        <v/>
      </c>
      <c r="B42" s="103" t="str">
        <f t="shared" si="2"/>
        <v>`  73  42. sebg            39068 `</v>
      </c>
      <c r="C42" s="6">
        <f t="shared" si="6"/>
        <v>42</v>
      </c>
      <c r="D42" s="6">
        <f t="shared" si="7"/>
        <v>1</v>
      </c>
      <c r="E42" s="104">
        <v>28513.0</v>
      </c>
      <c r="F42" s="6">
        <f>IFERROR(__xludf.DUMMYFUNCTION("""COMPUTED_VALUE"""),4.0)</f>
        <v>4</v>
      </c>
      <c r="G42" s="6">
        <f>IFERROR(__xludf.DUMMYFUNCTION("""COMPUTED_VALUE"""),39068.0)</f>
        <v>39068</v>
      </c>
      <c r="H42" s="49">
        <f t="shared" si="3"/>
        <v>73</v>
      </c>
      <c r="K42" s="6"/>
      <c r="L42" s="106"/>
      <c r="M42" s="6"/>
      <c r="N42" s="6"/>
      <c r="O42" s="105">
        <f t="shared" si="9"/>
        <v>72.44522467</v>
      </c>
      <c r="P42" s="108">
        <f t="shared" si="5"/>
        <v>73</v>
      </c>
    </row>
    <row r="43" ht="15.75" customHeight="1">
      <c r="A43" s="112" t="str">
        <f t="shared" si="1"/>
        <v/>
      </c>
      <c r="B43" s="103" t="str">
        <f t="shared" si="2"/>
        <v>`  70  43. sebg            39040 `</v>
      </c>
      <c r="C43" s="6">
        <f t="shared" si="6"/>
        <v>43</v>
      </c>
      <c r="D43" s="6">
        <f t="shared" si="7"/>
        <v>1</v>
      </c>
      <c r="E43" s="104">
        <v>28259.0</v>
      </c>
      <c r="F43" s="6">
        <f>IFERROR(__xludf.DUMMYFUNCTION("""COMPUTED_VALUE"""),4.0)</f>
        <v>4</v>
      </c>
      <c r="G43" s="6">
        <f>IFERROR(__xludf.DUMMYFUNCTION("""COMPUTED_VALUE"""),39040.0)</f>
        <v>39040</v>
      </c>
      <c r="H43" s="49">
        <f t="shared" si="3"/>
        <v>70</v>
      </c>
      <c r="K43" s="6"/>
      <c r="L43" s="106"/>
      <c r="M43" s="6"/>
      <c r="N43" s="6"/>
      <c r="O43" s="105">
        <f t="shared" si="9"/>
        <v>69.97747437</v>
      </c>
      <c r="P43" s="108">
        <f t="shared" si="5"/>
        <v>70</v>
      </c>
    </row>
    <row r="44" ht="15.75" customHeight="1">
      <c r="A44" s="112" t="str">
        <f t="shared" si="1"/>
        <v/>
      </c>
      <c r="B44" s="103" t="str">
        <f t="shared" si="2"/>
        <v>`  68  44. pl              39000 `</v>
      </c>
      <c r="C44" s="6">
        <f t="shared" si="6"/>
        <v>44</v>
      </c>
      <c r="D44" s="6">
        <f t="shared" si="7"/>
        <v>1</v>
      </c>
      <c r="E44" s="113">
        <v>27903.0</v>
      </c>
      <c r="F44" s="6">
        <f>IFERROR(__xludf.DUMMYFUNCTION("""COMPUTED_VALUE"""),3.0)</f>
        <v>3</v>
      </c>
      <c r="G44" s="6">
        <f>IFERROR(__xludf.DUMMYFUNCTION("""COMPUTED_VALUE"""),39000.0)</f>
        <v>39000</v>
      </c>
      <c r="H44" s="49">
        <f t="shared" si="3"/>
        <v>68</v>
      </c>
      <c r="K44" s="6"/>
      <c r="L44" s="106"/>
      <c r="M44" s="6"/>
      <c r="N44" s="6"/>
      <c r="O44" s="105">
        <f t="shared" si="9"/>
        <v>67.5937847</v>
      </c>
      <c r="P44" s="108">
        <f t="shared" si="5"/>
        <v>68</v>
      </c>
    </row>
    <row r="45" ht="15.75" customHeight="1">
      <c r="A45" s="112" t="str">
        <f t="shared" si="1"/>
        <v/>
      </c>
      <c r="B45" s="103" t="str">
        <f t="shared" si="2"/>
        <v>`  66  45. pl              38991 `</v>
      </c>
      <c r="C45" s="6">
        <f t="shared" si="6"/>
        <v>45</v>
      </c>
      <c r="D45" s="6">
        <f t="shared" si="7"/>
        <v>1</v>
      </c>
      <c r="E45" s="113">
        <v>27257.0</v>
      </c>
      <c r="F45" s="6">
        <f>IFERROR(__xludf.DUMMYFUNCTION("""COMPUTED_VALUE"""),3.0)</f>
        <v>3</v>
      </c>
      <c r="G45" s="6">
        <f>IFERROR(__xludf.DUMMYFUNCTION("""COMPUTED_VALUE"""),38991.0)</f>
        <v>38991</v>
      </c>
      <c r="H45" s="49">
        <f t="shared" si="3"/>
        <v>66</v>
      </c>
      <c r="K45" s="6"/>
      <c r="L45" s="106"/>
      <c r="M45" s="6"/>
      <c r="N45" s="6"/>
      <c r="O45" s="105">
        <f t="shared" si="9"/>
        <v>65.29129225</v>
      </c>
      <c r="P45" s="108">
        <f t="shared" si="5"/>
        <v>66</v>
      </c>
    </row>
    <row r="46" ht="15.75" customHeight="1">
      <c r="A46" s="112" t="str">
        <f t="shared" si="1"/>
        <v/>
      </c>
      <c r="B46" s="103" t="str">
        <f t="shared" si="2"/>
        <v>`  64  46. pl              38925 `</v>
      </c>
      <c r="C46" s="6">
        <f t="shared" si="6"/>
        <v>46</v>
      </c>
      <c r="D46" s="6">
        <f t="shared" si="7"/>
        <v>1</v>
      </c>
      <c r="E46" s="104">
        <v>25357.0</v>
      </c>
      <c r="F46" s="6">
        <f>IFERROR(__xludf.DUMMYFUNCTION("""COMPUTED_VALUE"""),3.0)</f>
        <v>3</v>
      </c>
      <c r="G46" s="6">
        <f>IFERROR(__xludf.DUMMYFUNCTION("""COMPUTED_VALUE"""),38925.0)</f>
        <v>38925</v>
      </c>
      <c r="H46" s="49">
        <f t="shared" si="3"/>
        <v>64</v>
      </c>
      <c r="K46" s="6"/>
      <c r="L46" s="106"/>
      <c r="M46" s="6"/>
      <c r="N46" s="6"/>
      <c r="O46" s="105">
        <f t="shared" si="9"/>
        <v>63.06723114</v>
      </c>
      <c r="P46" s="108">
        <f t="shared" si="5"/>
        <v>64</v>
      </c>
    </row>
    <row r="47" ht="15.75" customHeight="1">
      <c r="A47" s="112" t="str">
        <f t="shared" si="1"/>
        <v/>
      </c>
      <c r="B47" s="103" t="str">
        <f t="shared" si="2"/>
        <v>`  61  47. sebg            38888 `</v>
      </c>
      <c r="C47" s="6">
        <f t="shared" si="6"/>
        <v>47</v>
      </c>
      <c r="D47" s="6">
        <f t="shared" si="7"/>
        <v>1</v>
      </c>
      <c r="E47" s="104"/>
      <c r="F47" s="6">
        <f>IFERROR(__xludf.DUMMYFUNCTION("""COMPUTED_VALUE"""),4.0)</f>
        <v>4</v>
      </c>
      <c r="G47" s="6">
        <f>IFERROR(__xludf.DUMMYFUNCTION("""COMPUTED_VALUE"""),38888.0)</f>
        <v>38888</v>
      </c>
      <c r="H47" s="49">
        <f t="shared" si="3"/>
        <v>61</v>
      </c>
      <c r="K47" s="6"/>
      <c r="L47" s="106"/>
      <c r="M47" s="6"/>
      <c r="N47" s="6"/>
      <c r="O47" s="105">
        <f t="shared" si="9"/>
        <v>60.91892973</v>
      </c>
      <c r="P47" s="108">
        <f t="shared" si="5"/>
        <v>61</v>
      </c>
    </row>
    <row r="48" ht="15.75" customHeight="1">
      <c r="A48" s="112" t="str">
        <f t="shared" si="1"/>
        <v/>
      </c>
      <c r="B48" s="103" t="str">
        <f t="shared" si="2"/>
        <v>`  59  48. sebg            38696 `</v>
      </c>
      <c r="C48" s="6">
        <f t="shared" si="6"/>
        <v>48</v>
      </c>
      <c r="D48" s="6">
        <f t="shared" si="7"/>
        <v>1</v>
      </c>
      <c r="E48" s="104"/>
      <c r="F48" s="6">
        <f>IFERROR(__xludf.DUMMYFUNCTION("""COMPUTED_VALUE"""),4.0)</f>
        <v>4</v>
      </c>
      <c r="G48" s="6">
        <f>IFERROR(__xludf.DUMMYFUNCTION("""COMPUTED_VALUE"""),38696.0)</f>
        <v>38696</v>
      </c>
      <c r="H48" s="49">
        <f t="shared" si="3"/>
        <v>59</v>
      </c>
      <c r="K48" s="6"/>
      <c r="L48" s="106"/>
      <c r="M48" s="6"/>
      <c r="N48" s="6"/>
      <c r="O48" s="105">
        <f t="shared" si="9"/>
        <v>58.84380734</v>
      </c>
      <c r="P48" s="108">
        <f t="shared" si="5"/>
        <v>59</v>
      </c>
    </row>
    <row r="49" ht="15.75" customHeight="1">
      <c r="A49" s="112" t="str">
        <f t="shared" si="1"/>
        <v/>
      </c>
      <c r="B49" s="103" t="str">
        <f t="shared" si="2"/>
        <v>`  57  49. pl              38685 `</v>
      </c>
      <c r="C49" s="6">
        <f t="shared" si="6"/>
        <v>49</v>
      </c>
      <c r="D49" s="6">
        <f t="shared" si="7"/>
        <v>1</v>
      </c>
      <c r="E49" s="104"/>
      <c r="F49" s="6">
        <f>IFERROR(__xludf.DUMMYFUNCTION("""COMPUTED_VALUE"""),3.0)</f>
        <v>3</v>
      </c>
      <c r="G49" s="6">
        <f>IFERROR(__xludf.DUMMYFUNCTION("""COMPUTED_VALUE"""),38685.0)</f>
        <v>38685</v>
      </c>
      <c r="H49" s="49">
        <f t="shared" si="3"/>
        <v>57</v>
      </c>
      <c r="K49" s="6"/>
      <c r="L49" s="106"/>
      <c r="M49" s="6"/>
      <c r="N49" s="6"/>
      <c r="O49" s="105">
        <f t="shared" si="9"/>
        <v>56.83937124</v>
      </c>
      <c r="P49" s="108">
        <f t="shared" si="5"/>
        <v>57</v>
      </c>
    </row>
    <row r="50" ht="15.75" customHeight="1">
      <c r="A50" s="112" t="str">
        <f t="shared" si="1"/>
        <v/>
      </c>
      <c r="B50" s="103" t="str">
        <f t="shared" si="2"/>
        <v>`  55  50. sebg            38660 `</v>
      </c>
      <c r="C50" s="6">
        <f t="shared" si="6"/>
        <v>50</v>
      </c>
      <c r="D50" s="6">
        <f t="shared" si="7"/>
        <v>1</v>
      </c>
      <c r="E50" s="114"/>
      <c r="F50" s="6">
        <f>IFERROR(__xludf.DUMMYFUNCTION("""COMPUTED_VALUE"""),4.0)</f>
        <v>4</v>
      </c>
      <c r="G50" s="6">
        <f>IFERROR(__xludf.DUMMYFUNCTION("""COMPUTED_VALUE"""),38660.0)</f>
        <v>38660</v>
      </c>
      <c r="H50" s="49">
        <f t="shared" si="3"/>
        <v>55</v>
      </c>
      <c r="K50" s="6"/>
      <c r="L50" s="106"/>
      <c r="M50" s="6"/>
      <c r="N50" s="6"/>
      <c r="O50" s="105">
        <f t="shared" si="9"/>
        <v>54.9032136</v>
      </c>
      <c r="P50" s="108">
        <f t="shared" si="5"/>
        <v>55</v>
      </c>
    </row>
    <row r="51" ht="15.75" customHeight="1">
      <c r="A51" s="112" t="str">
        <f t="shared" si="1"/>
        <v/>
      </c>
      <c r="B51" s="103" t="str">
        <f t="shared" si="2"/>
        <v>`  54  51. pl              38653 `</v>
      </c>
      <c r="C51" s="6">
        <f t="shared" si="6"/>
        <v>1</v>
      </c>
      <c r="D51" s="6">
        <f t="shared" si="7"/>
        <v>2</v>
      </c>
      <c r="E51" s="97">
        <f t="array" ref="E51:E100">if(index(VirtualLeague!$I$2:$AF$2,0,D51)="",,index(ScoreMatrix!$B$2:$AA$51,0,D51))</f>
        <v>38399</v>
      </c>
      <c r="F51" s="48">
        <f>IFERROR(__xludf.DUMMYFUNCTION("""COMPUTED_VALUE"""),3.0)</f>
        <v>3</v>
      </c>
      <c r="G51" s="6">
        <f>IFERROR(__xludf.DUMMYFUNCTION("""COMPUTED_VALUE"""),38653.0)</f>
        <v>38653</v>
      </c>
      <c r="H51" s="49">
        <f t="shared" si="3"/>
        <v>54</v>
      </c>
      <c r="K51" s="6"/>
      <c r="L51" s="106"/>
      <c r="M51" s="6"/>
      <c r="N51" s="6"/>
      <c r="O51" s="105">
        <f t="shared" si="9"/>
        <v>53.03300859</v>
      </c>
      <c r="P51" s="108">
        <f t="shared" si="5"/>
        <v>54</v>
      </c>
    </row>
    <row r="52" ht="15.75" customHeight="1">
      <c r="A52" s="112" t="str">
        <f t="shared" si="1"/>
        <v/>
      </c>
      <c r="B52" s="103" t="str">
        <f t="shared" si="2"/>
        <v>`  52  52. pl              38647 `</v>
      </c>
      <c r="C52" s="6">
        <f t="shared" si="6"/>
        <v>2</v>
      </c>
      <c r="D52" s="6">
        <f t="shared" si="7"/>
        <v>2</v>
      </c>
      <c r="E52" s="104">
        <v>38021.0</v>
      </c>
      <c r="F52" s="48">
        <f>IFERROR(__xludf.DUMMYFUNCTION("""COMPUTED_VALUE"""),3.0)</f>
        <v>3</v>
      </c>
      <c r="G52" s="6">
        <f>IFERROR(__xludf.DUMMYFUNCTION("""COMPUTED_VALUE"""),38647.0)</f>
        <v>38647</v>
      </c>
      <c r="H52" s="49">
        <f t="shared" si="3"/>
        <v>52</v>
      </c>
      <c r="K52" s="6"/>
      <c r="L52" s="106"/>
      <c r="M52" s="6"/>
      <c r="N52" s="6"/>
      <c r="O52" s="105">
        <f t="shared" si="9"/>
        <v>51.22650963</v>
      </c>
      <c r="P52" s="108">
        <f t="shared" si="5"/>
        <v>52</v>
      </c>
    </row>
    <row r="53" ht="15.75" customHeight="1">
      <c r="A53" s="112" t="str">
        <f t="shared" si="1"/>
        <v/>
      </c>
      <c r="B53" s="103" t="str">
        <f t="shared" si="2"/>
        <v>`  50  53. sebg            38615 `</v>
      </c>
      <c r="C53" s="6">
        <f t="shared" si="6"/>
        <v>3</v>
      </c>
      <c r="D53" s="6">
        <f t="shared" si="7"/>
        <v>2</v>
      </c>
      <c r="E53" s="104">
        <v>37631.0</v>
      </c>
      <c r="F53" s="48">
        <f>IFERROR(__xludf.DUMMYFUNCTION("""COMPUTED_VALUE"""),4.0)</f>
        <v>4</v>
      </c>
      <c r="G53" s="6">
        <f>IFERROR(__xludf.DUMMYFUNCTION("""COMPUTED_VALUE"""),38615.0)</f>
        <v>38615</v>
      </c>
      <c r="H53" s="49">
        <f t="shared" si="3"/>
        <v>50</v>
      </c>
      <c r="K53" s="6"/>
      <c r="L53" s="106"/>
      <c r="M53" s="6"/>
      <c r="N53" s="6"/>
      <c r="O53" s="105">
        <f t="shared" si="9"/>
        <v>49.48154665</v>
      </c>
      <c r="P53" s="108">
        <f t="shared" si="5"/>
        <v>50</v>
      </c>
    </row>
    <row r="54" ht="15.75" customHeight="1">
      <c r="A54" s="112" t="str">
        <f t="shared" si="1"/>
        <v/>
      </c>
      <c r="B54" s="103" t="str">
        <f t="shared" si="2"/>
        <v>`  48  54. sebg            38568 `</v>
      </c>
      <c r="C54" s="6">
        <f t="shared" si="6"/>
        <v>4</v>
      </c>
      <c r="D54" s="6">
        <f t="shared" si="7"/>
        <v>2</v>
      </c>
      <c r="E54" s="104">
        <v>36965.0</v>
      </c>
      <c r="F54" s="48">
        <f>IFERROR(__xludf.DUMMYFUNCTION("""COMPUTED_VALUE"""),4.0)</f>
        <v>4</v>
      </c>
      <c r="G54" s="6">
        <f>IFERROR(__xludf.DUMMYFUNCTION("""COMPUTED_VALUE"""),38568.0)</f>
        <v>38568</v>
      </c>
      <c r="H54" s="49">
        <f t="shared" si="3"/>
        <v>48</v>
      </c>
      <c r="K54" s="6"/>
      <c r="L54" s="106"/>
      <c r="M54" s="6"/>
      <c r="N54" s="6"/>
      <c r="O54" s="105">
        <f t="shared" si="9"/>
        <v>47.79602352</v>
      </c>
      <c r="P54" s="108">
        <f t="shared" si="5"/>
        <v>48</v>
      </c>
    </row>
    <row r="55" ht="15.75" customHeight="1">
      <c r="A55" s="112" t="str">
        <f t="shared" si="1"/>
        <v/>
      </c>
      <c r="B55" s="103" t="str">
        <f t="shared" si="2"/>
        <v>`  47  55. sebg            38567 `</v>
      </c>
      <c r="C55" s="6">
        <f t="shared" si="6"/>
        <v>5</v>
      </c>
      <c r="D55" s="6">
        <f t="shared" si="7"/>
        <v>2</v>
      </c>
      <c r="E55" s="104">
        <v>36944.0</v>
      </c>
      <c r="F55" s="48">
        <f>IFERROR(__xludf.DUMMYFUNCTION("""COMPUTED_VALUE"""),4.0)</f>
        <v>4</v>
      </c>
      <c r="G55" s="6">
        <f>IFERROR(__xludf.DUMMYFUNCTION("""COMPUTED_VALUE"""),38567.0)</f>
        <v>38567</v>
      </c>
      <c r="H55" s="49">
        <f t="shared" si="3"/>
        <v>47</v>
      </c>
      <c r="K55" s="6"/>
      <c r="L55" s="106"/>
      <c r="M55" s="6"/>
      <c r="N55" s="6"/>
      <c r="O55" s="105">
        <f t="shared" si="9"/>
        <v>46.1679155</v>
      </c>
      <c r="P55" s="108">
        <f t="shared" si="5"/>
        <v>47</v>
      </c>
    </row>
    <row r="56" ht="15.75" customHeight="1">
      <c r="A56" s="112" t="str">
        <f t="shared" si="1"/>
        <v/>
      </c>
      <c r="B56" s="103" t="str">
        <f t="shared" si="2"/>
        <v>`  45  56. sebg            38553 `</v>
      </c>
      <c r="C56" s="6">
        <f t="shared" si="6"/>
        <v>6</v>
      </c>
      <c r="D56" s="6">
        <f t="shared" si="7"/>
        <v>2</v>
      </c>
      <c r="E56" s="104">
        <v>36620.0</v>
      </c>
      <c r="F56" s="48">
        <f>IFERROR(__xludf.DUMMYFUNCTION("""COMPUTED_VALUE"""),4.0)</f>
        <v>4</v>
      </c>
      <c r="G56" s="6">
        <f>IFERROR(__xludf.DUMMYFUNCTION("""COMPUTED_VALUE"""),38553.0)</f>
        <v>38553</v>
      </c>
      <c r="H56" s="49">
        <f t="shared" si="3"/>
        <v>45</v>
      </c>
      <c r="K56" s="6"/>
      <c r="L56" s="106"/>
      <c r="M56" s="6"/>
      <c r="N56" s="6"/>
      <c r="O56" s="105">
        <f t="shared" si="9"/>
        <v>44.59526681</v>
      </c>
      <c r="P56" s="108">
        <f t="shared" si="5"/>
        <v>45</v>
      </c>
    </row>
    <row r="57" ht="15.75" customHeight="1">
      <c r="A57" s="112" t="str">
        <f t="shared" si="1"/>
        <v/>
      </c>
      <c r="B57" s="103" t="str">
        <f t="shared" si="2"/>
        <v>`  44  57. sebg            38549 `</v>
      </c>
      <c r="C57" s="6">
        <f t="shared" si="6"/>
        <v>7</v>
      </c>
      <c r="D57" s="6">
        <f t="shared" si="7"/>
        <v>2</v>
      </c>
      <c r="E57" s="104">
        <v>36554.0</v>
      </c>
      <c r="F57" s="48">
        <f>IFERROR(__xludf.DUMMYFUNCTION("""COMPUTED_VALUE"""),4.0)</f>
        <v>4</v>
      </c>
      <c r="G57" s="6">
        <f>IFERROR(__xludf.DUMMYFUNCTION("""COMPUTED_VALUE"""),38549.0)</f>
        <v>38549</v>
      </c>
      <c r="H57" s="49">
        <f t="shared" si="3"/>
        <v>44</v>
      </c>
      <c r="K57" s="6"/>
      <c r="L57" s="106"/>
      <c r="M57" s="6"/>
      <c r="N57" s="6"/>
      <c r="O57" s="105">
        <f t="shared" si="9"/>
        <v>43.07618831</v>
      </c>
      <c r="P57" s="108">
        <f t="shared" si="5"/>
        <v>44</v>
      </c>
    </row>
    <row r="58" ht="15.75" customHeight="1">
      <c r="A58" s="112" t="str">
        <f t="shared" si="1"/>
        <v/>
      </c>
      <c r="B58" s="103" t="str">
        <f t="shared" si="2"/>
        <v>`  42  58. sebg            38501 `</v>
      </c>
      <c r="C58" s="6">
        <f t="shared" si="6"/>
        <v>8</v>
      </c>
      <c r="D58" s="6">
        <f t="shared" si="7"/>
        <v>2</v>
      </c>
      <c r="E58" s="104">
        <v>36175.0</v>
      </c>
      <c r="F58" s="48">
        <f>IFERROR(__xludf.DUMMYFUNCTION("""COMPUTED_VALUE"""),4.0)</f>
        <v>4</v>
      </c>
      <c r="G58" s="6">
        <f>IFERROR(__xludf.DUMMYFUNCTION("""COMPUTED_VALUE"""),38501.0)</f>
        <v>38501</v>
      </c>
      <c r="H58" s="49">
        <f t="shared" si="3"/>
        <v>42</v>
      </c>
      <c r="K58" s="6"/>
      <c r="L58" s="106"/>
      <c r="M58" s="6"/>
      <c r="N58" s="6"/>
      <c r="O58" s="105">
        <f t="shared" si="9"/>
        <v>41.6088552</v>
      </c>
      <c r="P58" s="108">
        <f t="shared" si="5"/>
        <v>42</v>
      </c>
    </row>
    <row r="59" ht="15.75" customHeight="1">
      <c r="A59" s="112" t="str">
        <f t="shared" si="1"/>
        <v/>
      </c>
      <c r="B59" s="103" t="str">
        <f t="shared" si="2"/>
        <v>`  41  59. sebg            38493 `</v>
      </c>
      <c r="C59" s="6">
        <f t="shared" si="6"/>
        <v>9</v>
      </c>
      <c r="D59" s="6">
        <f t="shared" si="7"/>
        <v>2</v>
      </c>
      <c r="E59" s="104">
        <v>35857.0</v>
      </c>
      <c r="F59" s="48">
        <f>IFERROR(__xludf.DUMMYFUNCTION("""COMPUTED_VALUE"""),4.0)</f>
        <v>4</v>
      </c>
      <c r="G59" s="6">
        <f>IFERROR(__xludf.DUMMYFUNCTION("""COMPUTED_VALUE"""),38493.0)</f>
        <v>38493</v>
      </c>
      <c r="H59" s="49">
        <f t="shared" si="3"/>
        <v>41</v>
      </c>
      <c r="K59" s="6"/>
      <c r="L59" s="106"/>
      <c r="M59" s="6"/>
      <c r="N59" s="6"/>
      <c r="O59" s="105">
        <f t="shared" si="9"/>
        <v>40.19150485</v>
      </c>
      <c r="P59" s="108">
        <f t="shared" si="5"/>
        <v>41</v>
      </c>
    </row>
    <row r="60" ht="15.75" customHeight="1">
      <c r="A60" s="112" t="str">
        <f t="shared" si="1"/>
        <v/>
      </c>
      <c r="B60" s="103" t="str">
        <f t="shared" si="2"/>
        <v>`  39  60. pl              38474 `</v>
      </c>
      <c r="C60" s="6">
        <f t="shared" si="6"/>
        <v>10</v>
      </c>
      <c r="D60" s="6">
        <f t="shared" si="7"/>
        <v>2</v>
      </c>
      <c r="E60" s="104">
        <v>35783.0</v>
      </c>
      <c r="F60" s="48">
        <f>IFERROR(__xludf.DUMMYFUNCTION("""COMPUTED_VALUE"""),3.0)</f>
        <v>3</v>
      </c>
      <c r="G60" s="6">
        <f>IFERROR(__xludf.DUMMYFUNCTION("""COMPUTED_VALUE"""),38474.0)</f>
        <v>38474</v>
      </c>
      <c r="H60" s="49">
        <f t="shared" si="3"/>
        <v>39</v>
      </c>
      <c r="K60" s="6"/>
      <c r="L60" s="106"/>
      <c r="M60" s="6"/>
      <c r="N60" s="6"/>
      <c r="O60" s="105">
        <f t="shared" si="9"/>
        <v>38.82243464</v>
      </c>
      <c r="P60" s="108">
        <f t="shared" si="5"/>
        <v>39</v>
      </c>
    </row>
    <row r="61" ht="15.75" customHeight="1">
      <c r="A61" s="112" t="str">
        <f t="shared" si="1"/>
        <v/>
      </c>
      <c r="B61" s="103" t="str">
        <f t="shared" si="2"/>
        <v>`  38  61. sebg            38447 `</v>
      </c>
      <c r="C61" s="6">
        <f t="shared" si="6"/>
        <v>11</v>
      </c>
      <c r="D61" s="6">
        <f t="shared" si="7"/>
        <v>2</v>
      </c>
      <c r="E61" s="104">
        <v>35463.0</v>
      </c>
      <c r="F61" s="48">
        <f>IFERROR(__xludf.DUMMYFUNCTION("""COMPUTED_VALUE"""),4.0)</f>
        <v>4</v>
      </c>
      <c r="G61" s="6">
        <f>IFERROR(__xludf.DUMMYFUNCTION("""COMPUTED_VALUE"""),38447.0)</f>
        <v>38447</v>
      </c>
      <c r="H61" s="49">
        <f t="shared" si="3"/>
        <v>38</v>
      </c>
      <c r="K61" s="6"/>
      <c r="L61" s="106"/>
      <c r="M61" s="6"/>
      <c r="N61" s="6"/>
      <c r="O61" s="105">
        <f t="shared" si="9"/>
        <v>37.5</v>
      </c>
      <c r="P61" s="108">
        <f t="shared" si="5"/>
        <v>38</v>
      </c>
    </row>
    <row r="62" ht="15.75" customHeight="1">
      <c r="A62" s="112" t="str">
        <f t="shared" si="1"/>
        <v/>
      </c>
      <c r="B62" s="103" t="str">
        <f t="shared" si="2"/>
        <v>`  37  62. NORTH           38399 `</v>
      </c>
      <c r="C62" s="6">
        <f t="shared" si="6"/>
        <v>12</v>
      </c>
      <c r="D62" s="6">
        <f t="shared" si="7"/>
        <v>2</v>
      </c>
      <c r="E62" s="104">
        <v>35391.0</v>
      </c>
      <c r="F62" s="48">
        <f>IFERROR(__xludf.DUMMYFUNCTION("""COMPUTED_VALUE"""),2.0)</f>
        <v>2</v>
      </c>
      <c r="G62" s="6">
        <f>IFERROR(__xludf.DUMMYFUNCTION("""COMPUTED_VALUE"""),38399.0)</f>
        <v>38399</v>
      </c>
      <c r="H62" s="49">
        <f t="shared" si="3"/>
        <v>37</v>
      </c>
      <c r="K62" s="6"/>
      <c r="L62" s="106"/>
      <c r="M62" s="6"/>
      <c r="N62" s="6"/>
      <c r="O62" s="105">
        <f t="shared" si="9"/>
        <v>36.22261233</v>
      </c>
      <c r="P62" s="108">
        <f t="shared" si="5"/>
        <v>37</v>
      </c>
    </row>
    <row r="63" ht="15.75" customHeight="1">
      <c r="A63" s="112" t="str">
        <f t="shared" si="1"/>
        <v/>
      </c>
      <c r="B63" s="103" t="str">
        <f t="shared" si="2"/>
        <v>`  35  63. sebg            38394 `</v>
      </c>
      <c r="C63" s="6">
        <f t="shared" si="6"/>
        <v>13</v>
      </c>
      <c r="D63" s="6">
        <f t="shared" si="7"/>
        <v>2</v>
      </c>
      <c r="E63" s="104">
        <v>35365.0</v>
      </c>
      <c r="F63" s="48">
        <f>IFERROR(__xludf.DUMMYFUNCTION("""COMPUTED_VALUE"""),4.0)</f>
        <v>4</v>
      </c>
      <c r="G63" s="6">
        <f>IFERROR(__xludf.DUMMYFUNCTION("""COMPUTED_VALUE"""),38394.0)</f>
        <v>38394</v>
      </c>
      <c r="H63" s="49">
        <f t="shared" si="3"/>
        <v>35</v>
      </c>
      <c r="K63" s="6"/>
      <c r="L63" s="106"/>
      <c r="M63" s="6"/>
      <c r="N63" s="6"/>
      <c r="O63" s="105">
        <f t="shared" si="9"/>
        <v>34.98873718</v>
      </c>
      <c r="P63" s="108">
        <f t="shared" si="5"/>
        <v>35</v>
      </c>
    </row>
    <row r="64" ht="15.75" customHeight="1">
      <c r="A64" s="112" t="str">
        <f t="shared" si="1"/>
        <v/>
      </c>
      <c r="B64" s="103" t="str">
        <f t="shared" si="2"/>
        <v>`  34  64. sebg           38376 `</v>
      </c>
      <c r="C64" s="6">
        <f t="shared" si="6"/>
        <v>14</v>
      </c>
      <c r="D64" s="6">
        <f t="shared" si="7"/>
        <v>2</v>
      </c>
      <c r="E64" s="104">
        <v>35287.0</v>
      </c>
      <c r="F64" s="48">
        <f>IFERROR(__xludf.DUMMYFUNCTION("""COMPUTED_VALUE"""),4.0)</f>
        <v>4</v>
      </c>
      <c r="G64" s="38">
        <f>IFERROR(__xludf.DUMMYFUNCTION("""COMPUTED_VALUE"""),38376.0)</f>
        <v>38376</v>
      </c>
      <c r="H64" s="49">
        <f t="shared" si="3"/>
        <v>34</v>
      </c>
      <c r="K64" s="6"/>
      <c r="L64" s="106"/>
      <c r="M64" s="6"/>
      <c r="N64" s="6"/>
      <c r="O64" s="105">
        <f t="shared" si="9"/>
        <v>33.79689235</v>
      </c>
      <c r="P64" s="108">
        <f t="shared" si="5"/>
        <v>34</v>
      </c>
    </row>
    <row r="65" ht="15.75" customHeight="1">
      <c r="A65" s="112" t="str">
        <f t="shared" si="1"/>
        <v/>
      </c>
      <c r="B65" s="103" t="str">
        <f t="shared" si="2"/>
        <v>`  33  65. sebg            38363 `</v>
      </c>
      <c r="C65" s="6">
        <f t="shared" si="6"/>
        <v>15</v>
      </c>
      <c r="D65" s="6">
        <f t="shared" si="7"/>
        <v>2</v>
      </c>
      <c r="E65" s="104">
        <v>35245.0</v>
      </c>
      <c r="F65" s="48">
        <f>IFERROR(__xludf.DUMMYFUNCTION("""COMPUTED_VALUE"""),4.0)</f>
        <v>4</v>
      </c>
      <c r="G65" s="6">
        <f>IFERROR(__xludf.DUMMYFUNCTION("""COMPUTED_VALUE"""),38363.0)</f>
        <v>38363</v>
      </c>
      <c r="H65" s="49">
        <f t="shared" si="3"/>
        <v>33</v>
      </c>
      <c r="K65" s="6"/>
      <c r="L65" s="106"/>
      <c r="M65" s="6"/>
      <c r="N65" s="6"/>
      <c r="O65" s="105">
        <f t="shared" si="9"/>
        <v>32.64564612</v>
      </c>
      <c r="P65" s="108">
        <f t="shared" si="5"/>
        <v>33</v>
      </c>
    </row>
    <row r="66" ht="15.75" customHeight="1">
      <c r="A66" s="112" t="str">
        <f t="shared" si="1"/>
        <v/>
      </c>
      <c r="B66" s="103" t="str">
        <f t="shared" si="2"/>
        <v>`  32  66. pl              38344 `</v>
      </c>
      <c r="C66" s="6">
        <f t="shared" si="6"/>
        <v>16</v>
      </c>
      <c r="D66" s="6">
        <f t="shared" si="7"/>
        <v>2</v>
      </c>
      <c r="E66" s="104">
        <v>35061.0</v>
      </c>
      <c r="F66" s="48">
        <f>IFERROR(__xludf.DUMMYFUNCTION("""COMPUTED_VALUE"""),3.0)</f>
        <v>3</v>
      </c>
      <c r="G66" s="6">
        <f>IFERROR(__xludf.DUMMYFUNCTION("""COMPUTED_VALUE"""),38344.0)</f>
        <v>38344</v>
      </c>
      <c r="H66" s="49">
        <f t="shared" si="3"/>
        <v>32</v>
      </c>
      <c r="K66" s="6"/>
      <c r="L66" s="106"/>
      <c r="M66" s="6"/>
      <c r="N66" s="6"/>
      <c r="O66" s="105">
        <f t="shared" si="9"/>
        <v>31.53361557</v>
      </c>
      <c r="P66" s="108">
        <f t="shared" si="5"/>
        <v>32</v>
      </c>
    </row>
    <row r="67" ht="15.75" customHeight="1">
      <c r="A67" s="112" t="str">
        <f t="shared" si="1"/>
        <v/>
      </c>
      <c r="B67" s="103" t="str">
        <f t="shared" si="2"/>
        <v>`  31  67. pl              38321 `</v>
      </c>
      <c r="C67" s="6">
        <f t="shared" si="6"/>
        <v>17</v>
      </c>
      <c r="D67" s="6">
        <f t="shared" si="7"/>
        <v>2</v>
      </c>
      <c r="E67" s="104">
        <v>34992.0</v>
      </c>
      <c r="F67" s="48">
        <f>IFERROR(__xludf.DUMMYFUNCTION("""COMPUTED_VALUE"""),3.0)</f>
        <v>3</v>
      </c>
      <c r="G67" s="6">
        <f>IFERROR(__xludf.DUMMYFUNCTION("""COMPUTED_VALUE"""),38321.0)</f>
        <v>38321</v>
      </c>
      <c r="H67" s="49">
        <f t="shared" si="3"/>
        <v>31</v>
      </c>
      <c r="K67" s="6"/>
      <c r="L67" s="106"/>
      <c r="M67" s="6"/>
      <c r="N67" s="6"/>
      <c r="O67" s="105">
        <f t="shared" si="9"/>
        <v>30.45946486</v>
      </c>
      <c r="P67" s="108">
        <f t="shared" si="5"/>
        <v>31</v>
      </c>
    </row>
    <row r="68" ht="15.75" customHeight="1">
      <c r="A68" s="112" t="str">
        <f t="shared" si="1"/>
        <v/>
      </c>
      <c r="B68" s="103" t="str">
        <f t="shared" si="2"/>
        <v>`  30  68. pl              38310 `</v>
      </c>
      <c r="C68" s="6">
        <f t="shared" si="6"/>
        <v>18</v>
      </c>
      <c r="D68" s="6">
        <f t="shared" si="7"/>
        <v>2</v>
      </c>
      <c r="E68" s="104">
        <v>34978.0</v>
      </c>
      <c r="F68" s="48">
        <f>IFERROR(__xludf.DUMMYFUNCTION("""COMPUTED_VALUE"""),3.0)</f>
        <v>3</v>
      </c>
      <c r="G68" s="6">
        <f>IFERROR(__xludf.DUMMYFUNCTION("""COMPUTED_VALUE"""),38310.0)</f>
        <v>38310</v>
      </c>
      <c r="H68" s="49">
        <f t="shared" si="3"/>
        <v>30</v>
      </c>
      <c r="K68" s="6"/>
      <c r="L68" s="106"/>
      <c r="M68" s="6"/>
      <c r="N68" s="6"/>
      <c r="O68" s="105">
        <f t="shared" si="9"/>
        <v>29.42190367</v>
      </c>
      <c r="P68" s="108">
        <f t="shared" si="5"/>
        <v>30</v>
      </c>
    </row>
    <row r="69" ht="15.75" customHeight="1">
      <c r="A69" s="112" t="str">
        <f t="shared" si="1"/>
        <v/>
      </c>
      <c r="B69" s="103" t="str">
        <f t="shared" si="2"/>
        <v>`  29  69. sebg            38115 `</v>
      </c>
      <c r="C69" s="6">
        <f t="shared" si="6"/>
        <v>19</v>
      </c>
      <c r="D69" s="6">
        <f t="shared" si="7"/>
        <v>2</v>
      </c>
      <c r="E69" s="104">
        <v>34802.0</v>
      </c>
      <c r="F69" s="48">
        <f>IFERROR(__xludf.DUMMYFUNCTION("""COMPUTED_VALUE"""),4.0)</f>
        <v>4</v>
      </c>
      <c r="G69" s="6">
        <f>IFERROR(__xludf.DUMMYFUNCTION("""COMPUTED_VALUE"""),38115.0)</f>
        <v>38115</v>
      </c>
      <c r="H69" s="49">
        <f t="shared" si="3"/>
        <v>29</v>
      </c>
      <c r="K69" s="6"/>
      <c r="L69" s="106"/>
      <c r="M69" s="6"/>
      <c r="N69" s="6"/>
      <c r="O69" s="105">
        <f t="shared" si="9"/>
        <v>28.41968562</v>
      </c>
      <c r="P69" s="108">
        <f t="shared" si="5"/>
        <v>29</v>
      </c>
    </row>
    <row r="70" ht="15.75" customHeight="1">
      <c r="A70" s="112" t="str">
        <f t="shared" si="1"/>
        <v/>
      </c>
      <c r="B70" s="103" t="str">
        <f t="shared" si="2"/>
        <v>`  28  70. sebg            38076 `</v>
      </c>
      <c r="C70" s="6">
        <f t="shared" si="6"/>
        <v>20</v>
      </c>
      <c r="D70" s="6">
        <f t="shared" si="7"/>
        <v>2</v>
      </c>
      <c r="E70" s="104">
        <v>34578.0</v>
      </c>
      <c r="F70" s="48">
        <f>IFERROR(__xludf.DUMMYFUNCTION("""COMPUTED_VALUE"""),4.0)</f>
        <v>4</v>
      </c>
      <c r="G70" s="6">
        <f>IFERROR(__xludf.DUMMYFUNCTION("""COMPUTED_VALUE"""),38076.0)</f>
        <v>38076</v>
      </c>
      <c r="H70" s="49">
        <f t="shared" si="3"/>
        <v>28</v>
      </c>
      <c r="K70" s="6"/>
      <c r="L70" s="106"/>
      <c r="M70" s="6"/>
      <c r="N70" s="6"/>
      <c r="O70" s="105">
        <f t="shared" si="9"/>
        <v>27.4516068</v>
      </c>
      <c r="P70" s="108">
        <f t="shared" si="5"/>
        <v>28</v>
      </c>
    </row>
    <row r="71" ht="15.75" customHeight="1">
      <c r="A71" s="112" t="str">
        <f t="shared" si="1"/>
        <v/>
      </c>
      <c r="B71" s="103" t="str">
        <f t="shared" si="2"/>
        <v>`  27  71. NORTH           38021 `</v>
      </c>
      <c r="C71" s="6">
        <f t="shared" si="6"/>
        <v>21</v>
      </c>
      <c r="D71" s="6">
        <f t="shared" si="7"/>
        <v>2</v>
      </c>
      <c r="E71" s="104">
        <v>34575.0</v>
      </c>
      <c r="F71" s="48">
        <f>IFERROR(__xludf.DUMMYFUNCTION("""COMPUTED_VALUE"""),2.0)</f>
        <v>2</v>
      </c>
      <c r="G71" s="6">
        <f>IFERROR(__xludf.DUMMYFUNCTION("""COMPUTED_VALUE"""),38021.0)</f>
        <v>38021</v>
      </c>
      <c r="H71" s="49">
        <f t="shared" si="3"/>
        <v>27</v>
      </c>
      <c r="K71" s="6"/>
      <c r="L71" s="106"/>
      <c r="M71" s="6"/>
      <c r="N71" s="6"/>
      <c r="O71" s="105">
        <f t="shared" si="9"/>
        <v>26.51650429</v>
      </c>
      <c r="P71" s="108">
        <f t="shared" si="5"/>
        <v>27</v>
      </c>
    </row>
    <row r="72" ht="15.75" customHeight="1">
      <c r="A72" s="112" t="str">
        <f t="shared" si="1"/>
        <v/>
      </c>
      <c r="B72" s="103" t="str">
        <f t="shared" si="2"/>
        <v>`  26  72. sebg            38013 `</v>
      </c>
      <c r="C72" s="6">
        <f t="shared" si="6"/>
        <v>22</v>
      </c>
      <c r="D72" s="6">
        <f t="shared" si="7"/>
        <v>2</v>
      </c>
      <c r="E72" s="104">
        <v>34453.0</v>
      </c>
      <c r="F72" s="48">
        <f>IFERROR(__xludf.DUMMYFUNCTION("""COMPUTED_VALUE"""),4.0)</f>
        <v>4</v>
      </c>
      <c r="G72" s="6">
        <f>IFERROR(__xludf.DUMMYFUNCTION("""COMPUTED_VALUE"""),38013.0)</f>
        <v>38013</v>
      </c>
      <c r="H72" s="49">
        <f t="shared" si="3"/>
        <v>26</v>
      </c>
      <c r="K72" s="6"/>
      <c r="L72" s="106"/>
      <c r="M72" s="6"/>
      <c r="N72" s="6"/>
      <c r="O72" s="105">
        <f t="shared" si="9"/>
        <v>25.61325481</v>
      </c>
      <c r="P72" s="108">
        <f t="shared" si="5"/>
        <v>26</v>
      </c>
    </row>
    <row r="73" ht="15.75" customHeight="1">
      <c r="A73" s="112" t="str">
        <f t="shared" si="1"/>
        <v/>
      </c>
      <c r="B73" s="103" t="str">
        <f t="shared" si="2"/>
        <v>`  25  73. sebg            37944 `</v>
      </c>
      <c r="C73" s="6">
        <f t="shared" si="6"/>
        <v>23</v>
      </c>
      <c r="D73" s="6">
        <f t="shared" si="7"/>
        <v>2</v>
      </c>
      <c r="E73" s="104">
        <v>34312.0</v>
      </c>
      <c r="F73" s="48">
        <f>IFERROR(__xludf.DUMMYFUNCTION("""COMPUTED_VALUE"""),4.0)</f>
        <v>4</v>
      </c>
      <c r="G73" s="6">
        <f>IFERROR(__xludf.DUMMYFUNCTION("""COMPUTED_VALUE"""),37944.0)</f>
        <v>37944</v>
      </c>
      <c r="H73" s="49">
        <f t="shared" si="3"/>
        <v>25</v>
      </c>
      <c r="K73" s="6"/>
      <c r="L73" s="106"/>
      <c r="M73" s="6"/>
      <c r="N73" s="6"/>
      <c r="O73" s="105">
        <f t="shared" si="9"/>
        <v>24.74077333</v>
      </c>
      <c r="P73" s="108">
        <f t="shared" si="5"/>
        <v>25</v>
      </c>
    </row>
    <row r="74" ht="15.75" customHeight="1">
      <c r="A74" s="112" t="str">
        <f t="shared" si="1"/>
        <v/>
      </c>
      <c r="B74" s="103" t="str">
        <f t="shared" si="2"/>
        <v>`  24  74. sebg            37908 `</v>
      </c>
      <c r="C74" s="6">
        <f t="shared" si="6"/>
        <v>24</v>
      </c>
      <c r="D74" s="6">
        <f t="shared" si="7"/>
        <v>2</v>
      </c>
      <c r="E74" s="104">
        <v>34154.0</v>
      </c>
      <c r="F74" s="48">
        <f>IFERROR(__xludf.DUMMYFUNCTION("""COMPUTED_VALUE"""),4.0)</f>
        <v>4</v>
      </c>
      <c r="G74" s="6">
        <f>IFERROR(__xludf.DUMMYFUNCTION("""COMPUTED_VALUE"""),37908.0)</f>
        <v>37908</v>
      </c>
      <c r="H74" s="49">
        <f t="shared" si="3"/>
        <v>24</v>
      </c>
      <c r="K74" s="6"/>
      <c r="L74" s="106"/>
      <c r="M74" s="6"/>
      <c r="N74" s="6"/>
      <c r="O74" s="105">
        <f t="shared" si="9"/>
        <v>23.89801176</v>
      </c>
      <c r="P74" s="108">
        <f t="shared" si="5"/>
        <v>24</v>
      </c>
    </row>
    <row r="75" ht="15.75" customHeight="1">
      <c r="A75" s="112" t="str">
        <f t="shared" si="1"/>
        <v/>
      </c>
      <c r="B75" s="103" t="str">
        <f t="shared" si="2"/>
        <v>`  24  75. pl              37896 `</v>
      </c>
      <c r="C75" s="6">
        <f t="shared" si="6"/>
        <v>25</v>
      </c>
      <c r="D75" s="6">
        <f t="shared" si="7"/>
        <v>2</v>
      </c>
      <c r="E75" s="104">
        <v>34050.0</v>
      </c>
      <c r="F75" s="48">
        <f>IFERROR(__xludf.DUMMYFUNCTION("""COMPUTED_VALUE"""),3.0)</f>
        <v>3</v>
      </c>
      <c r="G75" s="6">
        <f>IFERROR(__xludf.DUMMYFUNCTION("""COMPUTED_VALUE"""),37896.0)</f>
        <v>37896</v>
      </c>
      <c r="H75" s="49">
        <f t="shared" si="3"/>
        <v>24</v>
      </c>
      <c r="K75" s="6"/>
      <c r="L75" s="106"/>
      <c r="M75" s="6"/>
      <c r="N75" s="6"/>
      <c r="O75" s="105">
        <f t="shared" si="9"/>
        <v>23.08395775</v>
      </c>
      <c r="P75" s="108">
        <f t="shared" si="5"/>
        <v>24</v>
      </c>
    </row>
    <row r="76" ht="15.75" customHeight="1">
      <c r="A76" s="112" t="str">
        <f t="shared" si="1"/>
        <v/>
      </c>
      <c r="B76" s="103" t="str">
        <f t="shared" si="2"/>
        <v>`  23  76. sebg            37784 `</v>
      </c>
      <c r="C76" s="6">
        <f t="shared" si="6"/>
        <v>26</v>
      </c>
      <c r="D76" s="6">
        <f t="shared" si="7"/>
        <v>2</v>
      </c>
      <c r="E76" s="104">
        <v>33741.0</v>
      </c>
      <c r="F76" s="48">
        <f>IFERROR(__xludf.DUMMYFUNCTION("""COMPUTED_VALUE"""),4.0)</f>
        <v>4</v>
      </c>
      <c r="G76" s="6">
        <f>IFERROR(__xludf.DUMMYFUNCTION("""COMPUTED_VALUE"""),37784.0)</f>
        <v>37784</v>
      </c>
      <c r="H76" s="49">
        <f t="shared" si="3"/>
        <v>23</v>
      </c>
      <c r="K76" s="6"/>
      <c r="L76" s="106"/>
      <c r="M76" s="6"/>
      <c r="N76" s="6"/>
      <c r="O76" s="105">
        <f t="shared" si="9"/>
        <v>22.29763341</v>
      </c>
      <c r="P76" s="108">
        <f t="shared" si="5"/>
        <v>23</v>
      </c>
    </row>
    <row r="77" ht="15.75" customHeight="1">
      <c r="A77" s="112" t="str">
        <f t="shared" si="1"/>
        <v/>
      </c>
      <c r="B77" s="103" t="str">
        <f t="shared" si="2"/>
        <v>`  22  77. Greddit2        37750 `</v>
      </c>
      <c r="C77" s="6">
        <f t="shared" si="6"/>
        <v>27</v>
      </c>
      <c r="D77" s="6">
        <f t="shared" si="7"/>
        <v>2</v>
      </c>
      <c r="E77" s="104">
        <v>33568.0</v>
      </c>
      <c r="F77" s="48">
        <f>IFERROR(__xludf.DUMMYFUNCTION("""COMPUTED_VALUE"""),1.0)</f>
        <v>1</v>
      </c>
      <c r="G77" s="6">
        <f>IFERROR(__xludf.DUMMYFUNCTION("""COMPUTED_VALUE"""),37750.0)</f>
        <v>37750</v>
      </c>
      <c r="H77" s="49">
        <f t="shared" si="3"/>
        <v>22</v>
      </c>
      <c r="K77" s="6"/>
      <c r="L77" s="106"/>
      <c r="M77" s="6"/>
      <c r="N77" s="6"/>
      <c r="O77" s="105">
        <f t="shared" si="9"/>
        <v>21.53809416</v>
      </c>
      <c r="P77" s="108">
        <f t="shared" si="5"/>
        <v>22</v>
      </c>
    </row>
    <row r="78" ht="15.75" customHeight="1">
      <c r="A78" s="112" t="str">
        <f t="shared" si="1"/>
        <v/>
      </c>
      <c r="B78" s="103" t="str">
        <f t="shared" si="2"/>
        <v>`  21  78. pl              37634 `</v>
      </c>
      <c r="C78" s="6">
        <f t="shared" si="6"/>
        <v>28</v>
      </c>
      <c r="D78" s="6">
        <f t="shared" si="7"/>
        <v>2</v>
      </c>
      <c r="E78" s="104">
        <v>33353.0</v>
      </c>
      <c r="F78" s="48">
        <f>IFERROR(__xludf.DUMMYFUNCTION("""COMPUTED_VALUE"""),3.0)</f>
        <v>3</v>
      </c>
      <c r="G78" s="6">
        <f>IFERROR(__xludf.DUMMYFUNCTION("""COMPUTED_VALUE"""),37634.0)</f>
        <v>37634</v>
      </c>
      <c r="H78" s="49">
        <f t="shared" si="3"/>
        <v>21</v>
      </c>
      <c r="K78" s="6"/>
      <c r="L78" s="106"/>
      <c r="M78" s="6"/>
      <c r="N78" s="6"/>
      <c r="O78" s="105">
        <f t="shared" si="9"/>
        <v>20.8044276</v>
      </c>
      <c r="P78" s="108">
        <f t="shared" si="5"/>
        <v>21</v>
      </c>
    </row>
    <row r="79" ht="15.75" customHeight="1">
      <c r="A79" s="112" t="str">
        <f t="shared" si="1"/>
        <v/>
      </c>
      <c r="B79" s="103" t="str">
        <f t="shared" si="2"/>
        <v>`  21  79. NORTH           37631 `</v>
      </c>
      <c r="C79" s="6">
        <f t="shared" si="6"/>
        <v>29</v>
      </c>
      <c r="D79" s="6">
        <f t="shared" si="7"/>
        <v>2</v>
      </c>
      <c r="E79" s="104">
        <v>33174.0</v>
      </c>
      <c r="F79" s="48">
        <f>IFERROR(__xludf.DUMMYFUNCTION("""COMPUTED_VALUE"""),2.0)</f>
        <v>2</v>
      </c>
      <c r="G79" s="6">
        <f>IFERROR(__xludf.DUMMYFUNCTION("""COMPUTED_VALUE"""),37631.0)</f>
        <v>37631</v>
      </c>
      <c r="H79" s="49">
        <f t="shared" si="3"/>
        <v>21</v>
      </c>
      <c r="K79" s="6"/>
      <c r="L79" s="106"/>
      <c r="M79" s="6"/>
      <c r="N79" s="6"/>
      <c r="O79" s="105">
        <f t="shared" si="9"/>
        <v>20.09575242</v>
      </c>
      <c r="P79" s="108">
        <f t="shared" si="5"/>
        <v>21</v>
      </c>
    </row>
    <row r="80" ht="15.75" customHeight="1">
      <c r="A80" s="112" t="str">
        <f t="shared" si="1"/>
        <v/>
      </c>
      <c r="B80" s="103" t="str">
        <f t="shared" si="2"/>
        <v>`  20  80. pl              37584 `</v>
      </c>
      <c r="C80" s="6">
        <f t="shared" si="6"/>
        <v>30</v>
      </c>
      <c r="D80" s="6">
        <f t="shared" si="7"/>
        <v>2</v>
      </c>
      <c r="E80" s="104">
        <v>33111.0</v>
      </c>
      <c r="F80" s="48">
        <f>IFERROR(__xludf.DUMMYFUNCTION("""COMPUTED_VALUE"""),3.0)</f>
        <v>3</v>
      </c>
      <c r="G80" s="6">
        <f>IFERROR(__xludf.DUMMYFUNCTION("""COMPUTED_VALUE"""),37584.0)</f>
        <v>37584</v>
      </c>
      <c r="H80" s="49">
        <f t="shared" si="3"/>
        <v>20</v>
      </c>
      <c r="K80" s="6"/>
      <c r="L80" s="106"/>
      <c r="M80" s="6"/>
      <c r="N80" s="6"/>
      <c r="O80" s="105">
        <f t="shared" si="9"/>
        <v>19.41121732</v>
      </c>
      <c r="P80" s="108">
        <f t="shared" si="5"/>
        <v>20</v>
      </c>
    </row>
    <row r="81" ht="15.75" customHeight="1">
      <c r="A81" s="112" t="str">
        <f t="shared" si="1"/>
        <v/>
      </c>
      <c r="B81" s="103" t="str">
        <f t="shared" si="2"/>
        <v>`  19  81. sebg            37178 `</v>
      </c>
      <c r="C81" s="6">
        <f t="shared" si="6"/>
        <v>31</v>
      </c>
      <c r="D81" s="6">
        <f t="shared" si="7"/>
        <v>2</v>
      </c>
      <c r="E81" s="104">
        <v>33104.0</v>
      </c>
      <c r="F81" s="48">
        <f>IFERROR(__xludf.DUMMYFUNCTION("""COMPUTED_VALUE"""),4.0)</f>
        <v>4</v>
      </c>
      <c r="G81" s="6">
        <f>IFERROR(__xludf.DUMMYFUNCTION("""COMPUTED_VALUE"""),37178.0)</f>
        <v>37178</v>
      </c>
      <c r="H81" s="49">
        <f t="shared" si="3"/>
        <v>19</v>
      </c>
      <c r="K81" s="6"/>
      <c r="L81" s="106"/>
      <c r="M81" s="6"/>
      <c r="N81" s="6"/>
      <c r="O81" s="105">
        <f t="shared" si="9"/>
        <v>18.75</v>
      </c>
      <c r="P81" s="108">
        <f t="shared" si="5"/>
        <v>19</v>
      </c>
    </row>
    <row r="82" ht="15.75" customHeight="1">
      <c r="A82" s="112" t="str">
        <f t="shared" si="1"/>
        <v/>
      </c>
      <c r="B82" s="103" t="str">
        <f t="shared" si="2"/>
        <v>`  19  82. pl              37135 `</v>
      </c>
      <c r="C82" s="6">
        <f t="shared" si="6"/>
        <v>32</v>
      </c>
      <c r="D82" s="6">
        <f t="shared" si="7"/>
        <v>2</v>
      </c>
      <c r="E82" s="104">
        <v>33032.0</v>
      </c>
      <c r="F82" s="48">
        <f>IFERROR(__xludf.DUMMYFUNCTION("""COMPUTED_VALUE"""),3.0)</f>
        <v>3</v>
      </c>
      <c r="G82" s="6">
        <f>IFERROR(__xludf.DUMMYFUNCTION("""COMPUTED_VALUE"""),37135.0)</f>
        <v>37135</v>
      </c>
      <c r="H82" s="49">
        <f t="shared" si="3"/>
        <v>19</v>
      </c>
      <c r="K82" s="6"/>
      <c r="L82" s="106"/>
      <c r="M82" s="6"/>
      <c r="N82" s="6"/>
      <c r="O82" s="105">
        <f t="shared" si="9"/>
        <v>18.11130617</v>
      </c>
      <c r="P82" s="108">
        <f t="shared" si="5"/>
        <v>19</v>
      </c>
    </row>
    <row r="83" ht="15.75" customHeight="1">
      <c r="A83" s="112" t="str">
        <f t="shared" si="1"/>
        <v/>
      </c>
      <c r="B83" s="103" t="str">
        <f t="shared" si="2"/>
        <v>`  18  83. pl              37060 `</v>
      </c>
      <c r="C83" s="6">
        <f t="shared" si="6"/>
        <v>33</v>
      </c>
      <c r="D83" s="6">
        <f t="shared" si="7"/>
        <v>2</v>
      </c>
      <c r="E83" s="104">
        <v>32816.0</v>
      </c>
      <c r="F83" s="48">
        <f>IFERROR(__xludf.DUMMYFUNCTION("""COMPUTED_VALUE"""),3.0)</f>
        <v>3</v>
      </c>
      <c r="G83" s="6">
        <f>IFERROR(__xludf.DUMMYFUNCTION("""COMPUTED_VALUE"""),37060.0)</f>
        <v>37060</v>
      </c>
      <c r="H83" s="49">
        <f t="shared" si="3"/>
        <v>18</v>
      </c>
      <c r="K83" s="6"/>
      <c r="L83" s="106"/>
      <c r="M83" s="6"/>
      <c r="N83" s="6"/>
      <c r="O83" s="105">
        <f t="shared" si="9"/>
        <v>17.49436859</v>
      </c>
      <c r="P83" s="108">
        <f t="shared" si="5"/>
        <v>18</v>
      </c>
    </row>
    <row r="84" ht="15.75" customHeight="1">
      <c r="A84" s="112" t="str">
        <f t="shared" si="1"/>
        <v/>
      </c>
      <c r="B84" s="103" t="str">
        <f t="shared" si="2"/>
        <v>`  17  84. pl             37053 `</v>
      </c>
      <c r="C84" s="6">
        <f t="shared" si="6"/>
        <v>34</v>
      </c>
      <c r="D84" s="6">
        <f t="shared" si="7"/>
        <v>2</v>
      </c>
      <c r="E84" s="104">
        <v>32649.0</v>
      </c>
      <c r="F84" s="48">
        <f>IFERROR(__xludf.DUMMYFUNCTION("""COMPUTED_VALUE"""),3.0)</f>
        <v>3</v>
      </c>
      <c r="G84" s="38">
        <f>IFERROR(__xludf.DUMMYFUNCTION("""COMPUTED_VALUE"""),37053.0)</f>
        <v>37053</v>
      </c>
      <c r="H84" s="49">
        <f t="shared" si="3"/>
        <v>17</v>
      </c>
      <c r="K84" s="6"/>
      <c r="L84" s="106"/>
      <c r="M84" s="6"/>
      <c r="N84" s="6"/>
      <c r="O84" s="105">
        <f t="shared" si="9"/>
        <v>16.89844617</v>
      </c>
      <c r="P84" s="108">
        <f t="shared" si="5"/>
        <v>17</v>
      </c>
    </row>
    <row r="85" ht="15.75" customHeight="1">
      <c r="A85" s="112" t="str">
        <f t="shared" si="1"/>
        <v/>
      </c>
      <c r="B85" s="103" t="str">
        <f t="shared" si="2"/>
        <v>`  17  85. pl              36989 `</v>
      </c>
      <c r="C85" s="6">
        <f t="shared" si="6"/>
        <v>35</v>
      </c>
      <c r="D85" s="6">
        <f t="shared" si="7"/>
        <v>2</v>
      </c>
      <c r="E85" s="104">
        <v>32595.0</v>
      </c>
      <c r="F85" s="48">
        <f>IFERROR(__xludf.DUMMYFUNCTION("""COMPUTED_VALUE"""),3.0)</f>
        <v>3</v>
      </c>
      <c r="G85" s="6">
        <f>IFERROR(__xludf.DUMMYFUNCTION("""COMPUTED_VALUE"""),36989.0)</f>
        <v>36989</v>
      </c>
      <c r="H85" s="49">
        <f t="shared" si="3"/>
        <v>17</v>
      </c>
      <c r="K85" s="6"/>
      <c r="L85" s="106"/>
      <c r="M85" s="6"/>
      <c r="N85" s="6"/>
      <c r="O85" s="105">
        <f t="shared" si="9"/>
        <v>16.32282306</v>
      </c>
      <c r="P85" s="108">
        <f t="shared" si="5"/>
        <v>17</v>
      </c>
    </row>
    <row r="86" ht="15.75" customHeight="1">
      <c r="A86" s="112" t="str">
        <f t="shared" si="1"/>
        <v/>
      </c>
      <c r="B86" s="103" t="str">
        <f t="shared" si="2"/>
        <v>`  16  86. NORTH           36965 `</v>
      </c>
      <c r="C86" s="6">
        <f t="shared" si="6"/>
        <v>36</v>
      </c>
      <c r="D86" s="6">
        <f t="shared" si="7"/>
        <v>2</v>
      </c>
      <c r="E86" s="104">
        <v>32292.0</v>
      </c>
      <c r="F86" s="48">
        <f>IFERROR(__xludf.DUMMYFUNCTION("""COMPUTED_VALUE"""),2.0)</f>
        <v>2</v>
      </c>
      <c r="G86" s="6">
        <f>IFERROR(__xludf.DUMMYFUNCTION("""COMPUTED_VALUE"""),36965.0)</f>
        <v>36965</v>
      </c>
      <c r="H86" s="49">
        <f t="shared" si="3"/>
        <v>16</v>
      </c>
      <c r="K86" s="6"/>
      <c r="L86" s="106"/>
      <c r="M86" s="6"/>
      <c r="N86" s="6"/>
      <c r="O86" s="105">
        <f t="shared" si="9"/>
        <v>15.76680779</v>
      </c>
      <c r="P86" s="108">
        <f t="shared" si="5"/>
        <v>16</v>
      </c>
    </row>
    <row r="87" ht="15.75" customHeight="1">
      <c r="A87" s="112" t="str">
        <f t="shared" si="1"/>
        <v/>
      </c>
      <c r="B87" s="103" t="str">
        <f t="shared" si="2"/>
        <v>`  16  87. pl              36951 `</v>
      </c>
      <c r="C87" s="6">
        <f t="shared" si="6"/>
        <v>37</v>
      </c>
      <c r="D87" s="6">
        <f t="shared" si="7"/>
        <v>2</v>
      </c>
      <c r="E87" s="104">
        <v>32216.0</v>
      </c>
      <c r="F87" s="48">
        <f>IFERROR(__xludf.DUMMYFUNCTION("""COMPUTED_VALUE"""),3.0)</f>
        <v>3</v>
      </c>
      <c r="G87" s="6">
        <f>IFERROR(__xludf.DUMMYFUNCTION("""COMPUTED_VALUE"""),36951.0)</f>
        <v>36951</v>
      </c>
      <c r="H87" s="49">
        <f t="shared" si="3"/>
        <v>16</v>
      </c>
      <c r="K87" s="6"/>
      <c r="L87" s="106"/>
      <c r="M87" s="6"/>
      <c r="N87" s="6"/>
      <c r="O87" s="105">
        <f t="shared" si="9"/>
        <v>15.22973243</v>
      </c>
      <c r="P87" s="108">
        <f t="shared" si="5"/>
        <v>16</v>
      </c>
    </row>
    <row r="88" ht="15.75" customHeight="1">
      <c r="A88" s="112" t="str">
        <f t="shared" si="1"/>
        <v/>
      </c>
      <c r="B88" s="103" t="str">
        <f t="shared" si="2"/>
        <v>`  15  88. NORTH           36944 `</v>
      </c>
      <c r="C88" s="6">
        <f t="shared" si="6"/>
        <v>38</v>
      </c>
      <c r="D88" s="6">
        <f t="shared" si="7"/>
        <v>2</v>
      </c>
      <c r="E88" s="104">
        <v>32041.0</v>
      </c>
      <c r="F88" s="48">
        <f>IFERROR(__xludf.DUMMYFUNCTION("""COMPUTED_VALUE"""),2.0)</f>
        <v>2</v>
      </c>
      <c r="G88" s="6">
        <f>IFERROR(__xludf.DUMMYFUNCTION("""COMPUTED_VALUE"""),36944.0)</f>
        <v>36944</v>
      </c>
      <c r="H88" s="49">
        <f t="shared" si="3"/>
        <v>15</v>
      </c>
      <c r="K88" s="6"/>
      <c r="L88" s="106"/>
      <c r="M88" s="6"/>
      <c r="N88" s="6"/>
      <c r="O88" s="105">
        <f t="shared" si="9"/>
        <v>14.71095184</v>
      </c>
      <c r="P88" s="108">
        <f t="shared" si="5"/>
        <v>15</v>
      </c>
    </row>
    <row r="89" ht="15.75" customHeight="1">
      <c r="A89" s="112" t="str">
        <f t="shared" si="1"/>
        <v/>
      </c>
      <c r="B89" s="103" t="str">
        <f t="shared" si="2"/>
        <v>`  15  89. pl              36862 `</v>
      </c>
      <c r="C89" s="6">
        <f t="shared" si="6"/>
        <v>39</v>
      </c>
      <c r="D89" s="6">
        <f t="shared" si="7"/>
        <v>2</v>
      </c>
      <c r="E89" s="104">
        <v>31701.0</v>
      </c>
      <c r="F89" s="48">
        <f>IFERROR(__xludf.DUMMYFUNCTION("""COMPUTED_VALUE"""),3.0)</f>
        <v>3</v>
      </c>
      <c r="G89" s="6">
        <f>IFERROR(__xludf.DUMMYFUNCTION("""COMPUTED_VALUE"""),36862.0)</f>
        <v>36862</v>
      </c>
      <c r="H89" s="49">
        <f t="shared" si="3"/>
        <v>15</v>
      </c>
      <c r="K89" s="6"/>
      <c r="L89" s="106"/>
      <c r="M89" s="6"/>
      <c r="N89" s="6"/>
      <c r="O89" s="105">
        <f t="shared" si="9"/>
        <v>14.20984281</v>
      </c>
      <c r="P89" s="108">
        <f t="shared" si="5"/>
        <v>15</v>
      </c>
    </row>
    <row r="90" ht="15.75" customHeight="1">
      <c r="A90" s="112" t="str">
        <f t="shared" si="1"/>
        <v/>
      </c>
      <c r="B90" s="103" t="str">
        <f t="shared" si="2"/>
        <v>`  14  90. pl              36768 `</v>
      </c>
      <c r="C90" s="6">
        <f t="shared" si="6"/>
        <v>40</v>
      </c>
      <c r="D90" s="6">
        <f t="shared" si="7"/>
        <v>2</v>
      </c>
      <c r="E90" s="104">
        <v>31632.0</v>
      </c>
      <c r="F90" s="48">
        <f>IFERROR(__xludf.DUMMYFUNCTION("""COMPUTED_VALUE"""),3.0)</f>
        <v>3</v>
      </c>
      <c r="G90" s="6">
        <f>IFERROR(__xludf.DUMMYFUNCTION("""COMPUTED_VALUE"""),36768.0)</f>
        <v>36768</v>
      </c>
      <c r="H90" s="49">
        <f t="shared" si="3"/>
        <v>14</v>
      </c>
      <c r="K90" s="6"/>
      <c r="L90" s="106"/>
      <c r="M90" s="6"/>
      <c r="N90" s="6"/>
      <c r="O90" s="105">
        <f t="shared" si="9"/>
        <v>13.7258034</v>
      </c>
      <c r="P90" s="108">
        <f t="shared" si="5"/>
        <v>14</v>
      </c>
    </row>
    <row r="91" ht="15.75" customHeight="1">
      <c r="A91" s="112" t="str">
        <f t="shared" si="1"/>
        <v/>
      </c>
      <c r="B91" s="103" t="str">
        <f t="shared" si="2"/>
        <v>`  14  91. pl              36675 `</v>
      </c>
      <c r="C91" s="6">
        <f t="shared" si="6"/>
        <v>41</v>
      </c>
      <c r="D91" s="6">
        <f t="shared" si="7"/>
        <v>2</v>
      </c>
      <c r="E91" s="104">
        <v>31551.0</v>
      </c>
      <c r="F91" s="48">
        <f>IFERROR(__xludf.DUMMYFUNCTION("""COMPUTED_VALUE"""),3.0)</f>
        <v>3</v>
      </c>
      <c r="G91" s="6">
        <f>IFERROR(__xludf.DUMMYFUNCTION("""COMPUTED_VALUE"""),36675.0)</f>
        <v>36675</v>
      </c>
      <c r="H91" s="49">
        <f t="shared" si="3"/>
        <v>14</v>
      </c>
      <c r="K91" s="6"/>
      <c r="L91" s="106"/>
      <c r="M91" s="6"/>
      <c r="N91" s="6"/>
      <c r="O91" s="105">
        <f t="shared" si="9"/>
        <v>13.25825215</v>
      </c>
      <c r="P91" s="108">
        <f t="shared" si="5"/>
        <v>14</v>
      </c>
    </row>
    <row r="92" ht="15.75" customHeight="1">
      <c r="A92" s="112" t="str">
        <f t="shared" si="1"/>
        <v/>
      </c>
      <c r="B92" s="103" t="str">
        <f t="shared" si="2"/>
        <v>`  13  92. NORTH           36620 `</v>
      </c>
      <c r="C92" s="6">
        <f t="shared" si="6"/>
        <v>42</v>
      </c>
      <c r="D92" s="6">
        <f t="shared" si="7"/>
        <v>2</v>
      </c>
      <c r="E92" s="104">
        <v>31487.0</v>
      </c>
      <c r="F92" s="48">
        <f>IFERROR(__xludf.DUMMYFUNCTION("""COMPUTED_VALUE"""),2.0)</f>
        <v>2</v>
      </c>
      <c r="G92" s="6">
        <f>IFERROR(__xludf.DUMMYFUNCTION("""COMPUTED_VALUE"""),36620.0)</f>
        <v>36620</v>
      </c>
      <c r="H92" s="49">
        <f t="shared" si="3"/>
        <v>13</v>
      </c>
      <c r="K92" s="6"/>
      <c r="L92" s="106"/>
      <c r="M92" s="6"/>
      <c r="N92" s="6"/>
      <c r="O92" s="105">
        <f t="shared" si="9"/>
        <v>12.80662741</v>
      </c>
      <c r="P92" s="108">
        <f t="shared" si="5"/>
        <v>13</v>
      </c>
    </row>
    <row r="93" ht="15.75" customHeight="1">
      <c r="A93" s="112" t="str">
        <f t="shared" si="1"/>
        <v/>
      </c>
      <c r="B93" s="103" t="str">
        <f t="shared" si="2"/>
        <v>`  13  93. NORTH           36554 `</v>
      </c>
      <c r="C93" s="6">
        <f t="shared" si="6"/>
        <v>43</v>
      </c>
      <c r="D93" s="6">
        <f t="shared" si="7"/>
        <v>2</v>
      </c>
      <c r="E93" s="104">
        <v>31428.0</v>
      </c>
      <c r="F93" s="48">
        <f>IFERROR(__xludf.DUMMYFUNCTION("""COMPUTED_VALUE"""),2.0)</f>
        <v>2</v>
      </c>
      <c r="G93" s="6">
        <f>IFERROR(__xludf.DUMMYFUNCTION("""COMPUTED_VALUE"""),36554.0)</f>
        <v>36554</v>
      </c>
      <c r="H93" s="49">
        <f t="shared" si="3"/>
        <v>13</v>
      </c>
      <c r="K93" s="6"/>
      <c r="L93" s="106"/>
      <c r="M93" s="6"/>
      <c r="N93" s="6"/>
      <c r="O93" s="105">
        <f t="shared" si="9"/>
        <v>12.37038666</v>
      </c>
      <c r="P93" s="108">
        <f t="shared" si="5"/>
        <v>13</v>
      </c>
    </row>
    <row r="94" ht="15.75" customHeight="1">
      <c r="A94" s="112" t="str">
        <f t="shared" si="1"/>
        <v/>
      </c>
      <c r="B94" s="103" t="str">
        <f t="shared" si="2"/>
        <v>`  12  94. pl              36347 `</v>
      </c>
      <c r="C94" s="6">
        <f t="shared" si="6"/>
        <v>44</v>
      </c>
      <c r="D94" s="6">
        <f t="shared" si="7"/>
        <v>2</v>
      </c>
      <c r="E94" s="104">
        <v>31278.0</v>
      </c>
      <c r="F94" s="48">
        <f>IFERROR(__xludf.DUMMYFUNCTION("""COMPUTED_VALUE"""),3.0)</f>
        <v>3</v>
      </c>
      <c r="G94" s="6">
        <f>IFERROR(__xludf.DUMMYFUNCTION("""COMPUTED_VALUE"""),36347.0)</f>
        <v>36347</v>
      </c>
      <c r="H94" s="49">
        <f t="shared" si="3"/>
        <v>12</v>
      </c>
      <c r="K94" s="6"/>
      <c r="L94" s="106"/>
      <c r="M94" s="6"/>
      <c r="N94" s="6"/>
      <c r="O94" s="105">
        <f t="shared" si="9"/>
        <v>11.94900588</v>
      </c>
      <c r="P94" s="108">
        <f t="shared" si="5"/>
        <v>12</v>
      </c>
    </row>
    <row r="95" ht="15.75" customHeight="1">
      <c r="A95" s="112" t="str">
        <f t="shared" si="1"/>
        <v/>
      </c>
      <c r="B95" s="103" t="str">
        <f t="shared" si="2"/>
        <v>`  12  95. Greddit2        36340 `</v>
      </c>
      <c r="C95" s="6">
        <f t="shared" si="6"/>
        <v>45</v>
      </c>
      <c r="D95" s="6">
        <f t="shared" si="7"/>
        <v>2</v>
      </c>
      <c r="E95" s="104">
        <v>31135.0</v>
      </c>
      <c r="F95" s="48">
        <f>IFERROR(__xludf.DUMMYFUNCTION("""COMPUTED_VALUE"""),1.0)</f>
        <v>1</v>
      </c>
      <c r="G95" s="6">
        <f>IFERROR(__xludf.DUMMYFUNCTION("""COMPUTED_VALUE"""),36340.0)</f>
        <v>36340</v>
      </c>
      <c r="H95" s="49">
        <f t="shared" si="3"/>
        <v>12</v>
      </c>
      <c r="K95" s="6"/>
      <c r="L95" s="106"/>
      <c r="M95" s="6"/>
      <c r="N95" s="6"/>
      <c r="O95" s="105">
        <f t="shared" si="9"/>
        <v>11.54197888</v>
      </c>
      <c r="P95" s="108">
        <f t="shared" si="5"/>
        <v>12</v>
      </c>
    </row>
    <row r="96" ht="15.75" customHeight="1">
      <c r="A96" s="112" t="str">
        <f t="shared" si="1"/>
        <v/>
      </c>
      <c r="B96" s="103" t="str">
        <f t="shared" si="2"/>
        <v>`  12  96. NORTH           36175 `</v>
      </c>
      <c r="C96" s="6">
        <f t="shared" si="6"/>
        <v>46</v>
      </c>
      <c r="D96" s="6">
        <f t="shared" si="7"/>
        <v>2</v>
      </c>
      <c r="E96" s="104">
        <v>30585.0</v>
      </c>
      <c r="F96" s="48">
        <f>IFERROR(__xludf.DUMMYFUNCTION("""COMPUTED_VALUE"""),2.0)</f>
        <v>2</v>
      </c>
      <c r="G96" s="6">
        <f>IFERROR(__xludf.DUMMYFUNCTION("""COMPUTED_VALUE"""),36175.0)</f>
        <v>36175</v>
      </c>
      <c r="H96" s="49">
        <f t="shared" si="3"/>
        <v>12</v>
      </c>
      <c r="K96" s="6"/>
      <c r="L96" s="106"/>
      <c r="M96" s="6"/>
      <c r="N96" s="6"/>
      <c r="O96" s="105">
        <f t="shared" si="9"/>
        <v>11.1488167</v>
      </c>
      <c r="P96" s="108">
        <f t="shared" si="5"/>
        <v>12</v>
      </c>
    </row>
    <row r="97" ht="15.75" customHeight="1">
      <c r="A97" s="112" t="str">
        <f t="shared" si="1"/>
        <v/>
      </c>
      <c r="B97" s="103" t="str">
        <f t="shared" si="2"/>
        <v>`  11  97. Greddit2        36148 `</v>
      </c>
      <c r="C97" s="6">
        <f t="shared" si="6"/>
        <v>47</v>
      </c>
      <c r="D97" s="6">
        <f t="shared" si="7"/>
        <v>2</v>
      </c>
      <c r="E97" s="104">
        <v>30555.0</v>
      </c>
      <c r="F97" s="48">
        <f>IFERROR(__xludf.DUMMYFUNCTION("""COMPUTED_VALUE"""),1.0)</f>
        <v>1</v>
      </c>
      <c r="G97" s="6">
        <f>IFERROR(__xludf.DUMMYFUNCTION("""COMPUTED_VALUE"""),36148.0)</f>
        <v>36148</v>
      </c>
      <c r="H97" s="49">
        <f t="shared" si="3"/>
        <v>11</v>
      </c>
      <c r="K97" s="6"/>
      <c r="L97" s="106"/>
      <c r="M97" s="6"/>
      <c r="N97" s="6"/>
      <c r="O97" s="105">
        <f t="shared" si="9"/>
        <v>10.76904708</v>
      </c>
      <c r="P97" s="108">
        <f t="shared" si="5"/>
        <v>11</v>
      </c>
    </row>
    <row r="98" ht="15.75" customHeight="1">
      <c r="A98" s="112" t="str">
        <f t="shared" si="1"/>
        <v/>
      </c>
      <c r="B98" s="103" t="str">
        <f t="shared" si="2"/>
        <v>`  11  98. sebg            36046 `</v>
      </c>
      <c r="C98" s="6">
        <f t="shared" si="6"/>
        <v>48</v>
      </c>
      <c r="D98" s="6">
        <f t="shared" si="7"/>
        <v>2</v>
      </c>
      <c r="E98" s="104">
        <v>29957.0</v>
      </c>
      <c r="F98" s="48">
        <f>IFERROR(__xludf.DUMMYFUNCTION("""COMPUTED_VALUE"""),4.0)</f>
        <v>4</v>
      </c>
      <c r="G98" s="6">
        <f>IFERROR(__xludf.DUMMYFUNCTION("""COMPUTED_VALUE"""),36046.0)</f>
        <v>36046</v>
      </c>
      <c r="H98" s="49">
        <f t="shared" si="3"/>
        <v>11</v>
      </c>
      <c r="K98" s="6"/>
      <c r="L98" s="106"/>
      <c r="M98" s="6"/>
      <c r="N98" s="6"/>
      <c r="O98" s="105">
        <f t="shared" si="9"/>
        <v>10.4022138</v>
      </c>
      <c r="P98" s="108">
        <f t="shared" si="5"/>
        <v>11</v>
      </c>
    </row>
    <row r="99" ht="15.75" customHeight="1">
      <c r="A99" s="112" t="str">
        <f t="shared" si="1"/>
        <v/>
      </c>
      <c r="B99" s="103" t="str">
        <f t="shared" si="2"/>
        <v>`  11  99. pl              35999 `</v>
      </c>
      <c r="C99" s="6">
        <f t="shared" si="6"/>
        <v>49</v>
      </c>
      <c r="D99" s="6">
        <f t="shared" si="7"/>
        <v>2</v>
      </c>
      <c r="E99" s="104">
        <v>29847.0</v>
      </c>
      <c r="F99" s="48">
        <f>IFERROR(__xludf.DUMMYFUNCTION("""COMPUTED_VALUE"""),3.0)</f>
        <v>3</v>
      </c>
      <c r="G99" s="6">
        <f>IFERROR(__xludf.DUMMYFUNCTION("""COMPUTED_VALUE"""),35999.0)</f>
        <v>35999</v>
      </c>
      <c r="H99" s="49">
        <f t="shared" si="3"/>
        <v>11</v>
      </c>
      <c r="K99" s="6"/>
      <c r="L99" s="106"/>
      <c r="M99" s="6"/>
      <c r="N99" s="6"/>
      <c r="O99" s="105">
        <f t="shared" si="9"/>
        <v>10.04787621</v>
      </c>
      <c r="P99" s="108">
        <f t="shared" si="5"/>
        <v>11</v>
      </c>
    </row>
    <row r="100" ht="15.75" customHeight="1">
      <c r="A100" s="112" t="str">
        <f t="shared" si="1"/>
        <v/>
      </c>
      <c r="B100" s="103" t="str">
        <f t="shared" si="2"/>
        <v>`  10  100.NORTH           35857 `</v>
      </c>
      <c r="C100" s="6">
        <f t="shared" si="6"/>
        <v>50</v>
      </c>
      <c r="D100" s="6">
        <f t="shared" si="7"/>
        <v>2</v>
      </c>
      <c r="E100" s="114"/>
      <c r="F100" s="48">
        <f>IFERROR(__xludf.DUMMYFUNCTION("""COMPUTED_VALUE"""),2.0)</f>
        <v>2</v>
      </c>
      <c r="G100" s="6">
        <f>IFERROR(__xludf.DUMMYFUNCTION("""COMPUTED_VALUE"""),35857.0)</f>
        <v>35857</v>
      </c>
      <c r="H100" s="49">
        <f t="shared" si="3"/>
        <v>10</v>
      </c>
      <c r="K100" s="6"/>
      <c r="L100" s="106"/>
      <c r="M100" s="6"/>
      <c r="N100" s="6"/>
      <c r="O100" s="105">
        <f t="shared" si="9"/>
        <v>9.705608661</v>
      </c>
      <c r="P100" s="108">
        <f t="shared" si="5"/>
        <v>10</v>
      </c>
    </row>
    <row r="101" ht="15.75" customHeight="1">
      <c r="A101" s="112" t="str">
        <f t="shared" si="1"/>
        <v/>
      </c>
      <c r="B101" s="103" t="str">
        <f t="shared" si="2"/>
        <v>`  10  101.pl              35844 `</v>
      </c>
      <c r="C101" s="6">
        <f t="shared" si="6"/>
        <v>1</v>
      </c>
      <c r="D101" s="6">
        <f t="shared" si="7"/>
        <v>3</v>
      </c>
      <c r="E101" s="97">
        <f t="array" ref="E101:E150">if(index(VirtualLeague!$I$2:$AF$2,0,D101)="",,index(ScoreMatrix!$B$2:$AA$51,0,D101))</f>
        <v>42626</v>
      </c>
      <c r="F101" s="48">
        <f>IFERROR(__xludf.DUMMYFUNCTION("""COMPUTED_VALUE"""),3.0)</f>
        <v>3</v>
      </c>
      <c r="G101" s="6">
        <f>IFERROR(__xludf.DUMMYFUNCTION("""COMPUTED_VALUE"""),35844.0)</f>
        <v>35844</v>
      </c>
      <c r="H101" s="49">
        <f t="shared" si="3"/>
        <v>10</v>
      </c>
      <c r="K101" s="6"/>
      <c r="L101" s="106"/>
      <c r="M101" s="6"/>
      <c r="N101" s="6"/>
      <c r="O101" s="105">
        <f t="shared" si="9"/>
        <v>9.375</v>
      </c>
      <c r="P101" s="108">
        <f t="shared" si="5"/>
        <v>10</v>
      </c>
    </row>
    <row r="102" ht="15.75" customHeight="1">
      <c r="A102" s="112" t="str">
        <f t="shared" si="1"/>
        <v/>
      </c>
      <c r="B102" s="103" t="str">
        <f t="shared" si="2"/>
        <v>`  10  102.NORTH           35783 `</v>
      </c>
      <c r="C102" s="6">
        <f t="shared" si="6"/>
        <v>2</v>
      </c>
      <c r="D102" s="6">
        <f t="shared" si="7"/>
        <v>3</v>
      </c>
      <c r="E102" s="104">
        <v>41118.0</v>
      </c>
      <c r="F102" s="48">
        <f>IFERROR(__xludf.DUMMYFUNCTION("""COMPUTED_VALUE"""),2.0)</f>
        <v>2</v>
      </c>
      <c r="G102" s="6">
        <f>IFERROR(__xludf.DUMMYFUNCTION("""COMPUTED_VALUE"""),35783.0)</f>
        <v>35783</v>
      </c>
      <c r="H102" s="49">
        <f t="shared" si="3"/>
        <v>10</v>
      </c>
      <c r="K102" s="6"/>
      <c r="L102" s="106"/>
      <c r="M102" s="6"/>
      <c r="N102" s="6"/>
      <c r="O102" s="105">
        <f t="shared" si="9"/>
        <v>9.055653084</v>
      </c>
      <c r="P102" s="108">
        <f t="shared" si="5"/>
        <v>10</v>
      </c>
    </row>
    <row r="103" ht="15.75" customHeight="1">
      <c r="A103" s="112" t="str">
        <f t="shared" si="1"/>
        <v/>
      </c>
      <c r="B103" s="103" t="str">
        <f t="shared" si="2"/>
        <v>`   9  103.Greddit2        35606 `</v>
      </c>
      <c r="C103" s="6">
        <f t="shared" si="6"/>
        <v>3</v>
      </c>
      <c r="D103" s="6">
        <f t="shared" si="7"/>
        <v>3</v>
      </c>
      <c r="E103" s="104">
        <v>41042.0</v>
      </c>
      <c r="F103" s="48">
        <f>IFERROR(__xludf.DUMMYFUNCTION("""COMPUTED_VALUE"""),1.0)</f>
        <v>1</v>
      </c>
      <c r="G103" s="6">
        <f>IFERROR(__xludf.DUMMYFUNCTION("""COMPUTED_VALUE"""),35606.0)</f>
        <v>35606</v>
      </c>
      <c r="H103" s="49">
        <f t="shared" si="3"/>
        <v>9</v>
      </c>
      <c r="K103" s="6"/>
      <c r="L103" s="106"/>
      <c r="M103" s="6"/>
      <c r="N103" s="6"/>
      <c r="O103" s="105">
        <f t="shared" si="9"/>
        <v>8.747184296</v>
      </c>
      <c r="P103" s="108">
        <f t="shared" si="5"/>
        <v>9</v>
      </c>
    </row>
    <row r="104" ht="15.75" customHeight="1">
      <c r="A104" s="112" t="str">
        <f t="shared" si="1"/>
        <v/>
      </c>
      <c r="B104" s="103" t="str">
        <f t="shared" si="2"/>
        <v>`   9  104.sebg            35477 `</v>
      </c>
      <c r="C104" s="6">
        <f t="shared" si="6"/>
        <v>4</v>
      </c>
      <c r="D104" s="6">
        <f t="shared" si="7"/>
        <v>3</v>
      </c>
      <c r="E104" s="104">
        <v>40807.0</v>
      </c>
      <c r="F104" s="48">
        <f>IFERROR(__xludf.DUMMYFUNCTION("""COMPUTED_VALUE"""),4.0)</f>
        <v>4</v>
      </c>
      <c r="G104" s="6">
        <f>IFERROR(__xludf.DUMMYFUNCTION("""COMPUTED_VALUE"""),35477.0)</f>
        <v>35477</v>
      </c>
      <c r="H104" s="49">
        <f t="shared" si="3"/>
        <v>9</v>
      </c>
      <c r="K104" s="6"/>
      <c r="L104" s="106"/>
      <c r="M104" s="6"/>
      <c r="N104" s="6"/>
      <c r="O104" s="105">
        <f t="shared" si="9"/>
        <v>8.449223087</v>
      </c>
      <c r="P104" s="108">
        <f t="shared" si="5"/>
        <v>9</v>
      </c>
    </row>
    <row r="105" ht="15.75" customHeight="1">
      <c r="A105" s="112" t="str">
        <f t="shared" si="1"/>
        <v/>
      </c>
      <c r="B105" s="103" t="str">
        <f t="shared" si="2"/>
        <v>`   9  105.NORTH           35463 `</v>
      </c>
      <c r="C105" s="6">
        <f t="shared" si="6"/>
        <v>5</v>
      </c>
      <c r="D105" s="6">
        <f t="shared" si="7"/>
        <v>3</v>
      </c>
      <c r="E105" s="113">
        <v>40750.0</v>
      </c>
      <c r="F105" s="48">
        <f>IFERROR(__xludf.DUMMYFUNCTION("""COMPUTED_VALUE"""),2.0)</f>
        <v>2</v>
      </c>
      <c r="G105" s="6">
        <f>IFERROR(__xludf.DUMMYFUNCTION("""COMPUTED_VALUE"""),35463.0)</f>
        <v>35463</v>
      </c>
      <c r="H105" s="49">
        <f t="shared" si="3"/>
        <v>9</v>
      </c>
      <c r="K105" s="6"/>
      <c r="L105" s="106"/>
      <c r="M105" s="6"/>
      <c r="N105" s="6"/>
      <c r="O105" s="105">
        <f t="shared" si="9"/>
        <v>8.161411531</v>
      </c>
      <c r="P105" s="108">
        <f t="shared" si="5"/>
        <v>9</v>
      </c>
    </row>
    <row r="106" ht="15.75" customHeight="1">
      <c r="A106" s="112" t="str">
        <f t="shared" si="1"/>
        <v/>
      </c>
      <c r="B106" s="103" t="str">
        <f t="shared" si="2"/>
        <v>`   8  106.NORTH           35391 `</v>
      </c>
      <c r="C106" s="6">
        <f t="shared" si="6"/>
        <v>6</v>
      </c>
      <c r="D106" s="6">
        <f t="shared" si="7"/>
        <v>3</v>
      </c>
      <c r="E106" s="104">
        <v>40655.0</v>
      </c>
      <c r="F106" s="48">
        <f>IFERROR(__xludf.DUMMYFUNCTION("""COMPUTED_VALUE"""),2.0)</f>
        <v>2</v>
      </c>
      <c r="G106" s="6">
        <f>IFERROR(__xludf.DUMMYFUNCTION("""COMPUTED_VALUE"""),35391.0)</f>
        <v>35391</v>
      </c>
      <c r="H106" s="49">
        <f t="shared" si="3"/>
        <v>8</v>
      </c>
      <c r="K106" s="6"/>
      <c r="L106" s="106"/>
      <c r="M106" s="6"/>
      <c r="N106" s="6"/>
      <c r="O106" s="105">
        <f t="shared" si="9"/>
        <v>7.883403893</v>
      </c>
      <c r="P106" s="108">
        <f t="shared" si="5"/>
        <v>8</v>
      </c>
    </row>
    <row r="107" ht="15.75" customHeight="1">
      <c r="A107" s="112" t="str">
        <f t="shared" si="1"/>
        <v/>
      </c>
      <c r="B107" s="103" t="str">
        <f t="shared" si="2"/>
        <v>`   8  107.NORTH           35365 `</v>
      </c>
      <c r="C107" s="6">
        <f t="shared" si="6"/>
        <v>7</v>
      </c>
      <c r="D107" s="6">
        <f t="shared" si="7"/>
        <v>3</v>
      </c>
      <c r="E107" s="104">
        <v>40576.0</v>
      </c>
      <c r="F107" s="48">
        <f>IFERROR(__xludf.DUMMYFUNCTION("""COMPUTED_VALUE"""),2.0)</f>
        <v>2</v>
      </c>
      <c r="G107" s="6">
        <f>IFERROR(__xludf.DUMMYFUNCTION("""COMPUTED_VALUE"""),35365.0)</f>
        <v>35365</v>
      </c>
      <c r="H107" s="49">
        <f t="shared" si="3"/>
        <v>8</v>
      </c>
      <c r="K107" s="6"/>
      <c r="L107" s="106"/>
      <c r="M107" s="6"/>
      <c r="N107" s="6"/>
      <c r="O107" s="105">
        <f t="shared" si="9"/>
        <v>7.614866216</v>
      </c>
      <c r="P107" s="108">
        <f t="shared" si="5"/>
        <v>8</v>
      </c>
    </row>
    <row r="108" ht="15.75" customHeight="1">
      <c r="A108" s="112" t="str">
        <f t="shared" si="1"/>
        <v/>
      </c>
      <c r="B108" s="103" t="str">
        <f t="shared" si="2"/>
        <v>`   8  108.NORTH           35287 `</v>
      </c>
      <c r="C108" s="6">
        <f t="shared" si="6"/>
        <v>8</v>
      </c>
      <c r="D108" s="6">
        <f t="shared" si="7"/>
        <v>3</v>
      </c>
      <c r="E108" s="104">
        <v>40392.0</v>
      </c>
      <c r="F108" s="48">
        <f>IFERROR(__xludf.DUMMYFUNCTION("""COMPUTED_VALUE"""),2.0)</f>
        <v>2</v>
      </c>
      <c r="G108" s="6">
        <f>IFERROR(__xludf.DUMMYFUNCTION("""COMPUTED_VALUE"""),35287.0)</f>
        <v>35287</v>
      </c>
      <c r="H108" s="49">
        <f t="shared" si="3"/>
        <v>8</v>
      </c>
      <c r="K108" s="6"/>
      <c r="L108" s="106"/>
      <c r="M108" s="6"/>
      <c r="N108" s="6"/>
      <c r="O108" s="105">
        <f t="shared" si="9"/>
        <v>7.355475918</v>
      </c>
      <c r="P108" s="108">
        <f t="shared" si="5"/>
        <v>8</v>
      </c>
    </row>
    <row r="109" ht="15.75" customHeight="1">
      <c r="A109" s="112" t="str">
        <f t="shared" si="1"/>
        <v/>
      </c>
      <c r="B109" s="103" t="str">
        <f t="shared" si="2"/>
        <v>`   8  109.NORTH           35245 `</v>
      </c>
      <c r="C109" s="6">
        <f t="shared" si="6"/>
        <v>9</v>
      </c>
      <c r="D109" s="6">
        <f t="shared" si="7"/>
        <v>3</v>
      </c>
      <c r="E109" s="104">
        <v>40209.0</v>
      </c>
      <c r="F109" s="48">
        <f>IFERROR(__xludf.DUMMYFUNCTION("""COMPUTED_VALUE"""),2.0)</f>
        <v>2</v>
      </c>
      <c r="G109" s="6">
        <f>IFERROR(__xludf.DUMMYFUNCTION("""COMPUTED_VALUE"""),35245.0)</f>
        <v>35245</v>
      </c>
      <c r="H109" s="49">
        <f t="shared" si="3"/>
        <v>8</v>
      </c>
      <c r="K109" s="6"/>
      <c r="L109" s="106"/>
      <c r="M109" s="6"/>
      <c r="N109" s="6"/>
      <c r="O109" s="105">
        <f t="shared" si="9"/>
        <v>7.104921406</v>
      </c>
      <c r="P109" s="108">
        <f t="shared" si="5"/>
        <v>8</v>
      </c>
    </row>
    <row r="110" ht="15.75" customHeight="1">
      <c r="A110" s="112" t="str">
        <f t="shared" si="1"/>
        <v/>
      </c>
      <c r="B110" s="103" t="str">
        <f t="shared" si="2"/>
        <v>`   7  110.pl              35109 `</v>
      </c>
      <c r="C110" s="6">
        <f t="shared" si="6"/>
        <v>10</v>
      </c>
      <c r="D110" s="6">
        <f t="shared" si="7"/>
        <v>3</v>
      </c>
      <c r="E110" s="104">
        <v>40078.0</v>
      </c>
      <c r="F110" s="48">
        <f>IFERROR(__xludf.DUMMYFUNCTION("""COMPUTED_VALUE"""),3.0)</f>
        <v>3</v>
      </c>
      <c r="G110" s="6">
        <f>IFERROR(__xludf.DUMMYFUNCTION("""COMPUTED_VALUE"""),35109.0)</f>
        <v>35109</v>
      </c>
      <c r="H110" s="49">
        <f t="shared" si="3"/>
        <v>7</v>
      </c>
      <c r="K110" s="6"/>
      <c r="L110" s="106"/>
      <c r="M110" s="6"/>
      <c r="N110" s="6"/>
      <c r="O110" s="105">
        <f t="shared" si="9"/>
        <v>6.8629017</v>
      </c>
      <c r="P110" s="108">
        <f t="shared" si="5"/>
        <v>7</v>
      </c>
    </row>
    <row r="111" ht="15.75" customHeight="1">
      <c r="A111" s="112" t="str">
        <f t="shared" si="1"/>
        <v/>
      </c>
      <c r="B111" s="103" t="str">
        <f t="shared" si="2"/>
        <v>`   7  111.NORTH           35061 `</v>
      </c>
      <c r="C111" s="6">
        <f t="shared" si="6"/>
        <v>11</v>
      </c>
      <c r="D111" s="6">
        <f t="shared" si="7"/>
        <v>3</v>
      </c>
      <c r="E111" s="104">
        <v>40059.0</v>
      </c>
      <c r="F111" s="48">
        <f>IFERROR(__xludf.DUMMYFUNCTION("""COMPUTED_VALUE"""),2.0)</f>
        <v>2</v>
      </c>
      <c r="G111" s="6">
        <f>IFERROR(__xludf.DUMMYFUNCTION("""COMPUTED_VALUE"""),35061.0)</f>
        <v>35061</v>
      </c>
      <c r="H111" s="49">
        <f t="shared" si="3"/>
        <v>7</v>
      </c>
      <c r="K111" s="6"/>
      <c r="L111" s="106"/>
      <c r="M111" s="6"/>
      <c r="N111" s="6"/>
      <c r="O111" s="105">
        <f t="shared" si="9"/>
        <v>6.629126074</v>
      </c>
      <c r="P111" s="108">
        <f t="shared" si="5"/>
        <v>7</v>
      </c>
    </row>
    <row r="112" ht="15.75" customHeight="1">
      <c r="A112" s="112" t="str">
        <f t="shared" si="1"/>
        <v/>
      </c>
      <c r="B112" s="103" t="str">
        <f t="shared" si="2"/>
        <v>`   7  112.NORTH           34992 `</v>
      </c>
      <c r="C112" s="6">
        <f t="shared" si="6"/>
        <v>12</v>
      </c>
      <c r="D112" s="6">
        <f t="shared" si="7"/>
        <v>3</v>
      </c>
      <c r="E112" s="104">
        <v>40038.0</v>
      </c>
      <c r="F112" s="48">
        <f>IFERROR(__xludf.DUMMYFUNCTION("""COMPUTED_VALUE"""),2.0)</f>
        <v>2</v>
      </c>
      <c r="G112" s="6">
        <f>IFERROR(__xludf.DUMMYFUNCTION("""COMPUTED_VALUE"""),34992.0)</f>
        <v>34992</v>
      </c>
      <c r="H112" s="49">
        <f t="shared" si="3"/>
        <v>7</v>
      </c>
      <c r="K112" s="6"/>
      <c r="L112" s="106"/>
      <c r="M112" s="6"/>
      <c r="N112" s="6"/>
      <c r="O112" s="105">
        <f t="shared" si="9"/>
        <v>6.403313704</v>
      </c>
      <c r="P112" s="108">
        <f t="shared" si="5"/>
        <v>7</v>
      </c>
    </row>
    <row r="113" ht="15.75" customHeight="1">
      <c r="A113" s="112" t="str">
        <f t="shared" si="1"/>
        <v/>
      </c>
      <c r="B113" s="103" t="str">
        <f t="shared" si="2"/>
        <v>`   7  113.NORTH           34978 `</v>
      </c>
      <c r="C113" s="6">
        <f t="shared" si="6"/>
        <v>13</v>
      </c>
      <c r="D113" s="6">
        <f t="shared" si="7"/>
        <v>3</v>
      </c>
      <c r="E113" s="104">
        <v>39942.0</v>
      </c>
      <c r="F113" s="48">
        <f>IFERROR(__xludf.DUMMYFUNCTION("""COMPUTED_VALUE"""),2.0)</f>
        <v>2</v>
      </c>
      <c r="G113" s="6">
        <f>IFERROR(__xludf.DUMMYFUNCTION("""COMPUTED_VALUE"""),34978.0)</f>
        <v>34978</v>
      </c>
      <c r="H113" s="49">
        <f t="shared" si="3"/>
        <v>7</v>
      </c>
      <c r="K113" s="6"/>
      <c r="L113" s="106"/>
      <c r="M113" s="6"/>
      <c r="N113" s="6"/>
      <c r="O113" s="105">
        <f t="shared" si="9"/>
        <v>6.185193332</v>
      </c>
      <c r="P113" s="108">
        <f t="shared" si="5"/>
        <v>7</v>
      </c>
    </row>
    <row r="114" ht="15.75" customHeight="1">
      <c r="A114" s="112" t="str">
        <f t="shared" si="1"/>
        <v/>
      </c>
      <c r="B114" s="103" t="str">
        <f t="shared" si="2"/>
        <v>`   6  114.Greddit2        34977 `</v>
      </c>
      <c r="C114" s="6">
        <f t="shared" si="6"/>
        <v>14</v>
      </c>
      <c r="D114" s="6">
        <f t="shared" si="7"/>
        <v>3</v>
      </c>
      <c r="E114" s="104">
        <v>39931.0</v>
      </c>
      <c r="F114" s="48">
        <f>IFERROR(__xludf.DUMMYFUNCTION("""COMPUTED_VALUE"""),1.0)</f>
        <v>1</v>
      </c>
      <c r="G114" s="6">
        <f>IFERROR(__xludf.DUMMYFUNCTION("""COMPUTED_VALUE"""),34977.0)</f>
        <v>34977</v>
      </c>
      <c r="H114" s="49">
        <f t="shared" si="3"/>
        <v>6</v>
      </c>
      <c r="K114" s="6"/>
      <c r="L114" s="106"/>
      <c r="M114" s="6"/>
      <c r="N114" s="6"/>
      <c r="O114" s="105">
        <f t="shared" si="9"/>
        <v>5.974502941</v>
      </c>
      <c r="P114" s="108">
        <f t="shared" si="5"/>
        <v>6</v>
      </c>
    </row>
    <row r="115" ht="15.75" customHeight="1">
      <c r="A115" s="112" t="str">
        <f t="shared" si="1"/>
        <v/>
      </c>
      <c r="B115" s="103" t="str">
        <f t="shared" si="2"/>
        <v>`   6  115.Greddit2        34868 `</v>
      </c>
      <c r="C115" s="6">
        <f t="shared" si="6"/>
        <v>15</v>
      </c>
      <c r="D115" s="6">
        <f t="shared" si="7"/>
        <v>3</v>
      </c>
      <c r="E115" s="104">
        <v>39843.0</v>
      </c>
      <c r="F115" s="48">
        <f>IFERROR(__xludf.DUMMYFUNCTION("""COMPUTED_VALUE"""),1.0)</f>
        <v>1</v>
      </c>
      <c r="G115" s="6">
        <f>IFERROR(__xludf.DUMMYFUNCTION("""COMPUTED_VALUE"""),34868.0)</f>
        <v>34868</v>
      </c>
      <c r="H115" s="49">
        <f t="shared" si="3"/>
        <v>6</v>
      </c>
      <c r="K115" s="6"/>
      <c r="L115" s="106"/>
      <c r="M115" s="6"/>
      <c r="N115" s="6"/>
      <c r="O115" s="105">
        <f t="shared" si="9"/>
        <v>5.770989438</v>
      </c>
      <c r="P115" s="108">
        <f t="shared" si="5"/>
        <v>6</v>
      </c>
    </row>
    <row r="116" ht="15.75" customHeight="1">
      <c r="A116" s="112" t="str">
        <f t="shared" si="1"/>
        <v/>
      </c>
      <c r="B116" s="103" t="str">
        <f t="shared" si="2"/>
        <v>`   6  116.NORTH           34802 `</v>
      </c>
      <c r="C116" s="6">
        <f t="shared" si="6"/>
        <v>16</v>
      </c>
      <c r="D116" s="6">
        <f t="shared" si="7"/>
        <v>3</v>
      </c>
      <c r="E116" s="104">
        <v>39705.0</v>
      </c>
      <c r="F116" s="48">
        <f>IFERROR(__xludf.DUMMYFUNCTION("""COMPUTED_VALUE"""),2.0)</f>
        <v>2</v>
      </c>
      <c r="G116" s="6">
        <f>IFERROR(__xludf.DUMMYFUNCTION("""COMPUTED_VALUE"""),34802.0)</f>
        <v>34802</v>
      </c>
      <c r="H116" s="49">
        <f t="shared" si="3"/>
        <v>6</v>
      </c>
      <c r="K116" s="6"/>
      <c r="L116" s="106"/>
      <c r="M116" s="6"/>
      <c r="N116" s="6"/>
      <c r="O116" s="105">
        <f t="shared" si="9"/>
        <v>5.574408352</v>
      </c>
      <c r="P116" s="108">
        <f t="shared" si="5"/>
        <v>6</v>
      </c>
    </row>
    <row r="117" ht="15.75" customHeight="1">
      <c r="A117" s="112" t="str">
        <f t="shared" si="1"/>
        <v/>
      </c>
      <c r="B117" s="103" t="str">
        <f t="shared" si="2"/>
        <v>`   6  117.Greddit2        34771 `</v>
      </c>
      <c r="C117" s="6">
        <f t="shared" si="6"/>
        <v>17</v>
      </c>
      <c r="D117" s="6">
        <f t="shared" si="7"/>
        <v>3</v>
      </c>
      <c r="E117" s="104">
        <v>39669.0</v>
      </c>
      <c r="F117" s="48">
        <f>IFERROR(__xludf.DUMMYFUNCTION("""COMPUTED_VALUE"""),1.0)</f>
        <v>1</v>
      </c>
      <c r="G117" s="6">
        <f>IFERROR(__xludf.DUMMYFUNCTION("""COMPUTED_VALUE"""),34771.0)</f>
        <v>34771</v>
      </c>
      <c r="H117" s="49">
        <f t="shared" si="3"/>
        <v>6</v>
      </c>
      <c r="K117" s="6"/>
      <c r="L117" s="106"/>
      <c r="M117" s="6"/>
      <c r="N117" s="6"/>
      <c r="O117" s="105">
        <f t="shared" si="9"/>
        <v>5.384523539</v>
      </c>
      <c r="P117" s="108">
        <f t="shared" si="5"/>
        <v>6</v>
      </c>
    </row>
    <row r="118" ht="15.75" customHeight="1">
      <c r="A118" s="112" t="str">
        <f t="shared" si="1"/>
        <v/>
      </c>
      <c r="B118" s="103" t="str">
        <f t="shared" si="2"/>
        <v>`   6  118.sebg            34722 `</v>
      </c>
      <c r="C118" s="6">
        <f t="shared" si="6"/>
        <v>18</v>
      </c>
      <c r="D118" s="6">
        <f t="shared" si="7"/>
        <v>3</v>
      </c>
      <c r="E118" s="104">
        <v>39563.0</v>
      </c>
      <c r="F118" s="48">
        <f>IFERROR(__xludf.DUMMYFUNCTION("""COMPUTED_VALUE"""),4.0)</f>
        <v>4</v>
      </c>
      <c r="G118" s="6">
        <f>IFERROR(__xludf.DUMMYFUNCTION("""COMPUTED_VALUE"""),34722.0)</f>
        <v>34722</v>
      </c>
      <c r="H118" s="49">
        <f t="shared" si="3"/>
        <v>6</v>
      </c>
      <c r="K118" s="6"/>
      <c r="L118" s="106"/>
      <c r="M118" s="6"/>
      <c r="N118" s="6"/>
      <c r="O118" s="105">
        <f t="shared" si="9"/>
        <v>5.2011069</v>
      </c>
      <c r="P118" s="108">
        <f t="shared" si="5"/>
        <v>6</v>
      </c>
    </row>
    <row r="119" ht="15.75" customHeight="1">
      <c r="A119" s="112" t="str">
        <f t="shared" si="1"/>
        <v/>
      </c>
      <c r="B119" s="103" t="str">
        <f t="shared" si="2"/>
        <v>`   6  119.Greddit2        34706 `</v>
      </c>
      <c r="C119" s="6">
        <f t="shared" si="6"/>
        <v>19</v>
      </c>
      <c r="D119" s="6">
        <f t="shared" si="7"/>
        <v>3</v>
      </c>
      <c r="E119" s="104">
        <v>39277.0</v>
      </c>
      <c r="F119" s="48">
        <f>IFERROR(__xludf.DUMMYFUNCTION("""COMPUTED_VALUE"""),1.0)</f>
        <v>1</v>
      </c>
      <c r="G119" s="6">
        <f>IFERROR(__xludf.DUMMYFUNCTION("""COMPUTED_VALUE"""),34706.0)</f>
        <v>34706</v>
      </c>
      <c r="H119" s="49">
        <f t="shared" si="3"/>
        <v>6</v>
      </c>
      <c r="K119" s="6"/>
      <c r="L119" s="106"/>
      <c r="M119" s="6"/>
      <c r="N119" s="6"/>
      <c r="O119" s="105">
        <f t="shared" si="9"/>
        <v>5.023938106</v>
      </c>
      <c r="P119" s="108">
        <f t="shared" si="5"/>
        <v>6</v>
      </c>
    </row>
    <row r="120" ht="15.75" customHeight="1">
      <c r="A120" s="112" t="str">
        <f t="shared" si="1"/>
        <v/>
      </c>
      <c r="B120" s="103" t="str">
        <f t="shared" si="2"/>
        <v>`   5  120.NORTH           34578 `</v>
      </c>
      <c r="C120" s="6">
        <f t="shared" si="6"/>
        <v>20</v>
      </c>
      <c r="D120" s="6">
        <f t="shared" si="7"/>
        <v>3</v>
      </c>
      <c r="E120" s="104">
        <v>39220.0</v>
      </c>
      <c r="F120" s="48">
        <f>IFERROR(__xludf.DUMMYFUNCTION("""COMPUTED_VALUE"""),2.0)</f>
        <v>2</v>
      </c>
      <c r="G120" s="6">
        <f>IFERROR(__xludf.DUMMYFUNCTION("""COMPUTED_VALUE"""),34578.0)</f>
        <v>34578</v>
      </c>
      <c r="H120" s="49">
        <f t="shared" si="3"/>
        <v>5</v>
      </c>
      <c r="K120" s="6"/>
      <c r="L120" s="106"/>
      <c r="M120" s="6"/>
      <c r="N120" s="6"/>
      <c r="O120" s="105">
        <f t="shared" si="9"/>
        <v>4.852804331</v>
      </c>
      <c r="P120" s="108">
        <f t="shared" si="5"/>
        <v>5</v>
      </c>
    </row>
    <row r="121" ht="15.75" customHeight="1">
      <c r="A121" s="112" t="str">
        <f t="shared" si="1"/>
        <v/>
      </c>
      <c r="B121" s="103" t="str">
        <f t="shared" si="2"/>
        <v>`   5  121.NORTH           34575 `</v>
      </c>
      <c r="C121" s="6">
        <f t="shared" si="6"/>
        <v>21</v>
      </c>
      <c r="D121" s="6">
        <f t="shared" si="7"/>
        <v>3</v>
      </c>
      <c r="E121" s="104">
        <v>39203.0</v>
      </c>
      <c r="F121" s="48">
        <f>IFERROR(__xludf.DUMMYFUNCTION("""COMPUTED_VALUE"""),2.0)</f>
        <v>2</v>
      </c>
      <c r="G121" s="6">
        <f>IFERROR(__xludf.DUMMYFUNCTION("""COMPUTED_VALUE"""),34575.0)</f>
        <v>34575</v>
      </c>
      <c r="H121" s="49">
        <f t="shared" si="3"/>
        <v>5</v>
      </c>
      <c r="K121" s="6"/>
      <c r="L121" s="106"/>
      <c r="M121" s="6"/>
      <c r="N121" s="6"/>
      <c r="O121" s="105">
        <f t="shared" si="9"/>
        <v>4.6875</v>
      </c>
      <c r="P121" s="108">
        <f t="shared" si="5"/>
        <v>5</v>
      </c>
    </row>
    <row r="122" ht="15.75" customHeight="1">
      <c r="A122" s="112" t="str">
        <f t="shared" si="1"/>
        <v/>
      </c>
      <c r="B122" s="103" t="str">
        <f t="shared" si="2"/>
        <v>`   5  122.pl              34478 `</v>
      </c>
      <c r="C122" s="6">
        <f t="shared" si="6"/>
        <v>22</v>
      </c>
      <c r="D122" s="6">
        <f t="shared" si="7"/>
        <v>3</v>
      </c>
      <c r="E122" s="104">
        <v>39099.0</v>
      </c>
      <c r="F122" s="48">
        <f>IFERROR(__xludf.DUMMYFUNCTION("""COMPUTED_VALUE"""),3.0)</f>
        <v>3</v>
      </c>
      <c r="G122" s="6">
        <f>IFERROR(__xludf.DUMMYFUNCTION("""COMPUTED_VALUE"""),34478.0)</f>
        <v>34478</v>
      </c>
      <c r="H122" s="49">
        <f t="shared" si="3"/>
        <v>5</v>
      </c>
      <c r="K122" s="6"/>
      <c r="L122" s="106"/>
      <c r="M122" s="6"/>
      <c r="N122" s="6"/>
      <c r="O122" s="105">
        <f t="shared" si="9"/>
        <v>4.527826542</v>
      </c>
      <c r="P122" s="108">
        <f t="shared" si="5"/>
        <v>5</v>
      </c>
    </row>
    <row r="123" ht="15.75" customHeight="1">
      <c r="A123" s="112" t="str">
        <f t="shared" si="1"/>
        <v/>
      </c>
      <c r="B123" s="103" t="str">
        <f t="shared" si="2"/>
        <v>`   5  123.NORTH           34453 `</v>
      </c>
      <c r="C123" s="6">
        <f t="shared" si="6"/>
        <v>23</v>
      </c>
      <c r="D123" s="6">
        <f t="shared" si="7"/>
        <v>3</v>
      </c>
      <c r="E123" s="104">
        <v>39000.0</v>
      </c>
      <c r="F123" s="48">
        <f>IFERROR(__xludf.DUMMYFUNCTION("""COMPUTED_VALUE"""),2.0)</f>
        <v>2</v>
      </c>
      <c r="G123" s="6">
        <f>IFERROR(__xludf.DUMMYFUNCTION("""COMPUTED_VALUE"""),34453.0)</f>
        <v>34453</v>
      </c>
      <c r="H123" s="49">
        <f t="shared" si="3"/>
        <v>5</v>
      </c>
      <c r="K123" s="6"/>
      <c r="L123" s="106"/>
      <c r="M123" s="6"/>
      <c r="N123" s="6"/>
      <c r="O123" s="105">
        <f t="shared" si="9"/>
        <v>4.373592148</v>
      </c>
      <c r="P123" s="108">
        <f t="shared" si="5"/>
        <v>5</v>
      </c>
    </row>
    <row r="124" ht="15.75" customHeight="1">
      <c r="A124" s="112" t="str">
        <f t="shared" si="1"/>
        <v/>
      </c>
      <c r="B124" s="103" t="str">
        <f t="shared" si="2"/>
        <v>`   5  124.Greddit2        34326 `</v>
      </c>
      <c r="C124" s="6">
        <f t="shared" si="6"/>
        <v>24</v>
      </c>
      <c r="D124" s="6">
        <f t="shared" si="7"/>
        <v>3</v>
      </c>
      <c r="E124" s="104">
        <v>38991.0</v>
      </c>
      <c r="F124" s="48">
        <f>IFERROR(__xludf.DUMMYFUNCTION("""COMPUTED_VALUE"""),1.0)</f>
        <v>1</v>
      </c>
      <c r="G124" s="6">
        <f>IFERROR(__xludf.DUMMYFUNCTION("""COMPUTED_VALUE"""),34326.0)</f>
        <v>34326</v>
      </c>
      <c r="H124" s="49">
        <f t="shared" si="3"/>
        <v>5</v>
      </c>
      <c r="K124" s="6"/>
      <c r="L124" s="106"/>
      <c r="M124" s="6"/>
      <c r="N124" s="6"/>
      <c r="O124" s="105">
        <f t="shared" si="9"/>
        <v>4.224611543</v>
      </c>
      <c r="P124" s="108">
        <f t="shared" si="5"/>
        <v>5</v>
      </c>
    </row>
    <row r="125" ht="15.75" customHeight="1">
      <c r="A125" s="112" t="str">
        <f t="shared" si="1"/>
        <v/>
      </c>
      <c r="B125" s="103" t="str">
        <f t="shared" si="2"/>
        <v>`   5  125.NORTH           34312 `</v>
      </c>
      <c r="C125" s="6">
        <f t="shared" si="6"/>
        <v>25</v>
      </c>
      <c r="D125" s="6">
        <f t="shared" si="7"/>
        <v>3</v>
      </c>
      <c r="E125" s="104">
        <v>38925.0</v>
      </c>
      <c r="F125" s="48">
        <f>IFERROR(__xludf.DUMMYFUNCTION("""COMPUTED_VALUE"""),2.0)</f>
        <v>2</v>
      </c>
      <c r="G125" s="6">
        <f>IFERROR(__xludf.DUMMYFUNCTION("""COMPUTED_VALUE"""),34312.0)</f>
        <v>34312</v>
      </c>
      <c r="H125" s="49">
        <f t="shared" si="3"/>
        <v>5</v>
      </c>
      <c r="K125" s="6"/>
      <c r="L125" s="106"/>
      <c r="M125" s="6"/>
      <c r="N125" s="6"/>
      <c r="O125" s="105">
        <f t="shared" si="9"/>
        <v>4.080705765</v>
      </c>
      <c r="P125" s="108">
        <f t="shared" si="5"/>
        <v>5</v>
      </c>
    </row>
    <row r="126" ht="15.75" customHeight="1">
      <c r="A126" s="112" t="str">
        <f t="shared" si="1"/>
        <v/>
      </c>
      <c r="B126" s="103" t="str">
        <f t="shared" si="2"/>
        <v>`   4  126.sebg            34279 `</v>
      </c>
      <c r="C126" s="6">
        <f t="shared" si="6"/>
        <v>26</v>
      </c>
      <c r="D126" s="6">
        <f t="shared" si="7"/>
        <v>3</v>
      </c>
      <c r="E126" s="104">
        <v>38685.0</v>
      </c>
      <c r="F126" s="48">
        <f>IFERROR(__xludf.DUMMYFUNCTION("""COMPUTED_VALUE"""),4.0)</f>
        <v>4</v>
      </c>
      <c r="G126" s="6">
        <f>IFERROR(__xludf.DUMMYFUNCTION("""COMPUTED_VALUE"""),34279.0)</f>
        <v>34279</v>
      </c>
      <c r="H126" s="49">
        <f t="shared" si="3"/>
        <v>4</v>
      </c>
      <c r="K126" s="6"/>
      <c r="L126" s="106"/>
      <c r="M126" s="6"/>
      <c r="N126" s="6"/>
      <c r="O126" s="105">
        <f t="shared" si="9"/>
        <v>3.941701947</v>
      </c>
      <c r="P126" s="108">
        <f t="shared" si="5"/>
        <v>4</v>
      </c>
    </row>
    <row r="127" ht="15.75" customHeight="1">
      <c r="A127" s="112" t="str">
        <f t="shared" si="1"/>
        <v/>
      </c>
      <c r="B127" s="103" t="str">
        <f t="shared" si="2"/>
        <v>`   4  127.NORTH           34154 `</v>
      </c>
      <c r="C127" s="6">
        <f t="shared" si="6"/>
        <v>27</v>
      </c>
      <c r="D127" s="6">
        <f t="shared" si="7"/>
        <v>3</v>
      </c>
      <c r="E127" s="104">
        <v>38653.0</v>
      </c>
      <c r="F127" s="48">
        <f>IFERROR(__xludf.DUMMYFUNCTION("""COMPUTED_VALUE"""),2.0)</f>
        <v>2</v>
      </c>
      <c r="G127" s="6">
        <f>IFERROR(__xludf.DUMMYFUNCTION("""COMPUTED_VALUE"""),34154.0)</f>
        <v>34154</v>
      </c>
      <c r="H127" s="49">
        <f t="shared" si="3"/>
        <v>4</v>
      </c>
      <c r="K127" s="6"/>
      <c r="L127" s="106"/>
      <c r="M127" s="6"/>
      <c r="N127" s="6"/>
      <c r="O127" s="105">
        <f t="shared" si="9"/>
        <v>3.807433108</v>
      </c>
      <c r="P127" s="108">
        <f t="shared" si="5"/>
        <v>4</v>
      </c>
    </row>
    <row r="128" ht="15.75" customHeight="1">
      <c r="A128" s="112" t="str">
        <f t="shared" si="1"/>
        <v/>
      </c>
      <c r="B128" s="103" t="str">
        <f t="shared" si="2"/>
        <v>`   4  128.NORTH           34050 `</v>
      </c>
      <c r="C128" s="6">
        <f t="shared" si="6"/>
        <v>28</v>
      </c>
      <c r="D128" s="6">
        <f t="shared" si="7"/>
        <v>3</v>
      </c>
      <c r="E128" s="104">
        <v>38647.0</v>
      </c>
      <c r="F128" s="48">
        <f>IFERROR(__xludf.DUMMYFUNCTION("""COMPUTED_VALUE"""),2.0)</f>
        <v>2</v>
      </c>
      <c r="G128" s="6">
        <f>IFERROR(__xludf.DUMMYFUNCTION("""COMPUTED_VALUE"""),34050.0)</f>
        <v>34050</v>
      </c>
      <c r="H128" s="49">
        <f t="shared" si="3"/>
        <v>4</v>
      </c>
      <c r="K128" s="6"/>
      <c r="L128" s="106"/>
      <c r="M128" s="6"/>
      <c r="N128" s="6"/>
      <c r="O128" s="105">
        <f t="shared" si="9"/>
        <v>3.677737959</v>
      </c>
      <c r="P128" s="108">
        <f t="shared" si="5"/>
        <v>4</v>
      </c>
    </row>
    <row r="129" ht="15.75" customHeight="1">
      <c r="A129" s="112" t="str">
        <f t="shared" si="1"/>
        <v/>
      </c>
      <c r="B129" s="103" t="str">
        <f t="shared" si="2"/>
        <v>`   4  129.NORTH           33741 `</v>
      </c>
      <c r="C129" s="6">
        <f t="shared" si="6"/>
        <v>29</v>
      </c>
      <c r="D129" s="6">
        <f t="shared" si="7"/>
        <v>3</v>
      </c>
      <c r="E129" s="104">
        <v>38474.0</v>
      </c>
      <c r="F129" s="48">
        <f>IFERROR(__xludf.DUMMYFUNCTION("""COMPUTED_VALUE"""),2.0)</f>
        <v>2</v>
      </c>
      <c r="G129" s="6">
        <f>IFERROR(__xludf.DUMMYFUNCTION("""COMPUTED_VALUE"""),33741.0)</f>
        <v>33741</v>
      </c>
      <c r="H129" s="49">
        <f t="shared" si="3"/>
        <v>4</v>
      </c>
      <c r="K129" s="6"/>
      <c r="L129" s="106"/>
      <c r="M129" s="6"/>
      <c r="N129" s="6"/>
      <c r="O129" s="105">
        <f t="shared" si="9"/>
        <v>3.552460703</v>
      </c>
      <c r="P129" s="108">
        <f t="shared" si="5"/>
        <v>4</v>
      </c>
    </row>
    <row r="130" ht="15.75" customHeight="1">
      <c r="A130" s="112" t="str">
        <f t="shared" si="1"/>
        <v/>
      </c>
      <c r="B130" s="103" t="str">
        <f t="shared" si="2"/>
        <v>`   4  130.NORTH           33568 `</v>
      </c>
      <c r="C130" s="6">
        <f t="shared" si="6"/>
        <v>30</v>
      </c>
      <c r="D130" s="6">
        <f t="shared" si="7"/>
        <v>3</v>
      </c>
      <c r="E130" s="104">
        <v>38344.0</v>
      </c>
      <c r="F130" s="48">
        <f>IFERROR(__xludf.DUMMYFUNCTION("""COMPUTED_VALUE"""),2.0)</f>
        <v>2</v>
      </c>
      <c r="G130" s="6">
        <f>IFERROR(__xludf.DUMMYFUNCTION("""COMPUTED_VALUE"""),33568.0)</f>
        <v>33568</v>
      </c>
      <c r="H130" s="49">
        <f t="shared" si="3"/>
        <v>4</v>
      </c>
      <c r="K130" s="6"/>
      <c r="L130" s="106"/>
      <c r="M130" s="6"/>
      <c r="N130" s="6"/>
      <c r="O130" s="105">
        <f t="shared" si="9"/>
        <v>3.43145085</v>
      </c>
      <c r="P130" s="108">
        <f t="shared" si="5"/>
        <v>4</v>
      </c>
    </row>
    <row r="131" ht="15.75" customHeight="1">
      <c r="A131" s="112" t="str">
        <f t="shared" si="1"/>
        <v/>
      </c>
      <c r="B131" s="103" t="str">
        <f t="shared" si="2"/>
        <v>`   4  131.sebg            33424 `</v>
      </c>
      <c r="C131" s="6">
        <f t="shared" si="6"/>
        <v>31</v>
      </c>
      <c r="D131" s="6">
        <f t="shared" si="7"/>
        <v>3</v>
      </c>
      <c r="E131" s="104">
        <v>38321.0</v>
      </c>
      <c r="F131" s="48">
        <f>IFERROR(__xludf.DUMMYFUNCTION("""COMPUTED_VALUE"""),4.0)</f>
        <v>4</v>
      </c>
      <c r="G131" s="6">
        <f>IFERROR(__xludf.DUMMYFUNCTION("""COMPUTED_VALUE"""),33424.0)</f>
        <v>33424</v>
      </c>
      <c r="H131" s="49">
        <f t="shared" si="3"/>
        <v>4</v>
      </c>
      <c r="K131" s="6"/>
      <c r="L131" s="106"/>
      <c r="M131" s="6"/>
      <c r="N131" s="6"/>
      <c r="O131" s="105">
        <f t="shared" si="9"/>
        <v>3.314563037</v>
      </c>
      <c r="P131" s="108">
        <f t="shared" si="5"/>
        <v>4</v>
      </c>
    </row>
    <row r="132" ht="15.75" customHeight="1">
      <c r="A132" s="112" t="str">
        <f t="shared" si="1"/>
        <v/>
      </c>
      <c r="B132" s="103" t="str">
        <f t="shared" si="2"/>
        <v>`   4  132.NORTH           33353 `</v>
      </c>
      <c r="C132" s="6">
        <f t="shared" si="6"/>
        <v>32</v>
      </c>
      <c r="D132" s="6">
        <f t="shared" si="7"/>
        <v>3</v>
      </c>
      <c r="E132" s="104">
        <v>38310.0</v>
      </c>
      <c r="F132" s="48">
        <f>IFERROR(__xludf.DUMMYFUNCTION("""COMPUTED_VALUE"""),2.0)</f>
        <v>2</v>
      </c>
      <c r="G132" s="6">
        <f>IFERROR(__xludf.DUMMYFUNCTION("""COMPUTED_VALUE"""),33353.0)</f>
        <v>33353</v>
      </c>
      <c r="H132" s="49">
        <f t="shared" si="3"/>
        <v>4</v>
      </c>
      <c r="K132" s="6"/>
      <c r="L132" s="106"/>
      <c r="M132" s="6"/>
      <c r="N132" s="6"/>
      <c r="O132" s="105">
        <f t="shared" si="9"/>
        <v>3.201656852</v>
      </c>
      <c r="P132" s="108">
        <f t="shared" si="5"/>
        <v>4</v>
      </c>
    </row>
    <row r="133" ht="15.75" customHeight="1">
      <c r="A133" s="112" t="str">
        <f t="shared" si="1"/>
        <v/>
      </c>
      <c r="B133" s="103" t="str">
        <f t="shared" si="2"/>
        <v>`   4  133.Greddit2        33276 `</v>
      </c>
      <c r="C133" s="6">
        <f t="shared" si="6"/>
        <v>33</v>
      </c>
      <c r="D133" s="6">
        <f t="shared" si="7"/>
        <v>3</v>
      </c>
      <c r="E133" s="104">
        <v>37896.0</v>
      </c>
      <c r="F133" s="48">
        <f>IFERROR(__xludf.DUMMYFUNCTION("""COMPUTED_VALUE"""),1.0)</f>
        <v>1</v>
      </c>
      <c r="G133" s="6">
        <f>IFERROR(__xludf.DUMMYFUNCTION("""COMPUTED_VALUE"""),33276.0)</f>
        <v>33276</v>
      </c>
      <c r="H133" s="49">
        <f t="shared" si="3"/>
        <v>4</v>
      </c>
      <c r="K133" s="6"/>
      <c r="L133" s="106"/>
      <c r="M133" s="6"/>
      <c r="N133" s="6"/>
      <c r="O133" s="105">
        <f t="shared" si="9"/>
        <v>3.092596666</v>
      </c>
      <c r="P133" s="108">
        <f t="shared" si="5"/>
        <v>4</v>
      </c>
    </row>
    <row r="134" ht="15.75" customHeight="1">
      <c r="A134" s="112" t="str">
        <f t="shared" si="1"/>
        <v/>
      </c>
      <c r="B134" s="103" t="str">
        <f t="shared" si="2"/>
        <v>`   3  134.NORTH           33174 `</v>
      </c>
      <c r="C134" s="6">
        <f t="shared" si="6"/>
        <v>34</v>
      </c>
      <c r="D134" s="6">
        <f t="shared" si="7"/>
        <v>3</v>
      </c>
      <c r="E134" s="104">
        <v>37634.0</v>
      </c>
      <c r="F134" s="48">
        <f>IFERROR(__xludf.DUMMYFUNCTION("""COMPUTED_VALUE"""),2.0)</f>
        <v>2</v>
      </c>
      <c r="G134" s="6">
        <f>IFERROR(__xludf.DUMMYFUNCTION("""COMPUTED_VALUE"""),33174.0)</f>
        <v>33174</v>
      </c>
      <c r="H134" s="49">
        <f t="shared" si="3"/>
        <v>3</v>
      </c>
      <c r="K134" s="6"/>
      <c r="L134" s="106"/>
      <c r="M134" s="6"/>
      <c r="N134" s="6"/>
      <c r="O134" s="105">
        <f t="shared" si="9"/>
        <v>2.98725147</v>
      </c>
      <c r="P134" s="108">
        <f t="shared" si="5"/>
        <v>3</v>
      </c>
    </row>
    <row r="135" ht="15.75" customHeight="1">
      <c r="A135" s="112" t="str">
        <f t="shared" si="1"/>
        <v/>
      </c>
      <c r="B135" s="103" t="str">
        <f t="shared" si="2"/>
        <v>`   3  135.NORTH           33111 `</v>
      </c>
      <c r="C135" s="6">
        <f t="shared" si="6"/>
        <v>35</v>
      </c>
      <c r="D135" s="6">
        <f t="shared" si="7"/>
        <v>3</v>
      </c>
      <c r="E135" s="104">
        <v>37584.0</v>
      </c>
      <c r="F135" s="48">
        <f>IFERROR(__xludf.DUMMYFUNCTION("""COMPUTED_VALUE"""),2.0)</f>
        <v>2</v>
      </c>
      <c r="G135" s="6">
        <f>IFERROR(__xludf.DUMMYFUNCTION("""COMPUTED_VALUE"""),33111.0)</f>
        <v>33111</v>
      </c>
      <c r="H135" s="49">
        <f t="shared" si="3"/>
        <v>3</v>
      </c>
      <c r="K135" s="6"/>
      <c r="L135" s="106"/>
      <c r="M135" s="6"/>
      <c r="N135" s="6"/>
      <c r="O135" s="105">
        <f t="shared" si="9"/>
        <v>2.885494719</v>
      </c>
      <c r="P135" s="108">
        <f t="shared" si="5"/>
        <v>3</v>
      </c>
    </row>
    <row r="136" ht="15.75" customHeight="1">
      <c r="A136" s="112" t="str">
        <f t="shared" si="1"/>
        <v/>
      </c>
      <c r="B136" s="103" t="str">
        <f t="shared" si="2"/>
        <v>`   3  136.NORTH           33104 `</v>
      </c>
      <c r="C136" s="6">
        <f t="shared" si="6"/>
        <v>36</v>
      </c>
      <c r="D136" s="6">
        <f t="shared" si="7"/>
        <v>3</v>
      </c>
      <c r="E136" s="104">
        <v>37135.0</v>
      </c>
      <c r="F136" s="48">
        <f>IFERROR(__xludf.DUMMYFUNCTION("""COMPUTED_VALUE"""),2.0)</f>
        <v>2</v>
      </c>
      <c r="G136" s="6">
        <f>IFERROR(__xludf.DUMMYFUNCTION("""COMPUTED_VALUE"""),33104.0)</f>
        <v>33104</v>
      </c>
      <c r="H136" s="49">
        <f t="shared" si="3"/>
        <v>3</v>
      </c>
      <c r="K136" s="6"/>
      <c r="L136" s="106"/>
      <c r="M136" s="6"/>
      <c r="N136" s="6"/>
      <c r="O136" s="105">
        <f t="shared" si="9"/>
        <v>2.787204176</v>
      </c>
      <c r="P136" s="108">
        <f t="shared" si="5"/>
        <v>3</v>
      </c>
    </row>
    <row r="137" ht="15.75" customHeight="1">
      <c r="A137" s="112" t="str">
        <f t="shared" si="1"/>
        <v/>
      </c>
      <c r="B137" s="103" t="str">
        <f t="shared" si="2"/>
        <v>`   3  137.Greddit2        33091 `</v>
      </c>
      <c r="C137" s="6">
        <f t="shared" si="6"/>
        <v>37</v>
      </c>
      <c r="D137" s="6">
        <f t="shared" si="7"/>
        <v>3</v>
      </c>
      <c r="E137" s="104">
        <v>37060.0</v>
      </c>
      <c r="F137" s="48">
        <f>IFERROR(__xludf.DUMMYFUNCTION("""COMPUTED_VALUE"""),1.0)</f>
        <v>1</v>
      </c>
      <c r="G137" s="6">
        <f>IFERROR(__xludf.DUMMYFUNCTION("""COMPUTED_VALUE"""),33091.0)</f>
        <v>33091</v>
      </c>
      <c r="H137" s="49">
        <f t="shared" si="3"/>
        <v>3</v>
      </c>
      <c r="K137" s="6"/>
      <c r="L137" s="106"/>
      <c r="M137" s="6"/>
      <c r="N137" s="6"/>
      <c r="O137" s="105">
        <f t="shared" si="9"/>
        <v>2.69226177</v>
      </c>
      <c r="P137" s="108">
        <f t="shared" si="5"/>
        <v>3</v>
      </c>
    </row>
    <row r="138" ht="15.75" customHeight="1">
      <c r="A138" s="112" t="str">
        <f t="shared" si="1"/>
        <v/>
      </c>
      <c r="B138" s="103" t="str">
        <f t="shared" si="2"/>
        <v>`   3  138.NORTH           33032 `</v>
      </c>
      <c r="C138" s="6">
        <f t="shared" si="6"/>
        <v>38</v>
      </c>
      <c r="D138" s="6">
        <f t="shared" si="7"/>
        <v>3</v>
      </c>
      <c r="E138" s="113">
        <v>37053.0</v>
      </c>
      <c r="F138" s="48">
        <f>IFERROR(__xludf.DUMMYFUNCTION("""COMPUTED_VALUE"""),2.0)</f>
        <v>2</v>
      </c>
      <c r="G138" s="6">
        <f>IFERROR(__xludf.DUMMYFUNCTION("""COMPUTED_VALUE"""),33032.0)</f>
        <v>33032</v>
      </c>
      <c r="H138" s="49">
        <f t="shared" si="3"/>
        <v>3</v>
      </c>
      <c r="K138" s="6"/>
      <c r="L138" s="106"/>
      <c r="M138" s="6"/>
      <c r="N138" s="6"/>
      <c r="O138" s="105">
        <f t="shared" si="9"/>
        <v>2.60055345</v>
      </c>
      <c r="P138" s="108">
        <f t="shared" si="5"/>
        <v>3</v>
      </c>
    </row>
    <row r="139" ht="15.75" customHeight="1">
      <c r="A139" s="112" t="str">
        <f t="shared" si="1"/>
        <v/>
      </c>
      <c r="B139" s="103" t="str">
        <f t="shared" si="2"/>
        <v>`   3  139.NORTH           32816 `</v>
      </c>
      <c r="C139" s="6">
        <f t="shared" si="6"/>
        <v>39</v>
      </c>
      <c r="D139" s="6">
        <f t="shared" si="7"/>
        <v>3</v>
      </c>
      <c r="E139" s="104">
        <v>36989.0</v>
      </c>
      <c r="F139" s="48">
        <f>IFERROR(__xludf.DUMMYFUNCTION("""COMPUTED_VALUE"""),2.0)</f>
        <v>2</v>
      </c>
      <c r="G139" s="6">
        <f>IFERROR(__xludf.DUMMYFUNCTION("""COMPUTED_VALUE"""),32816.0)</f>
        <v>32816</v>
      </c>
      <c r="H139" s="49">
        <f t="shared" si="3"/>
        <v>3</v>
      </c>
      <c r="K139" s="6"/>
      <c r="L139" s="106"/>
      <c r="M139" s="6"/>
      <c r="N139" s="6"/>
      <c r="O139" s="105">
        <f t="shared" si="9"/>
        <v>2.511969053</v>
      </c>
      <c r="P139" s="108">
        <f t="shared" si="5"/>
        <v>3</v>
      </c>
    </row>
    <row r="140" ht="15.75" customHeight="1">
      <c r="A140" s="112" t="str">
        <f t="shared" si="1"/>
        <v/>
      </c>
      <c r="B140" s="103" t="str">
        <f t="shared" si="2"/>
        <v>`   3  140.Greddit2        32689 `</v>
      </c>
      <c r="C140" s="6">
        <f t="shared" si="6"/>
        <v>40</v>
      </c>
      <c r="D140" s="6">
        <f t="shared" si="7"/>
        <v>3</v>
      </c>
      <c r="E140" s="104">
        <v>36951.0</v>
      </c>
      <c r="F140" s="48">
        <f>IFERROR(__xludf.DUMMYFUNCTION("""COMPUTED_VALUE"""),1.0)</f>
        <v>1</v>
      </c>
      <c r="G140" s="6">
        <f>IFERROR(__xludf.DUMMYFUNCTION("""COMPUTED_VALUE"""),32689.0)</f>
        <v>32689</v>
      </c>
      <c r="H140" s="49">
        <f t="shared" si="3"/>
        <v>3</v>
      </c>
      <c r="K140" s="6"/>
      <c r="L140" s="106"/>
      <c r="M140" s="6"/>
      <c r="N140" s="6"/>
      <c r="O140" s="105">
        <f t="shared" si="9"/>
        <v>2.426402165</v>
      </c>
      <c r="P140" s="108">
        <f t="shared" si="5"/>
        <v>3</v>
      </c>
    </row>
    <row r="141" ht="15.75" customHeight="1">
      <c r="A141" s="112" t="str">
        <f t="shared" si="1"/>
        <v/>
      </c>
      <c r="B141" s="103" t="str">
        <f t="shared" si="2"/>
        <v>`   3  141.Greddit2        32649 `</v>
      </c>
      <c r="C141" s="6">
        <f t="shared" si="6"/>
        <v>41</v>
      </c>
      <c r="D141" s="6">
        <f t="shared" si="7"/>
        <v>3</v>
      </c>
      <c r="E141" s="104">
        <v>36862.0</v>
      </c>
      <c r="F141" s="48">
        <f>IFERROR(__xludf.DUMMYFUNCTION("""COMPUTED_VALUE"""),1.0)</f>
        <v>1</v>
      </c>
      <c r="G141" s="6">
        <f>IFERROR(__xludf.DUMMYFUNCTION("""COMPUTED_VALUE"""),32649.0)</f>
        <v>32649</v>
      </c>
      <c r="H141" s="49">
        <f t="shared" si="3"/>
        <v>3</v>
      </c>
      <c r="K141" s="6"/>
      <c r="L141" s="106"/>
      <c r="M141" s="6"/>
      <c r="N141" s="6"/>
      <c r="O141" s="105">
        <f t="shared" si="9"/>
        <v>2.34375</v>
      </c>
      <c r="P141" s="108">
        <f t="shared" si="5"/>
        <v>3</v>
      </c>
    </row>
    <row r="142" ht="15.75" customHeight="1">
      <c r="A142" s="112" t="str">
        <f t="shared" si="1"/>
        <v/>
      </c>
      <c r="B142" s="103" t="str">
        <f t="shared" si="2"/>
        <v>`   3  142.NORTH           32649 `</v>
      </c>
      <c r="C142" s="6">
        <f t="shared" si="6"/>
        <v>42</v>
      </c>
      <c r="D142" s="6">
        <f t="shared" si="7"/>
        <v>3</v>
      </c>
      <c r="E142" s="104">
        <v>36768.0</v>
      </c>
      <c r="F142" s="48">
        <f>IFERROR(__xludf.DUMMYFUNCTION("""COMPUTED_VALUE"""),2.0)</f>
        <v>2</v>
      </c>
      <c r="G142" s="6">
        <f>IFERROR(__xludf.DUMMYFUNCTION("""COMPUTED_VALUE"""),32649.0)</f>
        <v>32649</v>
      </c>
      <c r="H142" s="49">
        <f t="shared" si="3"/>
        <v>3</v>
      </c>
      <c r="K142" s="6"/>
      <c r="L142" s="106"/>
      <c r="M142" s="6"/>
      <c r="N142" s="6"/>
      <c r="O142" s="105">
        <f t="shared" si="9"/>
        <v>2.263913271</v>
      </c>
      <c r="P142" s="108">
        <f t="shared" si="5"/>
        <v>3</v>
      </c>
    </row>
    <row r="143" ht="15.75" customHeight="1">
      <c r="A143" s="112" t="str">
        <f t="shared" si="1"/>
        <v/>
      </c>
      <c r="B143" s="103" t="str">
        <f t="shared" si="2"/>
        <v>`   3  143.NORTH           32595 `</v>
      </c>
      <c r="C143" s="6">
        <f t="shared" si="6"/>
        <v>43</v>
      </c>
      <c r="D143" s="6">
        <f t="shared" si="7"/>
        <v>3</v>
      </c>
      <c r="E143" s="104">
        <v>36675.0</v>
      </c>
      <c r="F143" s="48">
        <f>IFERROR(__xludf.DUMMYFUNCTION("""COMPUTED_VALUE"""),2.0)</f>
        <v>2</v>
      </c>
      <c r="G143" s="6">
        <f>IFERROR(__xludf.DUMMYFUNCTION("""COMPUTED_VALUE"""),32595.0)</f>
        <v>32595</v>
      </c>
      <c r="H143" s="49">
        <f t="shared" si="3"/>
        <v>3</v>
      </c>
      <c r="K143" s="6"/>
      <c r="L143" s="106"/>
      <c r="M143" s="6"/>
      <c r="N143" s="6"/>
      <c r="O143" s="105">
        <f t="shared" si="9"/>
        <v>2.186796074</v>
      </c>
      <c r="P143" s="108">
        <f t="shared" si="5"/>
        <v>3</v>
      </c>
    </row>
    <row r="144" ht="15.75" customHeight="1">
      <c r="A144" s="112" t="str">
        <f t="shared" si="1"/>
        <v/>
      </c>
      <c r="B144" s="103" t="str">
        <f t="shared" si="2"/>
        <v>`   3  144.Greddit2        32339 `</v>
      </c>
      <c r="C144" s="6">
        <f t="shared" si="6"/>
        <v>44</v>
      </c>
      <c r="D144" s="6">
        <f t="shared" si="7"/>
        <v>3</v>
      </c>
      <c r="E144" s="104">
        <v>36347.0</v>
      </c>
      <c r="F144" s="48">
        <f>IFERROR(__xludf.DUMMYFUNCTION("""COMPUTED_VALUE"""),1.0)</f>
        <v>1</v>
      </c>
      <c r="G144" s="6">
        <f>IFERROR(__xludf.DUMMYFUNCTION("""COMPUTED_VALUE"""),32339.0)</f>
        <v>32339</v>
      </c>
      <c r="H144" s="49">
        <f t="shared" si="3"/>
        <v>3</v>
      </c>
      <c r="K144" s="6"/>
      <c r="L144" s="106"/>
      <c r="M144" s="6"/>
      <c r="N144" s="6"/>
      <c r="O144" s="105">
        <f t="shared" si="9"/>
        <v>2.112305772</v>
      </c>
      <c r="P144" s="108">
        <f t="shared" si="5"/>
        <v>3</v>
      </c>
    </row>
    <row r="145" ht="15.75" customHeight="1">
      <c r="A145" s="112" t="str">
        <f t="shared" si="1"/>
        <v/>
      </c>
      <c r="B145" s="103" t="str">
        <f t="shared" si="2"/>
        <v>`   3  145.NORTH           32292 `</v>
      </c>
      <c r="C145" s="6">
        <f t="shared" si="6"/>
        <v>45</v>
      </c>
      <c r="D145" s="6">
        <f t="shared" si="7"/>
        <v>3</v>
      </c>
      <c r="E145" s="104">
        <v>35999.0</v>
      </c>
      <c r="F145" s="48">
        <f>IFERROR(__xludf.DUMMYFUNCTION("""COMPUTED_VALUE"""),2.0)</f>
        <v>2</v>
      </c>
      <c r="G145" s="6">
        <f>IFERROR(__xludf.DUMMYFUNCTION("""COMPUTED_VALUE"""),32292.0)</f>
        <v>32292</v>
      </c>
      <c r="H145" s="49">
        <f t="shared" si="3"/>
        <v>3</v>
      </c>
      <c r="K145" s="6"/>
      <c r="L145" s="106"/>
      <c r="M145" s="6"/>
      <c r="N145" s="6"/>
      <c r="O145" s="105">
        <f t="shared" si="9"/>
        <v>2.040352883</v>
      </c>
      <c r="P145" s="108">
        <f t="shared" si="5"/>
        <v>3</v>
      </c>
    </row>
    <row r="146" ht="15.75" customHeight="1">
      <c r="A146" s="112" t="str">
        <f t="shared" si="1"/>
        <v/>
      </c>
      <c r="B146" s="103" t="str">
        <f t="shared" si="2"/>
        <v>`   2  146.Greddit2        32251 `</v>
      </c>
      <c r="C146" s="6">
        <f t="shared" si="6"/>
        <v>46</v>
      </c>
      <c r="D146" s="6">
        <f t="shared" si="7"/>
        <v>3</v>
      </c>
      <c r="E146" s="104">
        <v>35844.0</v>
      </c>
      <c r="F146" s="48">
        <f>IFERROR(__xludf.DUMMYFUNCTION("""COMPUTED_VALUE"""),1.0)</f>
        <v>1</v>
      </c>
      <c r="G146" s="6">
        <f>IFERROR(__xludf.DUMMYFUNCTION("""COMPUTED_VALUE"""),32251.0)</f>
        <v>32251</v>
      </c>
      <c r="H146" s="49">
        <f t="shared" si="3"/>
        <v>2</v>
      </c>
      <c r="K146" s="6"/>
      <c r="L146" s="106"/>
      <c r="M146" s="6"/>
      <c r="N146" s="6"/>
      <c r="O146" s="105">
        <f t="shared" si="9"/>
        <v>1.970850973</v>
      </c>
      <c r="P146" s="108">
        <f t="shared" si="5"/>
        <v>2</v>
      </c>
    </row>
    <row r="147" ht="15.75" customHeight="1">
      <c r="A147" s="112" t="str">
        <f t="shared" si="1"/>
        <v/>
      </c>
      <c r="B147" s="103" t="str">
        <f t="shared" si="2"/>
        <v>`   2  147.NORTH           32216 `</v>
      </c>
      <c r="C147" s="6">
        <f t="shared" si="6"/>
        <v>47</v>
      </c>
      <c r="D147" s="6">
        <f t="shared" si="7"/>
        <v>3</v>
      </c>
      <c r="E147" s="104">
        <v>35109.0</v>
      </c>
      <c r="F147" s="48">
        <f>IFERROR(__xludf.DUMMYFUNCTION("""COMPUTED_VALUE"""),2.0)</f>
        <v>2</v>
      </c>
      <c r="G147" s="6">
        <f>IFERROR(__xludf.DUMMYFUNCTION("""COMPUTED_VALUE"""),32216.0)</f>
        <v>32216</v>
      </c>
      <c r="H147" s="49">
        <f t="shared" si="3"/>
        <v>2</v>
      </c>
      <c r="K147" s="6"/>
      <c r="L147" s="106"/>
      <c r="M147" s="6"/>
      <c r="N147" s="6"/>
      <c r="O147" s="105">
        <f t="shared" si="9"/>
        <v>1.903716554</v>
      </c>
      <c r="P147" s="108">
        <f t="shared" si="5"/>
        <v>2</v>
      </c>
    </row>
    <row r="148" ht="15.75" customHeight="1">
      <c r="A148" s="112" t="str">
        <f t="shared" si="1"/>
        <v/>
      </c>
      <c r="B148" s="103" t="str">
        <f t="shared" si="2"/>
        <v>`   2  148.Greddit2        32135 `</v>
      </c>
      <c r="C148" s="6">
        <f t="shared" si="6"/>
        <v>48</v>
      </c>
      <c r="D148" s="6">
        <f t="shared" si="7"/>
        <v>3</v>
      </c>
      <c r="E148" s="104">
        <v>34478.0</v>
      </c>
      <c r="F148" s="48">
        <f>IFERROR(__xludf.DUMMYFUNCTION("""COMPUTED_VALUE"""),1.0)</f>
        <v>1</v>
      </c>
      <c r="G148" s="6">
        <f>IFERROR(__xludf.DUMMYFUNCTION("""COMPUTED_VALUE"""),32135.0)</f>
        <v>32135</v>
      </c>
      <c r="H148" s="49">
        <f t="shared" si="3"/>
        <v>2</v>
      </c>
      <c r="K148" s="6"/>
      <c r="L148" s="106"/>
      <c r="M148" s="6"/>
      <c r="N148" s="6"/>
      <c r="O148" s="105">
        <f t="shared" si="9"/>
        <v>1.838868979</v>
      </c>
      <c r="P148" s="108">
        <f t="shared" si="5"/>
        <v>2</v>
      </c>
    </row>
    <row r="149" ht="15.75" customHeight="1">
      <c r="A149" s="112" t="str">
        <f t="shared" si="1"/>
        <v/>
      </c>
      <c r="B149" s="103" t="str">
        <f t="shared" si="2"/>
        <v>`   2  149.NORTH           32041 `</v>
      </c>
      <c r="C149" s="6">
        <f t="shared" si="6"/>
        <v>49</v>
      </c>
      <c r="D149" s="6">
        <f t="shared" si="7"/>
        <v>3</v>
      </c>
      <c r="E149" s="104">
        <v>29651.0</v>
      </c>
      <c r="F149" s="48">
        <f>IFERROR(__xludf.DUMMYFUNCTION("""COMPUTED_VALUE"""),2.0)</f>
        <v>2</v>
      </c>
      <c r="G149" s="6">
        <f>IFERROR(__xludf.DUMMYFUNCTION("""COMPUTED_VALUE"""),32041.0)</f>
        <v>32041</v>
      </c>
      <c r="H149" s="49">
        <f t="shared" si="3"/>
        <v>2</v>
      </c>
      <c r="K149" s="6"/>
      <c r="L149" s="106"/>
      <c r="M149" s="6"/>
      <c r="N149" s="6"/>
      <c r="O149" s="105">
        <f t="shared" si="9"/>
        <v>1.776230351</v>
      </c>
      <c r="P149" s="108">
        <f t="shared" si="5"/>
        <v>2</v>
      </c>
    </row>
    <row r="150" ht="15.75" customHeight="1">
      <c r="A150" s="112" t="str">
        <f t="shared" si="1"/>
        <v/>
      </c>
      <c r="B150" s="103" t="str">
        <f t="shared" si="2"/>
        <v>`   2  150.Greddit2        31931 `</v>
      </c>
      <c r="C150" s="6">
        <f t="shared" si="6"/>
        <v>50</v>
      </c>
      <c r="D150" s="6">
        <f t="shared" si="7"/>
        <v>3</v>
      </c>
      <c r="E150" s="114"/>
      <c r="F150" s="48">
        <f>IFERROR(__xludf.DUMMYFUNCTION("""COMPUTED_VALUE"""),1.0)</f>
        <v>1</v>
      </c>
      <c r="G150" s="6">
        <f>IFERROR(__xludf.DUMMYFUNCTION("""COMPUTED_VALUE"""),31931.0)</f>
        <v>31931</v>
      </c>
      <c r="H150" s="49">
        <f t="shared" si="3"/>
        <v>2</v>
      </c>
      <c r="K150" s="6"/>
      <c r="L150" s="106"/>
      <c r="M150" s="6"/>
      <c r="N150" s="6"/>
      <c r="O150" s="105">
        <f t="shared" si="9"/>
        <v>1.715725425</v>
      </c>
      <c r="P150" s="108">
        <f t="shared" si="5"/>
        <v>2</v>
      </c>
    </row>
    <row r="151" ht="15.75" customHeight="1">
      <c r="A151" s="112" t="str">
        <f t="shared" si="1"/>
        <v/>
      </c>
      <c r="B151" s="103" t="str">
        <f t="shared" si="2"/>
        <v>`   2  151.Greddit2        31865 `</v>
      </c>
      <c r="C151" s="6">
        <f t="shared" si="6"/>
        <v>1</v>
      </c>
      <c r="D151" s="6">
        <f t="shared" si="7"/>
        <v>4</v>
      </c>
      <c r="E151" s="97">
        <f t="array" ref="E151:E200">if(index(VirtualLeague!$I$2:$AF$2,0,D151)="",,index(ScoreMatrix!$B$2:$AA$51,0,D151))</f>
        <v>41338</v>
      </c>
      <c r="F151" s="48">
        <f>IFERROR(__xludf.DUMMYFUNCTION("""COMPUTED_VALUE"""),1.0)</f>
        <v>1</v>
      </c>
      <c r="G151" s="6">
        <f>IFERROR(__xludf.DUMMYFUNCTION("""COMPUTED_VALUE"""),31865.0)</f>
        <v>31865</v>
      </c>
      <c r="H151" s="49">
        <f t="shared" si="3"/>
        <v>2</v>
      </c>
      <c r="K151" s="6"/>
      <c r="L151" s="106"/>
      <c r="M151" s="6"/>
      <c r="N151" s="6"/>
      <c r="O151" s="105">
        <f t="shared" si="9"/>
        <v>1.657281518</v>
      </c>
      <c r="P151" s="108">
        <f t="shared" si="5"/>
        <v>2</v>
      </c>
    </row>
    <row r="152" ht="15.75" customHeight="1">
      <c r="A152" s="112" t="str">
        <f t="shared" si="1"/>
        <v/>
      </c>
      <c r="B152" s="103" t="str">
        <f t="shared" si="2"/>
        <v>`   2  152.Greddit2        31836 `</v>
      </c>
      <c r="C152" s="6">
        <f t="shared" si="6"/>
        <v>2</v>
      </c>
      <c r="D152" s="6">
        <f t="shared" si="7"/>
        <v>4</v>
      </c>
      <c r="E152" s="104">
        <v>41153.0</v>
      </c>
      <c r="F152" s="48">
        <f>IFERROR(__xludf.DUMMYFUNCTION("""COMPUTED_VALUE"""),1.0)</f>
        <v>1</v>
      </c>
      <c r="G152" s="6">
        <f>IFERROR(__xludf.DUMMYFUNCTION("""COMPUTED_VALUE"""),31836.0)</f>
        <v>31836</v>
      </c>
      <c r="H152" s="49">
        <f t="shared" si="3"/>
        <v>2</v>
      </c>
      <c r="K152" s="6"/>
      <c r="L152" s="106"/>
      <c r="M152" s="6"/>
      <c r="N152" s="6"/>
      <c r="O152" s="105">
        <f t="shared" si="9"/>
        <v>1.600828426</v>
      </c>
      <c r="P152" s="108">
        <f t="shared" si="5"/>
        <v>2</v>
      </c>
    </row>
    <row r="153" ht="15.75" customHeight="1">
      <c r="A153" s="112" t="str">
        <f t="shared" si="1"/>
        <v/>
      </c>
      <c r="B153" s="103" t="str">
        <f t="shared" si="2"/>
        <v>`   2  153.Greddit2        31777 `</v>
      </c>
      <c r="C153" s="6">
        <f t="shared" si="6"/>
        <v>3</v>
      </c>
      <c r="D153" s="6">
        <f t="shared" si="7"/>
        <v>4</v>
      </c>
      <c r="E153" s="104">
        <v>40912.0</v>
      </c>
      <c r="F153" s="48">
        <f>IFERROR(__xludf.DUMMYFUNCTION("""COMPUTED_VALUE"""),1.0)</f>
        <v>1</v>
      </c>
      <c r="G153" s="6">
        <f>IFERROR(__xludf.DUMMYFUNCTION("""COMPUTED_VALUE"""),31777.0)</f>
        <v>31777</v>
      </c>
      <c r="H153" s="49">
        <f t="shared" si="3"/>
        <v>2</v>
      </c>
      <c r="K153" s="6"/>
      <c r="L153" s="106"/>
      <c r="M153" s="6"/>
      <c r="N153" s="6"/>
      <c r="O153" s="105">
        <f t="shared" si="9"/>
        <v>1.546298333</v>
      </c>
      <c r="P153" s="108">
        <f t="shared" si="5"/>
        <v>2</v>
      </c>
    </row>
    <row r="154" ht="15.75" customHeight="1">
      <c r="A154" s="112" t="str">
        <f t="shared" si="1"/>
        <v/>
      </c>
      <c r="B154" s="103" t="str">
        <f t="shared" si="2"/>
        <v>`   2  154.sebg            31772 `</v>
      </c>
      <c r="C154" s="6">
        <f t="shared" si="6"/>
        <v>4</v>
      </c>
      <c r="D154" s="6">
        <f t="shared" si="7"/>
        <v>4</v>
      </c>
      <c r="E154" s="104">
        <v>40742.0</v>
      </c>
      <c r="F154" s="48">
        <f>IFERROR(__xludf.DUMMYFUNCTION("""COMPUTED_VALUE"""),4.0)</f>
        <v>4</v>
      </c>
      <c r="G154" s="6">
        <f>IFERROR(__xludf.DUMMYFUNCTION("""COMPUTED_VALUE"""),31772.0)</f>
        <v>31772</v>
      </c>
      <c r="H154" s="49">
        <f t="shared" si="3"/>
        <v>2</v>
      </c>
      <c r="K154" s="6"/>
      <c r="L154" s="106"/>
      <c r="M154" s="6"/>
      <c r="N154" s="6"/>
      <c r="O154" s="105">
        <f t="shared" si="9"/>
        <v>1.493625735</v>
      </c>
      <c r="P154" s="108">
        <f t="shared" si="5"/>
        <v>2</v>
      </c>
    </row>
    <row r="155" ht="15.75" customHeight="1">
      <c r="A155" s="112" t="str">
        <f t="shared" si="1"/>
        <v/>
      </c>
      <c r="B155" s="103" t="str">
        <f t="shared" si="2"/>
        <v>`   2  155.NORTH           31701 `</v>
      </c>
      <c r="C155" s="6">
        <f t="shared" si="6"/>
        <v>5</v>
      </c>
      <c r="D155" s="6">
        <f t="shared" si="7"/>
        <v>4</v>
      </c>
      <c r="E155" s="104">
        <v>40581.0</v>
      </c>
      <c r="F155" s="48">
        <f>IFERROR(__xludf.DUMMYFUNCTION("""COMPUTED_VALUE"""),2.0)</f>
        <v>2</v>
      </c>
      <c r="G155" s="6">
        <f>IFERROR(__xludf.DUMMYFUNCTION("""COMPUTED_VALUE"""),31701.0)</f>
        <v>31701</v>
      </c>
      <c r="H155" s="49">
        <f t="shared" si="3"/>
        <v>2</v>
      </c>
      <c r="K155" s="6"/>
      <c r="L155" s="106"/>
      <c r="M155" s="6"/>
      <c r="N155" s="6"/>
      <c r="O155" s="105">
        <f t="shared" si="9"/>
        <v>1.442747359</v>
      </c>
      <c r="P155" s="108">
        <f t="shared" si="5"/>
        <v>2</v>
      </c>
    </row>
    <row r="156" ht="15.75" customHeight="1">
      <c r="A156" s="112" t="str">
        <f t="shared" si="1"/>
        <v/>
      </c>
      <c r="B156" s="103" t="str">
        <f t="shared" si="2"/>
        <v>`   2  156.NORTH           31632 `</v>
      </c>
      <c r="C156" s="6">
        <f t="shared" si="6"/>
        <v>6</v>
      </c>
      <c r="D156" s="6">
        <f t="shared" si="7"/>
        <v>4</v>
      </c>
      <c r="E156" s="104">
        <v>40522.0</v>
      </c>
      <c r="F156" s="48">
        <f>IFERROR(__xludf.DUMMYFUNCTION("""COMPUTED_VALUE"""),2.0)</f>
        <v>2</v>
      </c>
      <c r="G156" s="6">
        <f>IFERROR(__xludf.DUMMYFUNCTION("""COMPUTED_VALUE"""),31632.0)</f>
        <v>31632</v>
      </c>
      <c r="H156" s="49">
        <f t="shared" si="3"/>
        <v>2</v>
      </c>
      <c r="K156" s="6"/>
      <c r="L156" s="106"/>
      <c r="M156" s="6"/>
      <c r="N156" s="6"/>
      <c r="O156" s="105">
        <f t="shared" si="9"/>
        <v>1.393602088</v>
      </c>
      <c r="P156" s="108">
        <f t="shared" si="5"/>
        <v>2</v>
      </c>
    </row>
    <row r="157" ht="15.75" customHeight="1">
      <c r="A157" s="112" t="str">
        <f t="shared" si="1"/>
        <v/>
      </c>
      <c r="B157" s="103" t="str">
        <f t="shared" si="2"/>
        <v>`   2  157.Greddit2        31572 `</v>
      </c>
      <c r="C157" s="6">
        <f t="shared" si="6"/>
        <v>7</v>
      </c>
      <c r="D157" s="6">
        <f t="shared" si="7"/>
        <v>4</v>
      </c>
      <c r="E157" s="104">
        <v>40504.0</v>
      </c>
      <c r="F157" s="48">
        <f>IFERROR(__xludf.DUMMYFUNCTION("""COMPUTED_VALUE"""),1.0)</f>
        <v>1</v>
      </c>
      <c r="G157" s="6">
        <f>IFERROR(__xludf.DUMMYFUNCTION("""COMPUTED_VALUE"""),31572.0)</f>
        <v>31572</v>
      </c>
      <c r="H157" s="49">
        <f t="shared" si="3"/>
        <v>2</v>
      </c>
      <c r="K157" s="6"/>
      <c r="L157" s="106"/>
      <c r="M157" s="6"/>
      <c r="N157" s="6"/>
      <c r="O157" s="105">
        <f t="shared" si="9"/>
        <v>1.346130885</v>
      </c>
      <c r="P157" s="108">
        <f t="shared" si="5"/>
        <v>2</v>
      </c>
    </row>
    <row r="158" ht="15.75" customHeight="1">
      <c r="A158" s="112" t="str">
        <f t="shared" si="1"/>
        <v/>
      </c>
      <c r="B158" s="103" t="str">
        <f t="shared" si="2"/>
        <v>`   2  158.NORTH           31551 `</v>
      </c>
      <c r="C158" s="6">
        <f t="shared" si="6"/>
        <v>8</v>
      </c>
      <c r="D158" s="6">
        <f t="shared" si="7"/>
        <v>4</v>
      </c>
      <c r="E158" s="104">
        <v>40489.0</v>
      </c>
      <c r="F158" s="48">
        <f>IFERROR(__xludf.DUMMYFUNCTION("""COMPUTED_VALUE"""),2.0)</f>
        <v>2</v>
      </c>
      <c r="G158" s="6">
        <f>IFERROR(__xludf.DUMMYFUNCTION("""COMPUTED_VALUE"""),31551.0)</f>
        <v>31551</v>
      </c>
      <c r="H158" s="49">
        <f t="shared" si="3"/>
        <v>2</v>
      </c>
      <c r="K158" s="6"/>
      <c r="L158" s="106"/>
      <c r="M158" s="6"/>
      <c r="N158" s="6"/>
      <c r="O158" s="105">
        <f t="shared" si="9"/>
        <v>1.300276725</v>
      </c>
      <c r="P158" s="108">
        <f t="shared" si="5"/>
        <v>2</v>
      </c>
    </row>
    <row r="159" ht="15.75" customHeight="1">
      <c r="A159" s="112" t="str">
        <f t="shared" si="1"/>
        <v/>
      </c>
      <c r="B159" s="103" t="str">
        <f t="shared" si="2"/>
        <v>`   2  159.Greddit2       31508 `</v>
      </c>
      <c r="C159" s="6">
        <f t="shared" si="6"/>
        <v>9</v>
      </c>
      <c r="D159" s="6">
        <f t="shared" si="7"/>
        <v>4</v>
      </c>
      <c r="E159" s="104">
        <v>40405.0</v>
      </c>
      <c r="F159" s="48">
        <f>IFERROR(__xludf.DUMMYFUNCTION("""COMPUTED_VALUE"""),1.0)</f>
        <v>1</v>
      </c>
      <c r="G159" s="38">
        <f>IFERROR(__xludf.DUMMYFUNCTION("""COMPUTED_VALUE"""),31508.0)</f>
        <v>31508</v>
      </c>
      <c r="H159" s="49">
        <f t="shared" si="3"/>
        <v>2</v>
      </c>
      <c r="K159" s="6"/>
      <c r="L159" s="106"/>
      <c r="M159" s="6"/>
      <c r="N159" s="6"/>
      <c r="O159" s="105">
        <f t="shared" si="9"/>
        <v>1.255984526</v>
      </c>
      <c r="P159" s="108">
        <f t="shared" si="5"/>
        <v>2</v>
      </c>
    </row>
    <row r="160" ht="15.75" customHeight="1">
      <c r="A160" s="112" t="str">
        <f t="shared" si="1"/>
        <v/>
      </c>
      <c r="B160" s="103" t="str">
        <f t="shared" si="2"/>
        <v>`   2  160.NORTH           31487 `</v>
      </c>
      <c r="C160" s="6">
        <f t="shared" si="6"/>
        <v>10</v>
      </c>
      <c r="D160" s="6">
        <f t="shared" si="7"/>
        <v>4</v>
      </c>
      <c r="E160" s="104">
        <v>39935.0</v>
      </c>
      <c r="F160" s="48">
        <f>IFERROR(__xludf.DUMMYFUNCTION("""COMPUTED_VALUE"""),2.0)</f>
        <v>2</v>
      </c>
      <c r="G160" s="6">
        <f>IFERROR(__xludf.DUMMYFUNCTION("""COMPUTED_VALUE"""),31487.0)</f>
        <v>31487</v>
      </c>
      <c r="H160" s="49">
        <f t="shared" si="3"/>
        <v>2</v>
      </c>
      <c r="K160" s="6"/>
      <c r="L160" s="106"/>
      <c r="M160" s="6"/>
      <c r="N160" s="6"/>
      <c r="O160" s="105">
        <f t="shared" si="9"/>
        <v>1.213201083</v>
      </c>
      <c r="P160" s="108">
        <f t="shared" si="5"/>
        <v>2</v>
      </c>
    </row>
    <row r="161" ht="15.75" customHeight="1">
      <c r="A161" s="112" t="str">
        <f t="shared" si="1"/>
        <v/>
      </c>
      <c r="B161" s="103" t="str">
        <f t="shared" si="2"/>
        <v>`   2  161.NORTH           31428 `</v>
      </c>
      <c r="C161" s="6">
        <f t="shared" si="6"/>
        <v>11</v>
      </c>
      <c r="D161" s="6">
        <f t="shared" si="7"/>
        <v>4</v>
      </c>
      <c r="E161" s="104">
        <v>39896.0</v>
      </c>
      <c r="F161" s="48">
        <f>IFERROR(__xludf.DUMMYFUNCTION("""COMPUTED_VALUE"""),2.0)</f>
        <v>2</v>
      </c>
      <c r="G161" s="6">
        <f>IFERROR(__xludf.DUMMYFUNCTION("""COMPUTED_VALUE"""),31428.0)</f>
        <v>31428</v>
      </c>
      <c r="H161" s="49">
        <f t="shared" si="3"/>
        <v>2</v>
      </c>
      <c r="K161" s="6"/>
      <c r="L161" s="106"/>
      <c r="M161" s="6"/>
      <c r="N161" s="6"/>
      <c r="O161" s="105">
        <f t="shared" si="9"/>
        <v>1.171875</v>
      </c>
      <c r="P161" s="108">
        <f t="shared" si="5"/>
        <v>2</v>
      </c>
    </row>
    <row r="162" ht="15.75" customHeight="1">
      <c r="A162" s="112" t="str">
        <f t="shared" si="1"/>
        <v/>
      </c>
      <c r="B162" s="103" t="str">
        <f t="shared" si="2"/>
        <v>`   2  162.Greddit2        31410 `</v>
      </c>
      <c r="C162" s="6">
        <f t="shared" si="6"/>
        <v>12</v>
      </c>
      <c r="D162" s="6">
        <f t="shared" si="7"/>
        <v>4</v>
      </c>
      <c r="E162" s="104">
        <v>39882.0</v>
      </c>
      <c r="F162" s="48">
        <f>IFERROR(__xludf.DUMMYFUNCTION("""COMPUTED_VALUE"""),1.0)</f>
        <v>1</v>
      </c>
      <c r="G162" s="6">
        <f>IFERROR(__xludf.DUMMYFUNCTION("""COMPUTED_VALUE"""),31410.0)</f>
        <v>31410</v>
      </c>
      <c r="H162" s="49">
        <f t="shared" si="3"/>
        <v>2</v>
      </c>
      <c r="K162" s="6"/>
      <c r="L162" s="106"/>
      <c r="M162" s="6"/>
      <c r="N162" s="6"/>
      <c r="O162" s="105">
        <f t="shared" si="9"/>
        <v>1.131956635</v>
      </c>
      <c r="P162" s="108">
        <f t="shared" si="5"/>
        <v>2</v>
      </c>
    </row>
    <row r="163" ht="15.75" customHeight="1">
      <c r="A163" s="112" t="str">
        <f t="shared" si="1"/>
        <v/>
      </c>
      <c r="B163" s="103" t="str">
        <f t="shared" si="2"/>
        <v>`   2  163.NORTH           31278 `</v>
      </c>
      <c r="C163" s="6">
        <f t="shared" si="6"/>
        <v>13</v>
      </c>
      <c r="D163" s="6">
        <f t="shared" si="7"/>
        <v>4</v>
      </c>
      <c r="E163" s="104">
        <v>39845.0</v>
      </c>
      <c r="F163" s="48">
        <f>IFERROR(__xludf.DUMMYFUNCTION("""COMPUTED_VALUE"""),2.0)</f>
        <v>2</v>
      </c>
      <c r="G163" s="6">
        <f>IFERROR(__xludf.DUMMYFUNCTION("""COMPUTED_VALUE"""),31278.0)</f>
        <v>31278</v>
      </c>
      <c r="H163" s="49">
        <f t="shared" si="3"/>
        <v>2</v>
      </c>
      <c r="K163" s="6"/>
      <c r="L163" s="106"/>
      <c r="M163" s="6"/>
      <c r="N163" s="6"/>
      <c r="O163" s="105">
        <f t="shared" si="9"/>
        <v>1.093398037</v>
      </c>
      <c r="P163" s="108">
        <f t="shared" si="5"/>
        <v>2</v>
      </c>
    </row>
    <row r="164" ht="15.75" customHeight="1">
      <c r="A164" s="112" t="str">
        <f t="shared" si="1"/>
        <v/>
      </c>
      <c r="B164" s="103" t="str">
        <f t="shared" si="2"/>
        <v>`   2  164.Greddit2        31190 `</v>
      </c>
      <c r="C164" s="6">
        <f t="shared" si="6"/>
        <v>14</v>
      </c>
      <c r="D164" s="6">
        <f t="shared" si="7"/>
        <v>4</v>
      </c>
      <c r="E164" s="104">
        <v>39809.0</v>
      </c>
      <c r="F164" s="48">
        <f>IFERROR(__xludf.DUMMYFUNCTION("""COMPUTED_VALUE"""),1.0)</f>
        <v>1</v>
      </c>
      <c r="G164" s="6">
        <f>IFERROR(__xludf.DUMMYFUNCTION("""COMPUTED_VALUE"""),31190.0)</f>
        <v>31190</v>
      </c>
      <c r="H164" s="49">
        <f t="shared" si="3"/>
        <v>2</v>
      </c>
      <c r="K164" s="6"/>
      <c r="L164" s="106"/>
      <c r="M164" s="6"/>
      <c r="N164" s="6"/>
      <c r="O164" s="105">
        <f t="shared" si="9"/>
        <v>1.056152886</v>
      </c>
      <c r="P164" s="108">
        <f t="shared" si="5"/>
        <v>2</v>
      </c>
    </row>
    <row r="165" ht="15.75" customHeight="1">
      <c r="A165" s="112" t="str">
        <f t="shared" si="1"/>
        <v/>
      </c>
      <c r="B165" s="103" t="str">
        <f t="shared" si="2"/>
        <v>`   2  165.NORTH           31135 `</v>
      </c>
      <c r="C165" s="6">
        <f t="shared" si="6"/>
        <v>15</v>
      </c>
      <c r="D165" s="6">
        <f t="shared" si="7"/>
        <v>4</v>
      </c>
      <c r="E165" s="104">
        <v>39611.0</v>
      </c>
      <c r="F165" s="48">
        <f>IFERROR(__xludf.DUMMYFUNCTION("""COMPUTED_VALUE"""),2.0)</f>
        <v>2</v>
      </c>
      <c r="G165" s="6">
        <f>IFERROR(__xludf.DUMMYFUNCTION("""COMPUTED_VALUE"""),31135.0)</f>
        <v>31135</v>
      </c>
      <c r="H165" s="49">
        <f t="shared" si="3"/>
        <v>2</v>
      </c>
      <c r="K165" s="6"/>
      <c r="L165" s="106"/>
      <c r="M165" s="6"/>
      <c r="N165" s="6"/>
      <c r="O165" s="105">
        <f t="shared" si="9"/>
        <v>1.020176441</v>
      </c>
      <c r="P165" s="108">
        <f t="shared" si="5"/>
        <v>2</v>
      </c>
    </row>
    <row r="166" ht="15.75" customHeight="1">
      <c r="A166" s="112" t="str">
        <f t="shared" si="1"/>
        <v/>
      </c>
      <c r="B166" s="103" t="str">
        <f t="shared" si="2"/>
        <v>`   1  166.Greddit2        31107 `</v>
      </c>
      <c r="C166" s="6">
        <f t="shared" si="6"/>
        <v>16</v>
      </c>
      <c r="D166" s="6">
        <f t="shared" si="7"/>
        <v>4</v>
      </c>
      <c r="E166" s="104">
        <v>39589.0</v>
      </c>
      <c r="F166" s="48">
        <f>IFERROR(__xludf.DUMMYFUNCTION("""COMPUTED_VALUE"""),1.0)</f>
        <v>1</v>
      </c>
      <c r="G166" s="6">
        <f>IFERROR(__xludf.DUMMYFUNCTION("""COMPUTED_VALUE"""),31107.0)</f>
        <v>31107</v>
      </c>
      <c r="H166" s="49">
        <f t="shared" si="3"/>
        <v>1</v>
      </c>
      <c r="K166" s="6"/>
      <c r="L166" s="106"/>
      <c r="M166" s="6"/>
      <c r="N166" s="6"/>
      <c r="O166" s="105">
        <f t="shared" si="9"/>
        <v>0.9854254866</v>
      </c>
      <c r="P166" s="108">
        <f t="shared" si="5"/>
        <v>1</v>
      </c>
    </row>
    <row r="167" ht="15.75" customHeight="1">
      <c r="A167" s="112" t="str">
        <f t="shared" si="1"/>
        <v/>
      </c>
      <c r="B167" s="103" t="str">
        <f t="shared" si="2"/>
        <v>`   1  167.Greddit2        30982 `</v>
      </c>
      <c r="C167" s="6">
        <f t="shared" si="6"/>
        <v>17</v>
      </c>
      <c r="D167" s="6">
        <f t="shared" si="7"/>
        <v>4</v>
      </c>
      <c r="E167" s="104">
        <v>39588.0</v>
      </c>
      <c r="F167" s="48">
        <f>IFERROR(__xludf.DUMMYFUNCTION("""COMPUTED_VALUE"""),1.0)</f>
        <v>1</v>
      </c>
      <c r="G167" s="6">
        <f>IFERROR(__xludf.DUMMYFUNCTION("""COMPUTED_VALUE"""),30982.0)</f>
        <v>30982</v>
      </c>
      <c r="H167" s="49">
        <f t="shared" si="3"/>
        <v>1</v>
      </c>
      <c r="K167" s="6"/>
      <c r="L167" s="106"/>
      <c r="M167" s="6"/>
      <c r="N167" s="6"/>
      <c r="O167" s="105">
        <f t="shared" si="9"/>
        <v>0.951858277</v>
      </c>
      <c r="P167" s="108">
        <f t="shared" si="5"/>
        <v>1</v>
      </c>
    </row>
    <row r="168" ht="15.75" customHeight="1">
      <c r="A168" s="112" t="str">
        <f t="shared" si="1"/>
        <v/>
      </c>
      <c r="B168" s="103" t="str">
        <f t="shared" si="2"/>
        <v>`   1  168.Greddit2        30980 `</v>
      </c>
      <c r="C168" s="6">
        <f t="shared" si="6"/>
        <v>18</v>
      </c>
      <c r="D168" s="6">
        <f t="shared" si="7"/>
        <v>4</v>
      </c>
      <c r="E168" s="104">
        <v>39502.0</v>
      </c>
      <c r="F168" s="48">
        <f>IFERROR(__xludf.DUMMYFUNCTION("""COMPUTED_VALUE"""),1.0)</f>
        <v>1</v>
      </c>
      <c r="G168" s="6">
        <f>IFERROR(__xludf.DUMMYFUNCTION("""COMPUTED_VALUE"""),30980.0)</f>
        <v>30980</v>
      </c>
      <c r="H168" s="49">
        <f t="shared" si="3"/>
        <v>1</v>
      </c>
      <c r="K168" s="6"/>
      <c r="L168" s="106"/>
      <c r="M168" s="6"/>
      <c r="N168" s="6"/>
      <c r="O168" s="105">
        <f t="shared" si="9"/>
        <v>0.9194344897</v>
      </c>
      <c r="P168" s="108">
        <f t="shared" si="5"/>
        <v>1</v>
      </c>
    </row>
    <row r="169" ht="15.75" customHeight="1">
      <c r="A169" s="112" t="str">
        <f t="shared" si="1"/>
        <v/>
      </c>
      <c r="B169" s="103" t="str">
        <f t="shared" si="2"/>
        <v>`   1  169.Greddit2        30663 `</v>
      </c>
      <c r="C169" s="6">
        <f t="shared" si="6"/>
        <v>19</v>
      </c>
      <c r="D169" s="6">
        <f t="shared" si="7"/>
        <v>4</v>
      </c>
      <c r="E169" s="104">
        <v>39387.0</v>
      </c>
      <c r="F169" s="48">
        <f>IFERROR(__xludf.DUMMYFUNCTION("""COMPUTED_VALUE"""),1.0)</f>
        <v>1</v>
      </c>
      <c r="G169" s="6">
        <f>IFERROR(__xludf.DUMMYFUNCTION("""COMPUTED_VALUE"""),30663.0)</f>
        <v>30663</v>
      </c>
      <c r="H169" s="49">
        <f t="shared" si="3"/>
        <v>1</v>
      </c>
      <c r="K169" s="6"/>
      <c r="L169" s="106"/>
      <c r="M169" s="6"/>
      <c r="N169" s="6"/>
      <c r="O169" s="105">
        <f t="shared" si="9"/>
        <v>0.8881151757</v>
      </c>
      <c r="P169" s="108">
        <f t="shared" si="5"/>
        <v>1</v>
      </c>
    </row>
    <row r="170" ht="15.75" customHeight="1">
      <c r="A170" s="112" t="str">
        <f t="shared" si="1"/>
        <v/>
      </c>
      <c r="B170" s="103" t="str">
        <f t="shared" si="2"/>
        <v>`   1  170.NORTH           30585 `</v>
      </c>
      <c r="C170" s="6">
        <f t="shared" si="6"/>
        <v>20</v>
      </c>
      <c r="D170" s="6">
        <f t="shared" si="7"/>
        <v>4</v>
      </c>
      <c r="E170" s="104">
        <v>39068.0</v>
      </c>
      <c r="F170" s="48">
        <f>IFERROR(__xludf.DUMMYFUNCTION("""COMPUTED_VALUE"""),2.0)</f>
        <v>2</v>
      </c>
      <c r="G170" s="6">
        <f>IFERROR(__xludf.DUMMYFUNCTION("""COMPUTED_VALUE"""),30585.0)</f>
        <v>30585</v>
      </c>
      <c r="H170" s="49">
        <f t="shared" si="3"/>
        <v>1</v>
      </c>
      <c r="K170" s="6"/>
      <c r="L170" s="106"/>
      <c r="M170" s="6"/>
      <c r="N170" s="6"/>
      <c r="O170" s="105">
        <f t="shared" si="9"/>
        <v>0.8578627125</v>
      </c>
      <c r="P170" s="108">
        <f t="shared" si="5"/>
        <v>1</v>
      </c>
    </row>
    <row r="171" ht="15.75" customHeight="1">
      <c r="A171" s="112" t="str">
        <f t="shared" si="1"/>
        <v/>
      </c>
      <c r="B171" s="103" t="str">
        <f t="shared" si="2"/>
        <v>`   1  171.Greddit2        30571 `</v>
      </c>
      <c r="C171" s="6">
        <f t="shared" si="6"/>
        <v>21</v>
      </c>
      <c r="D171" s="6">
        <f t="shared" si="7"/>
        <v>4</v>
      </c>
      <c r="E171" s="104">
        <v>39040.0</v>
      </c>
      <c r="F171" s="48">
        <f>IFERROR(__xludf.DUMMYFUNCTION("""COMPUTED_VALUE"""),1.0)</f>
        <v>1</v>
      </c>
      <c r="G171" s="6">
        <f>IFERROR(__xludf.DUMMYFUNCTION("""COMPUTED_VALUE"""),30571.0)</f>
        <v>30571</v>
      </c>
      <c r="H171" s="49">
        <f t="shared" si="3"/>
        <v>1</v>
      </c>
      <c r="K171" s="6"/>
      <c r="L171" s="106"/>
      <c r="M171" s="6"/>
      <c r="N171" s="6"/>
      <c r="O171" s="105">
        <f t="shared" si="9"/>
        <v>0.8286407592</v>
      </c>
      <c r="P171" s="108">
        <f t="shared" si="5"/>
        <v>1</v>
      </c>
    </row>
    <row r="172" ht="15.75" customHeight="1">
      <c r="A172" s="112" t="str">
        <f t="shared" si="1"/>
        <v/>
      </c>
      <c r="B172" s="103" t="str">
        <f t="shared" si="2"/>
        <v>`   1  172.Greddit2        30569 `</v>
      </c>
      <c r="C172" s="6">
        <f t="shared" si="6"/>
        <v>22</v>
      </c>
      <c r="D172" s="6">
        <f t="shared" si="7"/>
        <v>4</v>
      </c>
      <c r="E172" s="104">
        <v>38888.0</v>
      </c>
      <c r="F172" s="48">
        <f>IFERROR(__xludf.DUMMYFUNCTION("""COMPUTED_VALUE"""),1.0)</f>
        <v>1</v>
      </c>
      <c r="G172" s="6">
        <f>IFERROR(__xludf.DUMMYFUNCTION("""COMPUTED_VALUE"""),30569.0)</f>
        <v>30569</v>
      </c>
      <c r="H172" s="49">
        <f t="shared" si="3"/>
        <v>1</v>
      </c>
      <c r="K172" s="6"/>
      <c r="L172" s="106"/>
      <c r="M172" s="6"/>
      <c r="N172" s="6"/>
      <c r="O172" s="105">
        <f t="shared" si="9"/>
        <v>0.8004142129</v>
      </c>
      <c r="P172" s="108">
        <f t="shared" si="5"/>
        <v>1</v>
      </c>
    </row>
    <row r="173" ht="15.75" customHeight="1">
      <c r="A173" s="112" t="str">
        <f t="shared" si="1"/>
        <v/>
      </c>
      <c r="B173" s="103" t="str">
        <f t="shared" si="2"/>
        <v>`   1  173.NORTH           30555 `</v>
      </c>
      <c r="C173" s="6">
        <f t="shared" si="6"/>
        <v>23</v>
      </c>
      <c r="D173" s="6">
        <f t="shared" si="7"/>
        <v>4</v>
      </c>
      <c r="E173" s="104">
        <v>38696.0</v>
      </c>
      <c r="F173" s="48">
        <f>IFERROR(__xludf.DUMMYFUNCTION("""COMPUTED_VALUE"""),2.0)</f>
        <v>2</v>
      </c>
      <c r="G173" s="6">
        <f>IFERROR(__xludf.DUMMYFUNCTION("""COMPUTED_VALUE"""),30555.0)</f>
        <v>30555</v>
      </c>
      <c r="H173" s="49">
        <f t="shared" si="3"/>
        <v>1</v>
      </c>
      <c r="K173" s="6"/>
      <c r="L173" s="106"/>
      <c r="M173" s="6"/>
      <c r="N173" s="6"/>
      <c r="O173" s="105">
        <f t="shared" si="9"/>
        <v>0.7731491665</v>
      </c>
      <c r="P173" s="108">
        <f t="shared" si="5"/>
        <v>1</v>
      </c>
    </row>
    <row r="174" ht="15.75" customHeight="1">
      <c r="A174" s="112" t="str">
        <f t="shared" si="1"/>
        <v/>
      </c>
      <c r="B174" s="103" t="str">
        <f t="shared" si="2"/>
        <v>`   1  174.Greddit2        30495 `</v>
      </c>
      <c r="C174" s="6">
        <f t="shared" si="6"/>
        <v>24</v>
      </c>
      <c r="D174" s="6">
        <f t="shared" si="7"/>
        <v>4</v>
      </c>
      <c r="E174" s="104">
        <v>38660.0</v>
      </c>
      <c r="F174" s="48">
        <f>IFERROR(__xludf.DUMMYFUNCTION("""COMPUTED_VALUE"""),1.0)</f>
        <v>1</v>
      </c>
      <c r="G174" s="6">
        <f>IFERROR(__xludf.DUMMYFUNCTION("""COMPUTED_VALUE"""),30495.0)</f>
        <v>30495</v>
      </c>
      <c r="H174" s="49">
        <f t="shared" si="3"/>
        <v>1</v>
      </c>
      <c r="K174" s="6"/>
      <c r="L174" s="106"/>
      <c r="M174" s="6"/>
      <c r="N174" s="6"/>
      <c r="O174" s="105">
        <f t="shared" si="9"/>
        <v>0.7468128676</v>
      </c>
      <c r="P174" s="108">
        <f t="shared" si="5"/>
        <v>1</v>
      </c>
    </row>
    <row r="175" ht="15.75" customHeight="1">
      <c r="A175" s="112" t="str">
        <f t="shared" si="1"/>
        <v/>
      </c>
      <c r="B175" s="103" t="str">
        <f t="shared" si="2"/>
        <v>`   1  175.Greddit2        30043 `</v>
      </c>
      <c r="C175" s="6">
        <f t="shared" si="6"/>
        <v>25</v>
      </c>
      <c r="D175" s="6">
        <f t="shared" si="7"/>
        <v>4</v>
      </c>
      <c r="E175" s="104">
        <v>38615.0</v>
      </c>
      <c r="F175" s="48">
        <f>IFERROR(__xludf.DUMMYFUNCTION("""COMPUTED_VALUE"""),1.0)</f>
        <v>1</v>
      </c>
      <c r="G175" s="6">
        <f>IFERROR(__xludf.DUMMYFUNCTION("""COMPUTED_VALUE"""),30043.0)</f>
        <v>30043</v>
      </c>
      <c r="H175" s="49">
        <f t="shared" si="3"/>
        <v>1</v>
      </c>
      <c r="K175" s="6"/>
      <c r="L175" s="106"/>
      <c r="M175" s="6"/>
      <c r="N175" s="6"/>
      <c r="O175" s="105">
        <f t="shared" si="9"/>
        <v>0.7213736797</v>
      </c>
      <c r="P175" s="108">
        <f t="shared" si="5"/>
        <v>1</v>
      </c>
    </row>
    <row r="176" ht="15.75" customHeight="1">
      <c r="A176" s="112" t="str">
        <f t="shared" si="1"/>
        <v/>
      </c>
      <c r="B176" s="103" t="str">
        <f t="shared" si="2"/>
        <v>`   1  176.NORTH           29957 `</v>
      </c>
      <c r="C176" s="6">
        <f t="shared" si="6"/>
        <v>26</v>
      </c>
      <c r="D176" s="6">
        <f t="shared" si="7"/>
        <v>4</v>
      </c>
      <c r="E176" s="104">
        <v>38568.0</v>
      </c>
      <c r="F176" s="48">
        <f>IFERROR(__xludf.DUMMYFUNCTION("""COMPUTED_VALUE"""),2.0)</f>
        <v>2</v>
      </c>
      <c r="G176" s="6">
        <f>IFERROR(__xludf.DUMMYFUNCTION("""COMPUTED_VALUE"""),29957.0)</f>
        <v>29957</v>
      </c>
      <c r="H176" s="49">
        <f t="shared" si="3"/>
        <v>1</v>
      </c>
      <c r="K176" s="6"/>
      <c r="L176" s="106"/>
      <c r="M176" s="6"/>
      <c r="N176" s="6"/>
      <c r="O176" s="105">
        <f t="shared" si="9"/>
        <v>0.6968010439</v>
      </c>
      <c r="P176" s="108">
        <f t="shared" si="5"/>
        <v>1</v>
      </c>
    </row>
    <row r="177" ht="15.75" customHeight="1">
      <c r="A177" s="112" t="str">
        <f t="shared" si="1"/>
        <v/>
      </c>
      <c r="B177" s="103" t="str">
        <f t="shared" si="2"/>
        <v>`   1  177.NORTH           29847 `</v>
      </c>
      <c r="C177" s="6">
        <f t="shared" si="6"/>
        <v>27</v>
      </c>
      <c r="D177" s="6">
        <f t="shared" si="7"/>
        <v>4</v>
      </c>
      <c r="E177" s="104">
        <v>38567.0</v>
      </c>
      <c r="F177" s="48">
        <f>IFERROR(__xludf.DUMMYFUNCTION("""COMPUTED_VALUE"""),2.0)</f>
        <v>2</v>
      </c>
      <c r="G177" s="6">
        <f>IFERROR(__xludf.DUMMYFUNCTION("""COMPUTED_VALUE"""),29847.0)</f>
        <v>29847</v>
      </c>
      <c r="H177" s="49">
        <f t="shared" si="3"/>
        <v>1</v>
      </c>
      <c r="K177" s="6"/>
      <c r="L177" s="106"/>
      <c r="M177" s="6"/>
      <c r="N177" s="6"/>
      <c r="O177" s="105">
        <f t="shared" si="9"/>
        <v>0.6730654424</v>
      </c>
      <c r="P177" s="108">
        <f t="shared" si="5"/>
        <v>1</v>
      </c>
    </row>
    <row r="178" ht="15.75" customHeight="1">
      <c r="A178" s="112" t="str">
        <f t="shared" si="1"/>
        <v/>
      </c>
      <c r="B178" s="103" t="str">
        <f t="shared" si="2"/>
        <v>`   1  178.Greddit2        29764 `</v>
      </c>
      <c r="C178" s="6">
        <f t="shared" si="6"/>
        <v>28</v>
      </c>
      <c r="D178" s="6">
        <f t="shared" si="7"/>
        <v>4</v>
      </c>
      <c r="E178" s="104">
        <v>38553.0</v>
      </c>
      <c r="F178" s="48">
        <f>IFERROR(__xludf.DUMMYFUNCTION("""COMPUTED_VALUE"""),1.0)</f>
        <v>1</v>
      </c>
      <c r="G178" s="6">
        <f>IFERROR(__xludf.DUMMYFUNCTION("""COMPUTED_VALUE"""),29764.0)</f>
        <v>29764</v>
      </c>
      <c r="H178" s="49">
        <f t="shared" si="3"/>
        <v>1</v>
      </c>
      <c r="K178" s="6"/>
      <c r="L178" s="106"/>
      <c r="M178" s="6"/>
      <c r="N178" s="6"/>
      <c r="O178" s="105">
        <f t="shared" si="9"/>
        <v>0.6501383625</v>
      </c>
      <c r="P178" s="108">
        <f t="shared" si="5"/>
        <v>1</v>
      </c>
    </row>
    <row r="179" ht="15.75" customHeight="1">
      <c r="A179" s="112" t="str">
        <f t="shared" si="1"/>
        <v/>
      </c>
      <c r="B179" s="103" t="str">
        <f t="shared" si="2"/>
        <v>`   1  179.pl              29651 `</v>
      </c>
      <c r="C179" s="6">
        <f t="shared" si="6"/>
        <v>29</v>
      </c>
      <c r="D179" s="6">
        <f t="shared" si="7"/>
        <v>4</v>
      </c>
      <c r="E179" s="104">
        <v>38549.0</v>
      </c>
      <c r="F179" s="48">
        <f>IFERROR(__xludf.DUMMYFUNCTION("""COMPUTED_VALUE"""),3.0)</f>
        <v>3</v>
      </c>
      <c r="G179" s="6">
        <f>IFERROR(__xludf.DUMMYFUNCTION("""COMPUTED_VALUE"""),29651.0)</f>
        <v>29651</v>
      </c>
      <c r="H179" s="49">
        <f t="shared" si="3"/>
        <v>1</v>
      </c>
      <c r="K179" s="6"/>
      <c r="L179" s="106"/>
      <c r="M179" s="6"/>
      <c r="N179" s="6"/>
      <c r="O179" s="105">
        <f t="shared" si="9"/>
        <v>0.6279922632</v>
      </c>
      <c r="P179" s="108">
        <f t="shared" si="5"/>
        <v>1</v>
      </c>
    </row>
    <row r="180" ht="15.75" customHeight="1">
      <c r="A180" s="112" t="str">
        <f t="shared" si="1"/>
        <v/>
      </c>
      <c r="B180" s="103" t="str">
        <f t="shared" si="2"/>
        <v>`   1  180.Greddit2        29227 `</v>
      </c>
      <c r="C180" s="6">
        <f t="shared" si="6"/>
        <v>30</v>
      </c>
      <c r="D180" s="6">
        <f t="shared" si="7"/>
        <v>4</v>
      </c>
      <c r="E180" s="104">
        <v>38501.0</v>
      </c>
      <c r="F180" s="48">
        <f>IFERROR(__xludf.DUMMYFUNCTION("""COMPUTED_VALUE"""),1.0)</f>
        <v>1</v>
      </c>
      <c r="G180" s="6">
        <f>IFERROR(__xludf.DUMMYFUNCTION("""COMPUTED_VALUE"""),29227.0)</f>
        <v>29227</v>
      </c>
      <c r="H180" s="49">
        <f t="shared" si="3"/>
        <v>1</v>
      </c>
      <c r="K180" s="6"/>
      <c r="L180" s="106"/>
      <c r="M180" s="6"/>
      <c r="N180" s="6"/>
      <c r="O180" s="105">
        <f t="shared" si="9"/>
        <v>0.6066005413</v>
      </c>
      <c r="P180" s="108">
        <f t="shared" si="5"/>
        <v>1</v>
      </c>
    </row>
    <row r="181" ht="15.75" customHeight="1">
      <c r="A181" s="112" t="str">
        <f t="shared" si="1"/>
        <v/>
      </c>
      <c r="B181" s="103" t="str">
        <f t="shared" si="2"/>
        <v>`   1  181.Greddit2        29157 `</v>
      </c>
      <c r="C181" s="6">
        <f t="shared" si="6"/>
        <v>31</v>
      </c>
      <c r="D181" s="6">
        <f t="shared" si="7"/>
        <v>4</v>
      </c>
      <c r="E181" s="104">
        <v>38493.0</v>
      </c>
      <c r="F181" s="48">
        <f>IFERROR(__xludf.DUMMYFUNCTION("""COMPUTED_VALUE"""),1.0)</f>
        <v>1</v>
      </c>
      <c r="G181" s="6">
        <f>IFERROR(__xludf.DUMMYFUNCTION("""COMPUTED_VALUE"""),29157.0)</f>
        <v>29157</v>
      </c>
      <c r="H181" s="49">
        <f t="shared" si="3"/>
        <v>1</v>
      </c>
      <c r="K181" s="6"/>
      <c r="L181" s="106"/>
      <c r="M181" s="6"/>
      <c r="N181" s="6"/>
      <c r="O181" s="105">
        <f t="shared" si="9"/>
        <v>0.5859375</v>
      </c>
      <c r="P181" s="108">
        <f t="shared" si="5"/>
        <v>1</v>
      </c>
    </row>
    <row r="182" ht="15.75" customHeight="1">
      <c r="A182" s="112" t="str">
        <f t="shared" si="1"/>
        <v/>
      </c>
      <c r="B182" s="103" t="str">
        <f t="shared" si="2"/>
        <v>`   1  182.Greddit2        28798 `</v>
      </c>
      <c r="C182" s="6">
        <f t="shared" si="6"/>
        <v>32</v>
      </c>
      <c r="D182" s="6">
        <f t="shared" si="7"/>
        <v>4</v>
      </c>
      <c r="E182" s="104">
        <v>38447.0</v>
      </c>
      <c r="F182" s="48">
        <f>IFERROR(__xludf.DUMMYFUNCTION("""COMPUTED_VALUE"""),1.0)</f>
        <v>1</v>
      </c>
      <c r="G182" s="6">
        <f>IFERROR(__xludf.DUMMYFUNCTION("""COMPUTED_VALUE"""),28798.0)</f>
        <v>28798</v>
      </c>
      <c r="H182" s="49">
        <f t="shared" si="3"/>
        <v>1</v>
      </c>
      <c r="K182" s="6"/>
      <c r="L182" s="106"/>
      <c r="M182" s="6"/>
      <c r="N182" s="6"/>
      <c r="O182" s="105">
        <f t="shared" si="9"/>
        <v>0.5659783177</v>
      </c>
      <c r="P182" s="108">
        <f t="shared" si="5"/>
        <v>1</v>
      </c>
    </row>
    <row r="183" ht="15.75" customHeight="1">
      <c r="A183" s="112" t="str">
        <f t="shared" si="1"/>
        <v/>
      </c>
      <c r="B183" s="103" t="str">
        <f t="shared" si="2"/>
        <v>`   1  183.Greddit2        28796 `</v>
      </c>
      <c r="C183" s="6">
        <f t="shared" si="6"/>
        <v>33</v>
      </c>
      <c r="D183" s="6">
        <f t="shared" si="7"/>
        <v>4</v>
      </c>
      <c r="E183" s="104">
        <v>38394.0</v>
      </c>
      <c r="F183" s="48">
        <f>IFERROR(__xludf.DUMMYFUNCTION("""COMPUTED_VALUE"""),1.0)</f>
        <v>1</v>
      </c>
      <c r="G183" s="6">
        <f>IFERROR(__xludf.DUMMYFUNCTION("""COMPUTED_VALUE"""),28796.0)</f>
        <v>28796</v>
      </c>
      <c r="H183" s="49">
        <f t="shared" si="3"/>
        <v>1</v>
      </c>
      <c r="K183" s="6"/>
      <c r="L183" s="106"/>
      <c r="M183" s="6"/>
      <c r="N183" s="6"/>
      <c r="O183" s="105">
        <f t="shared" si="9"/>
        <v>0.5466990185</v>
      </c>
      <c r="P183" s="108">
        <f t="shared" si="5"/>
        <v>1</v>
      </c>
    </row>
    <row r="184" ht="15.75" customHeight="1">
      <c r="A184" s="112" t="str">
        <f t="shared" si="1"/>
        <v/>
      </c>
      <c r="B184" s="103" t="str">
        <f t="shared" si="2"/>
        <v>`   1  184.Greddit2        28733 `</v>
      </c>
      <c r="C184" s="6">
        <f t="shared" si="6"/>
        <v>34</v>
      </c>
      <c r="D184" s="6">
        <f t="shared" si="7"/>
        <v>4</v>
      </c>
      <c r="E184" s="113">
        <v>38376.0</v>
      </c>
      <c r="F184" s="48">
        <f>IFERROR(__xludf.DUMMYFUNCTION("""COMPUTED_VALUE"""),1.0)</f>
        <v>1</v>
      </c>
      <c r="G184" s="6">
        <f>IFERROR(__xludf.DUMMYFUNCTION("""COMPUTED_VALUE"""),28733.0)</f>
        <v>28733</v>
      </c>
      <c r="H184" s="49">
        <f t="shared" si="3"/>
        <v>1</v>
      </c>
      <c r="K184" s="6"/>
      <c r="L184" s="106"/>
      <c r="M184" s="6"/>
      <c r="N184" s="6"/>
      <c r="O184" s="105">
        <f t="shared" si="9"/>
        <v>0.5280764429</v>
      </c>
      <c r="P184" s="108">
        <f t="shared" si="5"/>
        <v>1</v>
      </c>
    </row>
    <row r="185" ht="15.75" customHeight="1">
      <c r="A185" s="112" t="str">
        <f t="shared" si="1"/>
        <v/>
      </c>
      <c r="B185" s="103" t="str">
        <f t="shared" si="2"/>
        <v>`   1  185.Greddit2       28663 `</v>
      </c>
      <c r="C185" s="6">
        <f t="shared" si="6"/>
        <v>35</v>
      </c>
      <c r="D185" s="6">
        <f t="shared" si="7"/>
        <v>4</v>
      </c>
      <c r="E185" s="104">
        <v>38363.0</v>
      </c>
      <c r="F185" s="48">
        <f>IFERROR(__xludf.DUMMYFUNCTION("""COMPUTED_VALUE"""),1.0)</f>
        <v>1</v>
      </c>
      <c r="G185" s="38">
        <f>IFERROR(__xludf.DUMMYFUNCTION("""COMPUTED_VALUE"""),28663.0)</f>
        <v>28663</v>
      </c>
      <c r="H185" s="49">
        <f t="shared" si="3"/>
        <v>1</v>
      </c>
      <c r="K185" s="6"/>
      <c r="L185" s="106"/>
      <c r="M185" s="6"/>
      <c r="N185" s="6"/>
      <c r="O185" s="105">
        <f t="shared" si="9"/>
        <v>0.5100882207</v>
      </c>
      <c r="P185" s="108">
        <f t="shared" si="5"/>
        <v>1</v>
      </c>
    </row>
    <row r="186" ht="15.75" customHeight="1">
      <c r="A186" s="112" t="str">
        <f t="shared" si="1"/>
        <v/>
      </c>
      <c r="B186" s="103" t="str">
        <f t="shared" si="2"/>
        <v>`   1  186.Greddit2        28580 `</v>
      </c>
      <c r="C186" s="6">
        <f t="shared" si="6"/>
        <v>36</v>
      </c>
      <c r="D186" s="6">
        <f t="shared" si="7"/>
        <v>4</v>
      </c>
      <c r="E186" s="104">
        <v>38115.0</v>
      </c>
      <c r="F186" s="48">
        <f>IFERROR(__xludf.DUMMYFUNCTION("""COMPUTED_VALUE"""),1.0)</f>
        <v>1</v>
      </c>
      <c r="G186" s="6">
        <f>IFERROR(__xludf.DUMMYFUNCTION("""COMPUTED_VALUE"""),28580.0)</f>
        <v>28580</v>
      </c>
      <c r="H186" s="49">
        <f t="shared" si="3"/>
        <v>1</v>
      </c>
      <c r="K186" s="6"/>
      <c r="L186" s="106"/>
      <c r="M186" s="6"/>
      <c r="N186" s="6"/>
      <c r="O186" s="105">
        <f t="shared" si="9"/>
        <v>0.4927127433</v>
      </c>
      <c r="P186" s="108">
        <f t="shared" si="5"/>
        <v>1</v>
      </c>
    </row>
    <row r="187" ht="15.75" customHeight="1">
      <c r="A187" s="112" t="str">
        <f t="shared" si="1"/>
        <v/>
      </c>
      <c r="B187" s="103" t="str">
        <f t="shared" si="2"/>
        <v>`   1  187.Greddit2        28556 `</v>
      </c>
      <c r="C187" s="6">
        <f t="shared" si="6"/>
        <v>37</v>
      </c>
      <c r="D187" s="6">
        <f t="shared" si="7"/>
        <v>4</v>
      </c>
      <c r="E187" s="104">
        <v>38076.0</v>
      </c>
      <c r="F187" s="48">
        <f>IFERROR(__xludf.DUMMYFUNCTION("""COMPUTED_VALUE"""),1.0)</f>
        <v>1</v>
      </c>
      <c r="G187" s="6">
        <f>IFERROR(__xludf.DUMMYFUNCTION("""COMPUTED_VALUE"""),28556.0)</f>
        <v>28556</v>
      </c>
      <c r="H187" s="49">
        <f t="shared" si="3"/>
        <v>1</v>
      </c>
      <c r="K187" s="6"/>
      <c r="L187" s="106"/>
      <c r="M187" s="6"/>
      <c r="N187" s="6"/>
      <c r="O187" s="105">
        <f t="shared" si="9"/>
        <v>0.4759291385</v>
      </c>
      <c r="P187" s="108">
        <f t="shared" si="5"/>
        <v>1</v>
      </c>
    </row>
    <row r="188" ht="15.75" customHeight="1">
      <c r="A188" s="112" t="str">
        <f t="shared" si="1"/>
        <v/>
      </c>
      <c r="B188" s="103" t="str">
        <f t="shared" si="2"/>
        <v>`   1  188.Greddit2        28513 `</v>
      </c>
      <c r="C188" s="6">
        <f t="shared" si="6"/>
        <v>38</v>
      </c>
      <c r="D188" s="6">
        <f t="shared" si="7"/>
        <v>4</v>
      </c>
      <c r="E188" s="104">
        <v>38013.0</v>
      </c>
      <c r="F188" s="48">
        <f>IFERROR(__xludf.DUMMYFUNCTION("""COMPUTED_VALUE"""),1.0)</f>
        <v>1</v>
      </c>
      <c r="G188" s="6">
        <f>IFERROR(__xludf.DUMMYFUNCTION("""COMPUTED_VALUE"""),28513.0)</f>
        <v>28513</v>
      </c>
      <c r="H188" s="49">
        <f t="shared" si="3"/>
        <v>1</v>
      </c>
      <c r="K188" s="6"/>
      <c r="L188" s="106"/>
      <c r="M188" s="6"/>
      <c r="N188" s="6"/>
      <c r="O188" s="105">
        <f t="shared" si="9"/>
        <v>0.4597172449</v>
      </c>
      <c r="P188" s="108">
        <f t="shared" si="5"/>
        <v>1</v>
      </c>
    </row>
    <row r="189" ht="15.75" customHeight="1">
      <c r="A189" s="112" t="str">
        <f t="shared" si="1"/>
        <v/>
      </c>
      <c r="B189" s="103" t="str">
        <f t="shared" si="2"/>
        <v>`   1  189.Greddit2        28259 `</v>
      </c>
      <c r="C189" s="6">
        <f t="shared" si="6"/>
        <v>39</v>
      </c>
      <c r="D189" s="6">
        <f t="shared" si="7"/>
        <v>4</v>
      </c>
      <c r="E189" s="104">
        <v>37944.0</v>
      </c>
      <c r="F189" s="48">
        <f>IFERROR(__xludf.DUMMYFUNCTION("""COMPUTED_VALUE"""),1.0)</f>
        <v>1</v>
      </c>
      <c r="G189" s="6">
        <f>IFERROR(__xludf.DUMMYFUNCTION("""COMPUTED_VALUE"""),28259.0)</f>
        <v>28259</v>
      </c>
      <c r="H189" s="49">
        <f t="shared" si="3"/>
        <v>1</v>
      </c>
      <c r="K189" s="6"/>
      <c r="L189" s="106"/>
      <c r="M189" s="6"/>
      <c r="N189" s="6"/>
      <c r="O189" s="105">
        <f t="shared" si="9"/>
        <v>0.4440575878</v>
      </c>
      <c r="P189" s="108">
        <f t="shared" si="5"/>
        <v>1</v>
      </c>
    </row>
    <row r="190" ht="15.75" customHeight="1">
      <c r="A190" s="112" t="str">
        <f t="shared" si="1"/>
        <v/>
      </c>
      <c r="B190" s="103" t="str">
        <f t="shared" si="2"/>
        <v>`   1  190.Greddit2       27903 `</v>
      </c>
      <c r="C190" s="6">
        <f t="shared" si="6"/>
        <v>40</v>
      </c>
      <c r="D190" s="6">
        <f t="shared" si="7"/>
        <v>4</v>
      </c>
      <c r="E190" s="104">
        <v>37908.0</v>
      </c>
      <c r="F190" s="48">
        <f>IFERROR(__xludf.DUMMYFUNCTION("""COMPUTED_VALUE"""),1.0)</f>
        <v>1</v>
      </c>
      <c r="G190" s="38">
        <f>IFERROR(__xludf.DUMMYFUNCTION("""COMPUTED_VALUE"""),27903.0)</f>
        <v>27903</v>
      </c>
      <c r="H190" s="49">
        <f t="shared" si="3"/>
        <v>1</v>
      </c>
      <c r="K190" s="6"/>
      <c r="L190" s="106"/>
      <c r="M190" s="6"/>
      <c r="N190" s="6"/>
      <c r="O190" s="105">
        <f t="shared" si="9"/>
        <v>0.4289313562</v>
      </c>
      <c r="P190" s="108">
        <f t="shared" si="5"/>
        <v>1</v>
      </c>
    </row>
    <row r="191" ht="15.75" customHeight="1">
      <c r="A191" s="112" t="str">
        <f t="shared" si="1"/>
        <v/>
      </c>
      <c r="B191" s="103" t="str">
        <f t="shared" si="2"/>
        <v>`   1  191.Greddit2       27257 `</v>
      </c>
      <c r="C191" s="6">
        <f t="shared" si="6"/>
        <v>41</v>
      </c>
      <c r="D191" s="6">
        <f t="shared" si="7"/>
        <v>4</v>
      </c>
      <c r="E191" s="104">
        <v>37784.0</v>
      </c>
      <c r="F191" s="48">
        <f>IFERROR(__xludf.DUMMYFUNCTION("""COMPUTED_VALUE"""),1.0)</f>
        <v>1</v>
      </c>
      <c r="G191" s="38">
        <f>IFERROR(__xludf.DUMMYFUNCTION("""COMPUTED_VALUE"""),27257.0)</f>
        <v>27257</v>
      </c>
      <c r="H191" s="49">
        <f t="shared" si="3"/>
        <v>1</v>
      </c>
      <c r="K191" s="6"/>
      <c r="L191" s="106"/>
      <c r="M191" s="6"/>
      <c r="N191" s="6"/>
      <c r="O191" s="105">
        <f t="shared" si="9"/>
        <v>0.4143203796</v>
      </c>
      <c r="P191" s="108">
        <f t="shared" si="5"/>
        <v>1</v>
      </c>
    </row>
    <row r="192" ht="15.75" customHeight="1">
      <c r="A192" s="112" t="str">
        <f t="shared" si="1"/>
        <v/>
      </c>
      <c r="B192" s="103" t="str">
        <f t="shared" si="2"/>
        <v>`   1  192.sebg            25816 `</v>
      </c>
      <c r="C192" s="6">
        <f t="shared" si="6"/>
        <v>42</v>
      </c>
      <c r="D192" s="6">
        <f t="shared" si="7"/>
        <v>4</v>
      </c>
      <c r="E192" s="104">
        <v>37178.0</v>
      </c>
      <c r="F192" s="48">
        <f>IFERROR(__xludf.DUMMYFUNCTION("""COMPUTED_VALUE"""),4.0)</f>
        <v>4</v>
      </c>
      <c r="G192" s="6">
        <f>IFERROR(__xludf.DUMMYFUNCTION("""COMPUTED_VALUE"""),25816.0)</f>
        <v>25816</v>
      </c>
      <c r="H192" s="49">
        <f t="shared" si="3"/>
        <v>1</v>
      </c>
      <c r="K192" s="6"/>
      <c r="L192" s="106"/>
      <c r="M192" s="6"/>
      <c r="N192" s="6"/>
      <c r="O192" s="105">
        <f t="shared" si="9"/>
        <v>0.4002071065</v>
      </c>
      <c r="P192" s="108">
        <f t="shared" si="5"/>
        <v>1</v>
      </c>
    </row>
    <row r="193" ht="15.75" customHeight="1">
      <c r="A193" s="112" t="str">
        <f t="shared" si="1"/>
        <v/>
      </c>
      <c r="B193" s="103" t="str">
        <f t="shared" si="2"/>
        <v>`   1  193.Greddit2        25357 `</v>
      </c>
      <c r="C193" s="6">
        <f t="shared" si="6"/>
        <v>43</v>
      </c>
      <c r="D193" s="6">
        <f t="shared" si="7"/>
        <v>4</v>
      </c>
      <c r="E193" s="104">
        <v>36046.0</v>
      </c>
      <c r="F193" s="48">
        <f>IFERROR(__xludf.DUMMYFUNCTION("""COMPUTED_VALUE"""),1.0)</f>
        <v>1</v>
      </c>
      <c r="G193" s="6">
        <f>IFERROR(__xludf.DUMMYFUNCTION("""COMPUTED_VALUE"""),25357.0)</f>
        <v>25357</v>
      </c>
      <c r="H193" s="49">
        <f t="shared" si="3"/>
        <v>1</v>
      </c>
      <c r="K193" s="6"/>
      <c r="L193" s="106"/>
      <c r="M193" s="6"/>
      <c r="N193" s="6"/>
      <c r="O193" s="105">
        <f t="shared" si="9"/>
        <v>0.3865745832</v>
      </c>
      <c r="P193" s="108">
        <f t="shared" si="5"/>
        <v>1</v>
      </c>
    </row>
    <row r="194" ht="15.75" customHeight="1">
      <c r="A194" s="112" t="str">
        <f t="shared" si="1"/>
        <v/>
      </c>
      <c r="B194" s="103" t="str">
        <f t="shared" si="2"/>
        <v/>
      </c>
      <c r="C194" s="6">
        <f t="shared" si="6"/>
        <v>44</v>
      </c>
      <c r="D194" s="6">
        <f t="shared" si="7"/>
        <v>4</v>
      </c>
      <c r="E194" s="104">
        <v>35477.0</v>
      </c>
      <c r="F194" s="48"/>
      <c r="G194" s="6"/>
      <c r="H194" s="49" t="str">
        <f t="shared" si="3"/>
        <v/>
      </c>
      <c r="K194" s="6"/>
      <c r="L194" s="106"/>
      <c r="M194" s="6"/>
      <c r="N194" s="6"/>
      <c r="O194" s="105">
        <f t="shared" si="9"/>
        <v>0.3734064338</v>
      </c>
      <c r="P194" s="108">
        <f t="shared" si="5"/>
        <v>1</v>
      </c>
    </row>
    <row r="195" ht="15.75" customHeight="1">
      <c r="A195" s="112" t="str">
        <f t="shared" si="1"/>
        <v/>
      </c>
      <c r="B195" s="103" t="str">
        <f t="shared" si="2"/>
        <v/>
      </c>
      <c r="C195" s="6">
        <f t="shared" si="6"/>
        <v>45</v>
      </c>
      <c r="D195" s="6">
        <f t="shared" si="7"/>
        <v>4</v>
      </c>
      <c r="E195" s="104">
        <v>34722.0</v>
      </c>
      <c r="F195" s="48"/>
      <c r="G195" s="6"/>
      <c r="H195" s="49" t="str">
        <f t="shared" si="3"/>
        <v/>
      </c>
      <c r="K195" s="6"/>
      <c r="L195" s="106"/>
      <c r="M195" s="6"/>
      <c r="N195" s="6"/>
      <c r="O195" s="105">
        <f t="shared" si="9"/>
        <v>0.3606868398</v>
      </c>
      <c r="P195" s="108">
        <f t="shared" si="5"/>
        <v>1</v>
      </c>
    </row>
    <row r="196" ht="15.75" customHeight="1">
      <c r="A196" s="112" t="str">
        <f t="shared" si="1"/>
        <v/>
      </c>
      <c r="B196" s="103" t="str">
        <f t="shared" si="2"/>
        <v/>
      </c>
      <c r="C196" s="6">
        <f t="shared" si="6"/>
        <v>46</v>
      </c>
      <c r="D196" s="6">
        <f t="shared" si="7"/>
        <v>4</v>
      </c>
      <c r="E196" s="104">
        <v>34279.0</v>
      </c>
      <c r="F196" s="48"/>
      <c r="G196" s="6"/>
      <c r="H196" s="49" t="str">
        <f t="shared" si="3"/>
        <v/>
      </c>
      <c r="K196" s="6"/>
      <c r="L196" s="106"/>
      <c r="M196" s="6"/>
      <c r="N196" s="6"/>
      <c r="O196" s="105">
        <f t="shared" si="9"/>
        <v>0.348400522</v>
      </c>
      <c r="P196" s="108">
        <f t="shared" si="5"/>
        <v>1</v>
      </c>
    </row>
    <row r="197" ht="15.75" customHeight="1">
      <c r="A197" s="112" t="str">
        <f t="shared" si="1"/>
        <v/>
      </c>
      <c r="B197" s="103" t="str">
        <f t="shared" si="2"/>
        <v/>
      </c>
      <c r="C197" s="6">
        <f t="shared" si="6"/>
        <v>47</v>
      </c>
      <c r="D197" s="6">
        <f t="shared" si="7"/>
        <v>4</v>
      </c>
      <c r="E197" s="104">
        <v>33424.0</v>
      </c>
      <c r="F197" s="48"/>
      <c r="G197" s="6"/>
      <c r="H197" s="49" t="str">
        <f t="shared" si="3"/>
        <v/>
      </c>
      <c r="K197" s="6"/>
      <c r="L197" s="106"/>
      <c r="M197" s="6"/>
      <c r="N197" s="6"/>
      <c r="O197" s="105">
        <f t="shared" si="9"/>
        <v>0.3365327212</v>
      </c>
      <c r="P197" s="108">
        <f t="shared" si="5"/>
        <v>1</v>
      </c>
    </row>
    <row r="198" ht="15.75" customHeight="1">
      <c r="A198" s="112" t="str">
        <f t="shared" si="1"/>
        <v/>
      </c>
      <c r="B198" s="103" t="str">
        <f t="shared" si="2"/>
        <v/>
      </c>
      <c r="C198" s="6">
        <f t="shared" si="6"/>
        <v>48</v>
      </c>
      <c r="D198" s="6">
        <f t="shared" si="7"/>
        <v>4</v>
      </c>
      <c r="E198" s="104">
        <v>31772.0</v>
      </c>
      <c r="F198" s="48"/>
      <c r="G198" s="6"/>
      <c r="H198" s="49" t="str">
        <f t="shared" si="3"/>
        <v/>
      </c>
      <c r="K198" s="6"/>
      <c r="L198" s="106"/>
      <c r="M198" s="6"/>
      <c r="N198" s="6"/>
      <c r="O198" s="105">
        <f t="shared" si="9"/>
        <v>0.3250691813</v>
      </c>
      <c r="P198" s="108">
        <f t="shared" si="5"/>
        <v>1</v>
      </c>
    </row>
    <row r="199" ht="15.75" customHeight="1">
      <c r="A199" s="112" t="str">
        <f t="shared" si="1"/>
        <v/>
      </c>
      <c r="B199" s="103" t="str">
        <f t="shared" si="2"/>
        <v/>
      </c>
      <c r="C199" s="6">
        <f t="shared" si="6"/>
        <v>49</v>
      </c>
      <c r="D199" s="6">
        <f t="shared" si="7"/>
        <v>4</v>
      </c>
      <c r="E199" s="104">
        <v>25816.0</v>
      </c>
      <c r="F199" s="48"/>
      <c r="G199" s="6"/>
      <c r="H199" s="49" t="str">
        <f t="shared" si="3"/>
        <v/>
      </c>
      <c r="K199" s="6"/>
      <c r="L199" s="106"/>
      <c r="M199" s="6"/>
      <c r="N199" s="6"/>
      <c r="O199" s="105">
        <f t="shared" si="9"/>
        <v>0.3139961316</v>
      </c>
      <c r="P199" s="108">
        <f t="shared" si="5"/>
        <v>1</v>
      </c>
    </row>
    <row r="200" ht="15.75" customHeight="1">
      <c r="A200" s="112" t="str">
        <f t="shared" si="1"/>
        <v/>
      </c>
      <c r="B200" s="103" t="str">
        <f t="shared" si="2"/>
        <v/>
      </c>
      <c r="C200" s="6">
        <f t="shared" si="6"/>
        <v>50</v>
      </c>
      <c r="D200" s="6">
        <f t="shared" si="7"/>
        <v>4</v>
      </c>
      <c r="E200" s="114">
        <v>0.0</v>
      </c>
      <c r="F200" s="48"/>
      <c r="G200" s="6"/>
      <c r="H200" s="49" t="str">
        <f t="shared" si="3"/>
        <v/>
      </c>
      <c r="K200" s="6"/>
      <c r="L200" s="106"/>
      <c r="M200" s="6"/>
      <c r="N200" s="6"/>
      <c r="O200" s="105">
        <f t="shared" si="9"/>
        <v>0.3033002707</v>
      </c>
      <c r="P200" s="108">
        <f t="shared" si="5"/>
        <v>1</v>
      </c>
    </row>
    <row r="201" ht="15.75" customHeight="1">
      <c r="A201" s="112" t="str">
        <f t="shared" si="1"/>
        <v/>
      </c>
      <c r="B201" s="103" t="str">
        <f t="shared" si="2"/>
        <v/>
      </c>
      <c r="C201" s="6">
        <f t="shared" si="6"/>
        <v>1</v>
      </c>
      <c r="D201" s="6">
        <f t="shared" si="7"/>
        <v>5</v>
      </c>
      <c r="E201" s="97" t="str">
        <f t="array" ref="E201">if(index(VirtualLeague!$I$2:$AF$2,0,D201)="",,index(ScoreMatrix!$B$2:$AA$51,0,D201))</f>
        <v/>
      </c>
      <c r="F201" s="48"/>
      <c r="G201" s="6"/>
      <c r="H201" s="49" t="str">
        <f t="shared" si="3"/>
        <v/>
      </c>
      <c r="K201" s="6"/>
      <c r="L201" s="106"/>
      <c r="M201" s="6"/>
      <c r="N201" s="6"/>
      <c r="O201" s="105">
        <f t="shared" si="9"/>
        <v>0.29296875</v>
      </c>
      <c r="P201" s="108">
        <f t="shared" si="5"/>
        <v>1</v>
      </c>
    </row>
    <row r="202" ht="15.75" customHeight="1">
      <c r="A202" s="112" t="str">
        <f t="shared" si="1"/>
        <v/>
      </c>
      <c r="B202" s="103" t="str">
        <f t="shared" si="2"/>
        <v/>
      </c>
      <c r="C202" s="6">
        <f t="shared" si="6"/>
        <v>2</v>
      </c>
      <c r="D202" s="6">
        <f t="shared" si="7"/>
        <v>5</v>
      </c>
      <c r="E202" s="104"/>
      <c r="F202" s="48"/>
      <c r="G202" s="6"/>
      <c r="H202" s="49" t="str">
        <f t="shared" si="3"/>
        <v/>
      </c>
      <c r="K202" s="6"/>
      <c r="L202" s="106"/>
      <c r="M202" s="6"/>
      <c r="N202" s="6"/>
      <c r="O202" s="105">
        <f t="shared" si="9"/>
        <v>0.2829891589</v>
      </c>
      <c r="P202" s="108">
        <f t="shared" si="5"/>
        <v>1</v>
      </c>
    </row>
    <row r="203" ht="15.75" customHeight="1">
      <c r="A203" s="112" t="str">
        <f t="shared" si="1"/>
        <v/>
      </c>
      <c r="B203" s="103" t="str">
        <f t="shared" si="2"/>
        <v/>
      </c>
      <c r="C203" s="6">
        <f t="shared" si="6"/>
        <v>3</v>
      </c>
      <c r="D203" s="6">
        <f t="shared" si="7"/>
        <v>5</v>
      </c>
      <c r="E203" s="104"/>
      <c r="F203" s="48"/>
      <c r="G203" s="6"/>
      <c r="H203" s="49" t="str">
        <f t="shared" si="3"/>
        <v/>
      </c>
      <c r="K203" s="6"/>
      <c r="L203" s="106"/>
      <c r="M203" s="6"/>
      <c r="N203" s="6"/>
      <c r="O203" s="105">
        <f t="shared" si="9"/>
        <v>0.2733495092</v>
      </c>
      <c r="P203" s="108">
        <f t="shared" si="5"/>
        <v>1</v>
      </c>
    </row>
    <row r="204" ht="15.75" customHeight="1">
      <c r="A204" s="112" t="str">
        <f t="shared" si="1"/>
        <v/>
      </c>
      <c r="B204" s="103" t="str">
        <f t="shared" si="2"/>
        <v/>
      </c>
      <c r="C204" s="6">
        <f t="shared" si="6"/>
        <v>4</v>
      </c>
      <c r="D204" s="6">
        <f t="shared" si="7"/>
        <v>5</v>
      </c>
      <c r="E204" s="104"/>
      <c r="F204" s="48"/>
      <c r="G204" s="6"/>
      <c r="H204" s="49" t="str">
        <f t="shared" si="3"/>
        <v/>
      </c>
      <c r="K204" s="6"/>
      <c r="L204" s="106"/>
      <c r="M204" s="6"/>
      <c r="N204" s="6"/>
      <c r="O204" s="105">
        <f t="shared" si="9"/>
        <v>0.2640382215</v>
      </c>
      <c r="P204" s="108">
        <f t="shared" si="5"/>
        <v>1</v>
      </c>
    </row>
    <row r="205" ht="15.75" customHeight="1">
      <c r="A205" s="112" t="str">
        <f t="shared" si="1"/>
        <v/>
      </c>
      <c r="B205" s="103" t="str">
        <f t="shared" si="2"/>
        <v/>
      </c>
      <c r="C205" s="6">
        <f t="shared" si="6"/>
        <v>5</v>
      </c>
      <c r="D205" s="6">
        <f t="shared" si="7"/>
        <v>5</v>
      </c>
      <c r="E205" s="104"/>
      <c r="F205" s="48"/>
      <c r="G205" s="6"/>
      <c r="H205" s="49" t="str">
        <f t="shared" si="3"/>
        <v/>
      </c>
      <c r="K205" s="6"/>
      <c r="L205" s="106"/>
      <c r="M205" s="6"/>
      <c r="N205" s="6"/>
      <c r="O205" s="105">
        <f t="shared" si="9"/>
        <v>0.2550441103</v>
      </c>
      <c r="P205" s="108">
        <f t="shared" si="5"/>
        <v>1</v>
      </c>
    </row>
    <row r="206" ht="15.75" customHeight="1">
      <c r="A206" s="112" t="str">
        <f t="shared" si="1"/>
        <v/>
      </c>
      <c r="B206" s="103" t="str">
        <f t="shared" si="2"/>
        <v/>
      </c>
      <c r="C206" s="6">
        <f t="shared" si="6"/>
        <v>6</v>
      </c>
      <c r="D206" s="6">
        <f t="shared" si="7"/>
        <v>5</v>
      </c>
      <c r="E206" s="104"/>
      <c r="F206" s="48"/>
      <c r="G206" s="6"/>
      <c r="H206" s="49" t="str">
        <f t="shared" si="3"/>
        <v/>
      </c>
      <c r="K206" s="6"/>
      <c r="L206" s="106"/>
      <c r="M206" s="6"/>
      <c r="N206" s="6"/>
      <c r="O206" s="105">
        <f t="shared" si="9"/>
        <v>0.2463563717</v>
      </c>
      <c r="P206" s="108">
        <f t="shared" si="5"/>
        <v>1</v>
      </c>
    </row>
    <row r="207" ht="15.75" customHeight="1">
      <c r="A207" s="112" t="str">
        <f t="shared" si="1"/>
        <v/>
      </c>
      <c r="B207" s="103" t="str">
        <f t="shared" si="2"/>
        <v/>
      </c>
      <c r="C207" s="6">
        <f t="shared" si="6"/>
        <v>7</v>
      </c>
      <c r="D207" s="6">
        <f t="shared" si="7"/>
        <v>5</v>
      </c>
      <c r="E207" s="104"/>
      <c r="F207" s="48"/>
      <c r="G207" s="6"/>
      <c r="H207" s="49" t="str">
        <f t="shared" si="3"/>
        <v/>
      </c>
      <c r="K207" s="6"/>
      <c r="L207" s="106"/>
      <c r="M207" s="6"/>
      <c r="N207" s="6"/>
      <c r="O207" s="105">
        <f t="shared" si="9"/>
        <v>0.2379645692</v>
      </c>
      <c r="P207" s="108">
        <f t="shared" si="5"/>
        <v>1</v>
      </c>
    </row>
    <row r="208" ht="15.75" customHeight="1">
      <c r="A208" s="112" t="str">
        <f t="shared" si="1"/>
        <v/>
      </c>
      <c r="B208" s="103" t="str">
        <f t="shared" si="2"/>
        <v/>
      </c>
      <c r="C208" s="6">
        <f t="shared" si="6"/>
        <v>8</v>
      </c>
      <c r="D208" s="6">
        <f t="shared" si="7"/>
        <v>5</v>
      </c>
      <c r="E208" s="104"/>
      <c r="F208" s="48"/>
      <c r="G208" s="6"/>
      <c r="H208" s="49" t="str">
        <f t="shared" si="3"/>
        <v/>
      </c>
      <c r="K208" s="6"/>
      <c r="L208" s="106"/>
      <c r="M208" s="6"/>
      <c r="N208" s="6"/>
      <c r="O208" s="105">
        <f t="shared" si="9"/>
        <v>0.2298586224</v>
      </c>
      <c r="P208" s="108">
        <f t="shared" si="5"/>
        <v>1</v>
      </c>
    </row>
    <row r="209" ht="15.75" customHeight="1">
      <c r="A209" s="112" t="str">
        <f t="shared" si="1"/>
        <v/>
      </c>
      <c r="B209" s="103" t="str">
        <f t="shared" si="2"/>
        <v/>
      </c>
      <c r="C209" s="6">
        <f t="shared" si="6"/>
        <v>9</v>
      </c>
      <c r="D209" s="6">
        <f t="shared" si="7"/>
        <v>5</v>
      </c>
      <c r="E209" s="104"/>
      <c r="F209" s="48"/>
      <c r="G209" s="6"/>
      <c r="H209" s="49" t="str">
        <f t="shared" si="3"/>
        <v/>
      </c>
      <c r="K209" s="6"/>
      <c r="L209" s="106"/>
      <c r="M209" s="6"/>
      <c r="N209" s="6"/>
      <c r="O209" s="105">
        <f t="shared" si="9"/>
        <v>0.2220287939</v>
      </c>
      <c r="P209" s="108">
        <f t="shared" si="5"/>
        <v>1</v>
      </c>
    </row>
    <row r="210" ht="15.75" customHeight="1">
      <c r="A210" s="112" t="str">
        <f t="shared" si="1"/>
        <v/>
      </c>
      <c r="B210" s="103" t="str">
        <f t="shared" si="2"/>
        <v/>
      </c>
      <c r="C210" s="6">
        <f t="shared" si="6"/>
        <v>10</v>
      </c>
      <c r="D210" s="6">
        <f t="shared" si="7"/>
        <v>5</v>
      </c>
      <c r="E210" s="104"/>
      <c r="F210" s="48"/>
      <c r="G210" s="6"/>
      <c r="H210" s="49" t="str">
        <f t="shared" si="3"/>
        <v/>
      </c>
      <c r="K210" s="6"/>
      <c r="L210" s="106"/>
      <c r="M210" s="6"/>
      <c r="N210" s="6"/>
      <c r="O210" s="105">
        <f t="shared" si="9"/>
        <v>0.2144656781</v>
      </c>
      <c r="P210" s="108">
        <f t="shared" si="5"/>
        <v>1</v>
      </c>
    </row>
    <row r="211" ht="15.75" customHeight="1">
      <c r="A211" s="112" t="str">
        <f t="shared" si="1"/>
        <v/>
      </c>
      <c r="B211" s="103" t="str">
        <f t="shared" si="2"/>
        <v/>
      </c>
      <c r="C211" s="6">
        <f t="shared" si="6"/>
        <v>11</v>
      </c>
      <c r="D211" s="6">
        <f t="shared" si="7"/>
        <v>5</v>
      </c>
      <c r="E211" s="104"/>
      <c r="F211" s="48"/>
      <c r="G211" s="6"/>
      <c r="H211" s="49" t="str">
        <f t="shared" si="3"/>
        <v/>
      </c>
      <c r="K211" s="6"/>
      <c r="L211" s="106"/>
      <c r="M211" s="6"/>
      <c r="N211" s="6"/>
      <c r="O211" s="105">
        <f t="shared" si="9"/>
        <v>0.2071601898</v>
      </c>
      <c r="P211" s="108">
        <f t="shared" si="5"/>
        <v>1</v>
      </c>
    </row>
    <row r="212" ht="15.75" customHeight="1">
      <c r="A212" s="112" t="str">
        <f t="shared" si="1"/>
        <v/>
      </c>
      <c r="B212" s="103" t="str">
        <f t="shared" si="2"/>
        <v/>
      </c>
      <c r="C212" s="6">
        <f t="shared" si="6"/>
        <v>12</v>
      </c>
      <c r="D212" s="6">
        <f t="shared" si="7"/>
        <v>5</v>
      </c>
      <c r="E212" s="104"/>
      <c r="F212" s="48"/>
      <c r="G212" s="6"/>
      <c r="H212" s="49" t="str">
        <f t="shared" si="3"/>
        <v/>
      </c>
      <c r="K212" s="6"/>
      <c r="L212" s="106"/>
      <c r="M212" s="6"/>
      <c r="N212" s="6"/>
      <c r="O212" s="105">
        <f t="shared" si="9"/>
        <v>0.2001035532</v>
      </c>
      <c r="P212" s="108">
        <f t="shared" si="5"/>
        <v>1</v>
      </c>
    </row>
    <row r="213" ht="15.75" customHeight="1">
      <c r="A213" s="112" t="str">
        <f t="shared" si="1"/>
        <v/>
      </c>
      <c r="B213" s="103" t="str">
        <f t="shared" si="2"/>
        <v/>
      </c>
      <c r="C213" s="6">
        <f t="shared" si="6"/>
        <v>13</v>
      </c>
      <c r="D213" s="6">
        <f t="shared" si="7"/>
        <v>5</v>
      </c>
      <c r="E213" s="104"/>
      <c r="F213" s="48"/>
      <c r="G213" s="6"/>
      <c r="H213" s="49" t="str">
        <f t="shared" si="3"/>
        <v/>
      </c>
      <c r="K213" s="6"/>
      <c r="L213" s="106"/>
      <c r="M213" s="6"/>
      <c r="N213" s="6"/>
      <c r="O213" s="105">
        <f t="shared" si="9"/>
        <v>0.1932872916</v>
      </c>
      <c r="P213" s="108">
        <f t="shared" si="5"/>
        <v>1</v>
      </c>
    </row>
    <row r="214" ht="15.75" customHeight="1">
      <c r="A214" s="112" t="str">
        <f t="shared" si="1"/>
        <v/>
      </c>
      <c r="B214" s="103" t="str">
        <f t="shared" si="2"/>
        <v/>
      </c>
      <c r="C214" s="6">
        <f t="shared" si="6"/>
        <v>14</v>
      </c>
      <c r="D214" s="6">
        <f t="shared" si="7"/>
        <v>5</v>
      </c>
      <c r="E214" s="104"/>
      <c r="F214" s="48"/>
      <c r="G214" s="6"/>
      <c r="H214" s="49" t="str">
        <f t="shared" si="3"/>
        <v/>
      </c>
      <c r="K214" s="6"/>
      <c r="L214" s="106"/>
      <c r="M214" s="6"/>
      <c r="N214" s="6"/>
      <c r="O214" s="105">
        <f t="shared" si="9"/>
        <v>0.1867032169</v>
      </c>
      <c r="P214" s="108">
        <f t="shared" si="5"/>
        <v>1</v>
      </c>
    </row>
    <row r="215" ht="15.75" customHeight="1">
      <c r="A215" s="112" t="str">
        <f t="shared" si="1"/>
        <v/>
      </c>
      <c r="B215" s="103" t="str">
        <f t="shared" si="2"/>
        <v/>
      </c>
      <c r="C215" s="6">
        <f t="shared" si="6"/>
        <v>15</v>
      </c>
      <c r="D215" s="6">
        <f t="shared" si="7"/>
        <v>5</v>
      </c>
      <c r="E215" s="104"/>
      <c r="F215" s="48"/>
      <c r="G215" s="6"/>
      <c r="H215" s="49" t="str">
        <f t="shared" si="3"/>
        <v/>
      </c>
      <c r="K215" s="6"/>
      <c r="L215" s="106"/>
      <c r="M215" s="6"/>
      <c r="N215" s="6"/>
      <c r="O215" s="105">
        <f t="shared" si="9"/>
        <v>0.1803434199</v>
      </c>
      <c r="P215" s="108">
        <f t="shared" si="5"/>
        <v>1</v>
      </c>
    </row>
    <row r="216" ht="15.75" customHeight="1">
      <c r="A216" s="112" t="str">
        <f t="shared" si="1"/>
        <v/>
      </c>
      <c r="B216" s="103" t="str">
        <f t="shared" si="2"/>
        <v/>
      </c>
      <c r="C216" s="6">
        <f t="shared" si="6"/>
        <v>16</v>
      </c>
      <c r="D216" s="6">
        <f t="shared" si="7"/>
        <v>5</v>
      </c>
      <c r="E216" s="104"/>
      <c r="F216" s="48"/>
      <c r="G216" s="6"/>
      <c r="H216" s="49" t="str">
        <f t="shared" si="3"/>
        <v/>
      </c>
      <c r="K216" s="6"/>
      <c r="L216" s="106"/>
      <c r="M216" s="6"/>
      <c r="N216" s="6"/>
      <c r="O216" s="105">
        <f t="shared" si="9"/>
        <v>0.174200261</v>
      </c>
      <c r="P216" s="108">
        <f t="shared" si="5"/>
        <v>1</v>
      </c>
    </row>
    <row r="217" ht="15.75" customHeight="1">
      <c r="A217" s="112" t="str">
        <f t="shared" si="1"/>
        <v/>
      </c>
      <c r="B217" s="103" t="str">
        <f t="shared" si="2"/>
        <v/>
      </c>
      <c r="C217" s="6">
        <f t="shared" si="6"/>
        <v>17</v>
      </c>
      <c r="D217" s="6">
        <f t="shared" si="7"/>
        <v>5</v>
      </c>
      <c r="E217" s="104"/>
      <c r="F217" s="48"/>
      <c r="G217" s="6"/>
      <c r="H217" s="49" t="str">
        <f t="shared" si="3"/>
        <v/>
      </c>
      <c r="K217" s="6"/>
      <c r="L217" s="106"/>
      <c r="M217" s="6"/>
      <c r="N217" s="6"/>
      <c r="O217" s="105">
        <f t="shared" si="9"/>
        <v>0.1682663606</v>
      </c>
      <c r="P217" s="108">
        <f t="shared" si="5"/>
        <v>1</v>
      </c>
    </row>
    <row r="218" ht="15.75" customHeight="1">
      <c r="A218" s="112" t="str">
        <f t="shared" si="1"/>
        <v/>
      </c>
      <c r="B218" s="103" t="str">
        <f t="shared" si="2"/>
        <v/>
      </c>
      <c r="C218" s="6">
        <f t="shared" si="6"/>
        <v>18</v>
      </c>
      <c r="D218" s="6">
        <f t="shared" si="7"/>
        <v>5</v>
      </c>
      <c r="E218" s="104"/>
      <c r="F218" s="48"/>
      <c r="G218" s="6"/>
      <c r="H218" s="49" t="str">
        <f t="shared" si="3"/>
        <v/>
      </c>
      <c r="K218" s="6"/>
      <c r="L218" s="106"/>
      <c r="M218" s="6"/>
      <c r="N218" s="6"/>
      <c r="O218" s="105">
        <f t="shared" si="9"/>
        <v>0.1625345906</v>
      </c>
      <c r="P218" s="108">
        <f t="shared" si="5"/>
        <v>1</v>
      </c>
    </row>
    <row r="219" ht="15.75" customHeight="1">
      <c r="A219" s="112" t="str">
        <f t="shared" si="1"/>
        <v/>
      </c>
      <c r="B219" s="103" t="str">
        <f t="shared" si="2"/>
        <v/>
      </c>
      <c r="C219" s="6">
        <f t="shared" si="6"/>
        <v>19</v>
      </c>
      <c r="D219" s="6">
        <f t="shared" si="7"/>
        <v>5</v>
      </c>
      <c r="E219" s="104"/>
      <c r="F219" s="48"/>
      <c r="G219" s="6"/>
      <c r="H219" s="49" t="str">
        <f t="shared" si="3"/>
        <v/>
      </c>
      <c r="K219" s="6"/>
      <c r="L219" s="106"/>
      <c r="M219" s="6"/>
      <c r="N219" s="6"/>
      <c r="O219" s="105">
        <f t="shared" si="9"/>
        <v>0.1569980658</v>
      </c>
      <c r="P219" s="108">
        <f t="shared" si="5"/>
        <v>1</v>
      </c>
    </row>
    <row r="220" ht="15.75" customHeight="1">
      <c r="A220" s="112" t="str">
        <f t="shared" si="1"/>
        <v/>
      </c>
      <c r="B220" s="103" t="str">
        <f t="shared" si="2"/>
        <v/>
      </c>
      <c r="C220" s="6">
        <f t="shared" si="6"/>
        <v>20</v>
      </c>
      <c r="D220" s="6">
        <f t="shared" si="7"/>
        <v>5</v>
      </c>
      <c r="E220" s="104"/>
      <c r="F220" s="48"/>
      <c r="G220" s="6"/>
      <c r="H220" s="49" t="str">
        <f t="shared" si="3"/>
        <v/>
      </c>
      <c r="K220" s="6"/>
      <c r="L220" s="106"/>
      <c r="M220" s="6"/>
      <c r="N220" s="6"/>
      <c r="O220" s="105">
        <f t="shared" si="9"/>
        <v>0.1516501353</v>
      </c>
      <c r="P220" s="108">
        <f t="shared" si="5"/>
        <v>1</v>
      </c>
    </row>
    <row r="221" ht="15.75" customHeight="1">
      <c r="A221" s="112" t="str">
        <f t="shared" si="1"/>
        <v/>
      </c>
      <c r="B221" s="103" t="str">
        <f t="shared" si="2"/>
        <v/>
      </c>
      <c r="C221" s="6">
        <f t="shared" si="6"/>
        <v>21</v>
      </c>
      <c r="D221" s="6">
        <f t="shared" si="7"/>
        <v>5</v>
      </c>
      <c r="E221" s="104"/>
      <c r="F221" s="48"/>
      <c r="G221" s="6"/>
      <c r="H221" s="49" t="str">
        <f t="shared" si="3"/>
        <v/>
      </c>
      <c r="K221" s="6"/>
      <c r="L221" s="106"/>
      <c r="M221" s="6"/>
      <c r="N221" s="6"/>
      <c r="O221" s="105">
        <f t="shared" si="9"/>
        <v>0.146484375</v>
      </c>
      <c r="P221" s="108">
        <f t="shared" si="5"/>
        <v>1</v>
      </c>
    </row>
    <row r="222" ht="15.75" customHeight="1">
      <c r="A222" s="112" t="str">
        <f t="shared" si="1"/>
        <v/>
      </c>
      <c r="B222" s="103" t="str">
        <f t="shared" si="2"/>
        <v/>
      </c>
      <c r="C222" s="6">
        <f t="shared" si="6"/>
        <v>22</v>
      </c>
      <c r="D222" s="6">
        <f t="shared" si="7"/>
        <v>5</v>
      </c>
      <c r="E222" s="104"/>
      <c r="F222" s="48"/>
      <c r="G222" s="6"/>
      <c r="H222" s="49" t="str">
        <f t="shared" si="3"/>
        <v/>
      </c>
      <c r="K222" s="6"/>
      <c r="L222" s="106"/>
      <c r="M222" s="6"/>
      <c r="N222" s="6"/>
      <c r="O222" s="105">
        <f t="shared" si="9"/>
        <v>0.1414945794</v>
      </c>
      <c r="P222" s="108">
        <f t="shared" si="5"/>
        <v>1</v>
      </c>
    </row>
    <row r="223" ht="15.75" customHeight="1">
      <c r="A223" s="112" t="str">
        <f t="shared" si="1"/>
        <v/>
      </c>
      <c r="B223" s="103" t="str">
        <f t="shared" si="2"/>
        <v/>
      </c>
      <c r="C223" s="6">
        <f t="shared" si="6"/>
        <v>23</v>
      </c>
      <c r="D223" s="6">
        <f t="shared" si="7"/>
        <v>5</v>
      </c>
      <c r="E223" s="104"/>
      <c r="F223" s="48"/>
      <c r="G223" s="6"/>
      <c r="H223" s="49" t="str">
        <f t="shared" si="3"/>
        <v/>
      </c>
      <c r="K223" s="6"/>
      <c r="L223" s="106"/>
      <c r="M223" s="6"/>
      <c r="N223" s="6"/>
      <c r="O223" s="105">
        <f t="shared" si="9"/>
        <v>0.1366747546</v>
      </c>
      <c r="P223" s="108">
        <f t="shared" si="5"/>
        <v>1</v>
      </c>
    </row>
    <row r="224" ht="15.75" customHeight="1">
      <c r="A224" s="112" t="str">
        <f t="shared" si="1"/>
        <v/>
      </c>
      <c r="B224" s="103" t="str">
        <f t="shared" si="2"/>
        <v/>
      </c>
      <c r="C224" s="6">
        <f t="shared" si="6"/>
        <v>24</v>
      </c>
      <c r="D224" s="6">
        <f t="shared" si="7"/>
        <v>5</v>
      </c>
      <c r="E224" s="104"/>
      <c r="F224" s="48"/>
      <c r="G224" s="38"/>
      <c r="H224" s="49" t="str">
        <f t="shared" si="3"/>
        <v/>
      </c>
      <c r="K224" s="6"/>
      <c r="L224" s="106"/>
      <c r="M224" s="6"/>
      <c r="N224" s="6"/>
      <c r="O224" s="105">
        <f t="shared" si="9"/>
        <v>0.1320191107</v>
      </c>
      <c r="P224" s="108">
        <f t="shared" si="5"/>
        <v>1</v>
      </c>
    </row>
    <row r="225" ht="15.75" customHeight="1">
      <c r="A225" s="112" t="str">
        <f t="shared" si="1"/>
        <v/>
      </c>
      <c r="B225" s="103" t="str">
        <f t="shared" si="2"/>
        <v/>
      </c>
      <c r="C225" s="6">
        <f t="shared" si="6"/>
        <v>25</v>
      </c>
      <c r="D225" s="6">
        <f t="shared" si="7"/>
        <v>5</v>
      </c>
      <c r="E225" s="104"/>
      <c r="F225" s="48"/>
      <c r="G225" s="6"/>
      <c r="H225" s="49" t="str">
        <f t="shared" si="3"/>
        <v/>
      </c>
      <c r="K225" s="6"/>
      <c r="L225" s="106"/>
      <c r="M225" s="6"/>
      <c r="N225" s="6"/>
      <c r="O225" s="105">
        <f t="shared" si="9"/>
        <v>0.1275220552</v>
      </c>
      <c r="P225" s="108">
        <f t="shared" si="5"/>
        <v>1</v>
      </c>
    </row>
    <row r="226" ht="15.75" customHeight="1">
      <c r="A226" s="112" t="str">
        <f t="shared" si="1"/>
        <v/>
      </c>
      <c r="B226" s="103" t="str">
        <f t="shared" si="2"/>
        <v/>
      </c>
      <c r="C226" s="6">
        <f t="shared" si="6"/>
        <v>26</v>
      </c>
      <c r="D226" s="6">
        <f t="shared" si="7"/>
        <v>5</v>
      </c>
      <c r="E226" s="104"/>
      <c r="F226" s="48"/>
      <c r="G226" s="6"/>
      <c r="H226" s="49" t="str">
        <f t="shared" si="3"/>
        <v/>
      </c>
      <c r="K226" s="6"/>
      <c r="L226" s="106"/>
      <c r="M226" s="6"/>
      <c r="N226" s="6"/>
      <c r="O226" s="105">
        <f t="shared" si="9"/>
        <v>0.1231781858</v>
      </c>
      <c r="P226" s="108">
        <f t="shared" si="5"/>
        <v>1</v>
      </c>
    </row>
    <row r="227" ht="15.75" customHeight="1">
      <c r="A227" s="112" t="str">
        <f t="shared" si="1"/>
        <v/>
      </c>
      <c r="B227" s="103" t="str">
        <f t="shared" si="2"/>
        <v/>
      </c>
      <c r="C227" s="6">
        <f t="shared" si="6"/>
        <v>27</v>
      </c>
      <c r="D227" s="6">
        <f t="shared" si="7"/>
        <v>5</v>
      </c>
      <c r="E227" s="104"/>
      <c r="F227" s="48"/>
      <c r="G227" s="6"/>
      <c r="H227" s="49" t="str">
        <f t="shared" si="3"/>
        <v/>
      </c>
      <c r="K227" s="6"/>
      <c r="L227" s="106"/>
      <c r="M227" s="6"/>
      <c r="N227" s="6"/>
      <c r="O227" s="105">
        <f t="shared" si="9"/>
        <v>0.1189822846</v>
      </c>
      <c r="P227" s="108">
        <f t="shared" si="5"/>
        <v>1</v>
      </c>
    </row>
    <row r="228" ht="15.75" customHeight="1">
      <c r="A228" s="112" t="str">
        <f t="shared" si="1"/>
        <v/>
      </c>
      <c r="B228" s="103" t="str">
        <f t="shared" si="2"/>
        <v/>
      </c>
      <c r="C228" s="6">
        <f t="shared" si="6"/>
        <v>28</v>
      </c>
      <c r="D228" s="6">
        <f t="shared" si="7"/>
        <v>5</v>
      </c>
      <c r="E228" s="104"/>
      <c r="F228" s="48"/>
      <c r="G228" s="6"/>
      <c r="H228" s="49" t="str">
        <f t="shared" si="3"/>
        <v/>
      </c>
      <c r="K228" s="6"/>
      <c r="L228" s="106"/>
      <c r="M228" s="6"/>
      <c r="N228" s="6"/>
      <c r="O228" s="105">
        <f t="shared" si="9"/>
        <v>0.1149293112</v>
      </c>
      <c r="P228" s="108">
        <f t="shared" si="5"/>
        <v>1</v>
      </c>
    </row>
    <row r="229" ht="15.75" customHeight="1">
      <c r="A229" s="112" t="str">
        <f t="shared" si="1"/>
        <v/>
      </c>
      <c r="B229" s="103" t="str">
        <f t="shared" si="2"/>
        <v/>
      </c>
      <c r="C229" s="6">
        <f t="shared" si="6"/>
        <v>29</v>
      </c>
      <c r="D229" s="6">
        <f t="shared" si="7"/>
        <v>5</v>
      </c>
      <c r="E229" s="113"/>
      <c r="F229" s="48"/>
      <c r="G229" s="6"/>
      <c r="H229" s="49" t="str">
        <f t="shared" si="3"/>
        <v/>
      </c>
      <c r="K229" s="6"/>
      <c r="L229" s="106"/>
      <c r="M229" s="6"/>
      <c r="N229" s="6"/>
      <c r="O229" s="105">
        <f t="shared" si="9"/>
        <v>0.111014397</v>
      </c>
      <c r="P229" s="108">
        <f t="shared" si="5"/>
        <v>1</v>
      </c>
    </row>
    <row r="230" ht="15.75" customHeight="1">
      <c r="A230" s="112" t="str">
        <f t="shared" si="1"/>
        <v/>
      </c>
      <c r="B230" s="103" t="str">
        <f t="shared" si="2"/>
        <v/>
      </c>
      <c r="C230" s="6">
        <f t="shared" si="6"/>
        <v>30</v>
      </c>
      <c r="D230" s="6">
        <f t="shared" si="7"/>
        <v>5</v>
      </c>
      <c r="E230" s="104"/>
      <c r="F230" s="48"/>
      <c r="G230" s="6"/>
      <c r="H230" s="49" t="str">
        <f t="shared" si="3"/>
        <v/>
      </c>
      <c r="K230" s="6"/>
      <c r="L230" s="106"/>
      <c r="M230" s="6"/>
      <c r="N230" s="6"/>
      <c r="O230" s="105">
        <f t="shared" si="9"/>
        <v>0.1072328391</v>
      </c>
      <c r="P230" s="108">
        <f t="shared" si="5"/>
        <v>1</v>
      </c>
    </row>
    <row r="231" ht="15.75" customHeight="1">
      <c r="A231" s="112" t="str">
        <f t="shared" si="1"/>
        <v/>
      </c>
      <c r="B231" s="103" t="str">
        <f t="shared" si="2"/>
        <v/>
      </c>
      <c r="C231" s="6">
        <f t="shared" si="6"/>
        <v>31</v>
      </c>
      <c r="D231" s="6">
        <f t="shared" si="7"/>
        <v>5</v>
      </c>
      <c r="E231" s="104"/>
      <c r="F231" s="48"/>
      <c r="G231" s="6"/>
      <c r="H231" s="49" t="str">
        <f t="shared" si="3"/>
        <v/>
      </c>
      <c r="K231" s="6"/>
      <c r="L231" s="106"/>
      <c r="M231" s="6"/>
      <c r="N231" s="6"/>
      <c r="O231" s="105">
        <f t="shared" si="9"/>
        <v>0.1035800949</v>
      </c>
      <c r="P231" s="108">
        <f t="shared" si="5"/>
        <v>1</v>
      </c>
    </row>
    <row r="232" ht="15.75" customHeight="1">
      <c r="A232" s="112" t="str">
        <f t="shared" si="1"/>
        <v/>
      </c>
      <c r="B232" s="103" t="str">
        <f t="shared" si="2"/>
        <v/>
      </c>
      <c r="C232" s="6">
        <f t="shared" si="6"/>
        <v>32</v>
      </c>
      <c r="D232" s="6">
        <f t="shared" si="7"/>
        <v>5</v>
      </c>
      <c r="E232" s="104"/>
      <c r="F232" s="48"/>
      <c r="G232" s="6"/>
      <c r="H232" s="49" t="str">
        <f t="shared" si="3"/>
        <v/>
      </c>
      <c r="K232" s="6"/>
      <c r="L232" s="106"/>
      <c r="M232" s="6"/>
      <c r="N232" s="6"/>
      <c r="O232" s="105">
        <f t="shared" si="9"/>
        <v>0.1000517766</v>
      </c>
      <c r="P232" s="108">
        <f t="shared" si="5"/>
        <v>1</v>
      </c>
    </row>
    <row r="233" ht="15.75" customHeight="1">
      <c r="A233" s="112" t="str">
        <f t="shared" si="1"/>
        <v/>
      </c>
      <c r="B233" s="103" t="str">
        <f t="shared" si="2"/>
        <v/>
      </c>
      <c r="C233" s="6">
        <f t="shared" si="6"/>
        <v>33</v>
      </c>
      <c r="D233" s="6">
        <f t="shared" si="7"/>
        <v>5</v>
      </c>
      <c r="E233" s="104"/>
      <c r="F233" s="48"/>
      <c r="G233" s="6"/>
      <c r="H233" s="49" t="str">
        <f t="shared" si="3"/>
        <v/>
      </c>
      <c r="K233" s="6"/>
      <c r="L233" s="106"/>
      <c r="M233" s="6"/>
      <c r="N233" s="6"/>
      <c r="O233" s="105">
        <f t="shared" si="9"/>
        <v>0.09664364581</v>
      </c>
      <c r="P233" s="108">
        <f t="shared" si="5"/>
        <v>1</v>
      </c>
    </row>
    <row r="234" ht="15.75" customHeight="1">
      <c r="A234" s="112" t="str">
        <f t="shared" si="1"/>
        <v/>
      </c>
      <c r="B234" s="103" t="str">
        <f t="shared" si="2"/>
        <v/>
      </c>
      <c r="C234" s="6">
        <f t="shared" si="6"/>
        <v>34</v>
      </c>
      <c r="D234" s="6">
        <f t="shared" si="7"/>
        <v>5</v>
      </c>
      <c r="E234" s="104"/>
      <c r="F234" s="48"/>
      <c r="G234" s="6"/>
      <c r="H234" s="49" t="str">
        <f t="shared" si="3"/>
        <v/>
      </c>
      <c r="K234" s="6"/>
      <c r="L234" s="106"/>
      <c r="M234" s="6"/>
      <c r="N234" s="6"/>
      <c r="O234" s="105">
        <f t="shared" si="9"/>
        <v>0.09335160845</v>
      </c>
      <c r="P234" s="108">
        <f t="shared" si="5"/>
        <v>1</v>
      </c>
    </row>
    <row r="235" ht="15.75" customHeight="1">
      <c r="A235" s="112" t="str">
        <f t="shared" si="1"/>
        <v/>
      </c>
      <c r="B235" s="103" t="str">
        <f t="shared" si="2"/>
        <v/>
      </c>
      <c r="C235" s="6">
        <f t="shared" si="6"/>
        <v>35</v>
      </c>
      <c r="D235" s="6">
        <f t="shared" si="7"/>
        <v>5</v>
      </c>
      <c r="E235" s="104"/>
      <c r="F235" s="48"/>
      <c r="G235" s="6"/>
      <c r="H235" s="49" t="str">
        <f t="shared" si="3"/>
        <v/>
      </c>
      <c r="K235" s="6"/>
      <c r="L235" s="106"/>
      <c r="M235" s="6"/>
      <c r="N235" s="6"/>
      <c r="O235" s="105">
        <f t="shared" si="9"/>
        <v>0.09017170996</v>
      </c>
      <c r="P235" s="108">
        <f t="shared" si="5"/>
        <v>1</v>
      </c>
    </row>
    <row r="236" ht="15.75" customHeight="1">
      <c r="A236" s="112" t="str">
        <f t="shared" si="1"/>
        <v/>
      </c>
      <c r="B236" s="103" t="str">
        <f t="shared" si="2"/>
        <v/>
      </c>
      <c r="C236" s="6">
        <f t="shared" si="6"/>
        <v>36</v>
      </c>
      <c r="D236" s="6">
        <f t="shared" si="7"/>
        <v>5</v>
      </c>
      <c r="E236" s="104"/>
      <c r="F236" s="48"/>
      <c r="G236" s="6"/>
      <c r="H236" s="49" t="str">
        <f t="shared" si="3"/>
        <v/>
      </c>
      <c r="K236" s="6"/>
      <c r="L236" s="106"/>
      <c r="M236" s="6"/>
      <c r="N236" s="6"/>
      <c r="O236" s="105">
        <f t="shared" si="9"/>
        <v>0.08710013049</v>
      </c>
      <c r="P236" s="108">
        <f t="shared" si="5"/>
        <v>1</v>
      </c>
    </row>
    <row r="237" ht="15.75" customHeight="1">
      <c r="A237" s="112" t="str">
        <f t="shared" si="1"/>
        <v/>
      </c>
      <c r="B237" s="103" t="str">
        <f t="shared" si="2"/>
        <v/>
      </c>
      <c r="C237" s="6">
        <f t="shared" si="6"/>
        <v>37</v>
      </c>
      <c r="D237" s="6">
        <f t="shared" si="7"/>
        <v>5</v>
      </c>
      <c r="E237" s="104"/>
      <c r="F237" s="48"/>
      <c r="G237" s="6"/>
      <c r="H237" s="49" t="str">
        <f t="shared" si="3"/>
        <v/>
      </c>
      <c r="K237" s="6"/>
      <c r="L237" s="106"/>
      <c r="M237" s="6"/>
      <c r="N237" s="6"/>
      <c r="O237" s="105">
        <f t="shared" si="9"/>
        <v>0.0841331803</v>
      </c>
      <c r="P237" s="108">
        <f t="shared" si="5"/>
        <v>1</v>
      </c>
    </row>
    <row r="238" ht="15.75" customHeight="1">
      <c r="A238" s="112" t="str">
        <f t="shared" si="1"/>
        <v/>
      </c>
      <c r="B238" s="103" t="str">
        <f t="shared" si="2"/>
        <v/>
      </c>
      <c r="C238" s="6">
        <f t="shared" si="6"/>
        <v>38</v>
      </c>
      <c r="D238" s="6">
        <f t="shared" si="7"/>
        <v>5</v>
      </c>
      <c r="E238" s="104"/>
      <c r="F238" s="48"/>
      <c r="G238" s="6"/>
      <c r="H238" s="49" t="str">
        <f t="shared" si="3"/>
        <v/>
      </c>
      <c r="K238" s="6"/>
      <c r="L238" s="106"/>
      <c r="M238" s="6"/>
      <c r="N238" s="6"/>
      <c r="O238" s="105">
        <f t="shared" si="9"/>
        <v>0.08126729532</v>
      </c>
      <c r="P238" s="108">
        <f t="shared" si="5"/>
        <v>1</v>
      </c>
    </row>
    <row r="239" ht="15.75" customHeight="1">
      <c r="A239" s="112" t="str">
        <f t="shared" si="1"/>
        <v/>
      </c>
      <c r="B239" s="103" t="str">
        <f t="shared" si="2"/>
        <v/>
      </c>
      <c r="C239" s="6">
        <f t="shared" si="6"/>
        <v>39</v>
      </c>
      <c r="D239" s="6">
        <f t="shared" si="7"/>
        <v>5</v>
      </c>
      <c r="E239" s="104"/>
      <c r="F239" s="48"/>
      <c r="G239" s="6"/>
      <c r="H239" s="49" t="str">
        <f t="shared" si="3"/>
        <v/>
      </c>
      <c r="K239" s="6"/>
      <c r="L239" s="106"/>
      <c r="M239" s="6"/>
      <c r="N239" s="6"/>
      <c r="O239" s="105">
        <f t="shared" si="9"/>
        <v>0.0784990329</v>
      </c>
      <c r="P239" s="108">
        <f t="shared" si="5"/>
        <v>1</v>
      </c>
    </row>
    <row r="240" ht="15.75" customHeight="1">
      <c r="A240" s="112" t="str">
        <f t="shared" si="1"/>
        <v/>
      </c>
      <c r="B240" s="103" t="str">
        <f t="shared" si="2"/>
        <v/>
      </c>
      <c r="C240" s="6">
        <f t="shared" si="6"/>
        <v>40</v>
      </c>
      <c r="D240" s="6">
        <f t="shared" si="7"/>
        <v>5</v>
      </c>
      <c r="E240" s="104"/>
      <c r="F240" s="48"/>
      <c r="G240" s="6"/>
      <c r="H240" s="49" t="str">
        <f t="shared" si="3"/>
        <v/>
      </c>
      <c r="K240" s="6"/>
      <c r="L240" s="106"/>
      <c r="M240" s="6"/>
      <c r="N240" s="6"/>
      <c r="O240" s="105">
        <f t="shared" si="9"/>
        <v>0.07582506766</v>
      </c>
      <c r="P240" s="108">
        <f t="shared" si="5"/>
        <v>1</v>
      </c>
    </row>
    <row r="241" ht="15.75" customHeight="1">
      <c r="A241" s="112" t="str">
        <f t="shared" si="1"/>
        <v/>
      </c>
      <c r="B241" s="103" t="str">
        <f t="shared" si="2"/>
        <v/>
      </c>
      <c r="C241" s="6">
        <f t="shared" si="6"/>
        <v>41</v>
      </c>
      <c r="D241" s="6">
        <f t="shared" si="7"/>
        <v>5</v>
      </c>
      <c r="E241" s="104"/>
      <c r="F241" s="48"/>
      <c r="G241" s="6"/>
      <c r="H241" s="49" t="str">
        <f t="shared" si="3"/>
        <v/>
      </c>
      <c r="K241" s="6"/>
      <c r="L241" s="106"/>
      <c r="M241" s="6"/>
      <c r="N241" s="6"/>
      <c r="O241" s="105">
        <f t="shared" si="9"/>
        <v>0.0732421875</v>
      </c>
      <c r="P241" s="108">
        <f t="shared" si="5"/>
        <v>1</v>
      </c>
    </row>
    <row r="242" ht="15.75" customHeight="1">
      <c r="A242" s="112" t="str">
        <f t="shared" si="1"/>
        <v/>
      </c>
      <c r="B242" s="103" t="str">
        <f t="shared" si="2"/>
        <v/>
      </c>
      <c r="C242" s="6">
        <f t="shared" si="6"/>
        <v>42</v>
      </c>
      <c r="D242" s="6">
        <f t="shared" si="7"/>
        <v>5</v>
      </c>
      <c r="E242" s="104"/>
      <c r="F242" s="48"/>
      <c r="G242" s="6"/>
      <c r="H242" s="49" t="str">
        <f t="shared" si="3"/>
        <v/>
      </c>
      <c r="K242" s="6"/>
      <c r="L242" s="106"/>
      <c r="M242" s="6"/>
      <c r="N242" s="6"/>
      <c r="O242" s="105">
        <f t="shared" si="9"/>
        <v>0.07074728972</v>
      </c>
      <c r="P242" s="108">
        <f t="shared" si="5"/>
        <v>1</v>
      </c>
    </row>
    <row r="243" ht="15.75" customHeight="1">
      <c r="A243" s="112" t="str">
        <f t="shared" si="1"/>
        <v/>
      </c>
      <c r="B243" s="103" t="str">
        <f t="shared" si="2"/>
        <v/>
      </c>
      <c r="C243" s="6">
        <f t="shared" si="6"/>
        <v>43</v>
      </c>
      <c r="D243" s="6">
        <f t="shared" si="7"/>
        <v>5</v>
      </c>
      <c r="E243" s="104"/>
      <c r="F243" s="48"/>
      <c r="G243" s="6"/>
      <c r="H243" s="49" t="str">
        <f t="shared" si="3"/>
        <v/>
      </c>
      <c r="K243" s="6"/>
      <c r="L243" s="106"/>
      <c r="M243" s="6"/>
      <c r="N243" s="6"/>
      <c r="O243" s="105">
        <f t="shared" si="9"/>
        <v>0.06833737731</v>
      </c>
      <c r="P243" s="108">
        <f t="shared" si="5"/>
        <v>1</v>
      </c>
    </row>
    <row r="244" ht="15.75" customHeight="1">
      <c r="A244" s="112" t="str">
        <f t="shared" si="1"/>
        <v/>
      </c>
      <c r="B244" s="103" t="str">
        <f t="shared" si="2"/>
        <v/>
      </c>
      <c r="C244" s="6">
        <f t="shared" si="6"/>
        <v>44</v>
      </c>
      <c r="D244" s="6">
        <f t="shared" si="7"/>
        <v>5</v>
      </c>
      <c r="E244" s="104"/>
      <c r="F244" s="48"/>
      <c r="G244" s="6"/>
      <c r="H244" s="49" t="str">
        <f t="shared" si="3"/>
        <v/>
      </c>
      <c r="K244" s="6"/>
      <c r="L244" s="106"/>
      <c r="M244" s="6"/>
      <c r="N244" s="6"/>
      <c r="O244" s="105">
        <f t="shared" si="9"/>
        <v>0.06600955537</v>
      </c>
      <c r="P244" s="108">
        <f t="shared" si="5"/>
        <v>1</v>
      </c>
    </row>
    <row r="245" ht="15.75" customHeight="1">
      <c r="A245" s="112" t="str">
        <f t="shared" si="1"/>
        <v/>
      </c>
      <c r="B245" s="103" t="str">
        <f t="shared" si="2"/>
        <v/>
      </c>
      <c r="C245" s="6">
        <f t="shared" si="6"/>
        <v>45</v>
      </c>
      <c r="D245" s="6">
        <f t="shared" si="7"/>
        <v>5</v>
      </c>
      <c r="E245" s="104"/>
      <c r="F245" s="48"/>
      <c r="G245" s="6"/>
      <c r="H245" s="49" t="str">
        <f t="shared" si="3"/>
        <v/>
      </c>
      <c r="K245" s="6"/>
      <c r="L245" s="106"/>
      <c r="M245" s="6"/>
      <c r="N245" s="6"/>
      <c r="O245" s="105">
        <f t="shared" si="9"/>
        <v>0.06376102759</v>
      </c>
      <c r="P245" s="108">
        <f t="shared" si="5"/>
        <v>1</v>
      </c>
    </row>
    <row r="246" ht="15.75" customHeight="1">
      <c r="A246" s="112" t="str">
        <f t="shared" si="1"/>
        <v/>
      </c>
      <c r="B246" s="103" t="str">
        <f t="shared" si="2"/>
        <v/>
      </c>
      <c r="C246" s="6">
        <f t="shared" si="6"/>
        <v>46</v>
      </c>
      <c r="D246" s="6">
        <f t="shared" si="7"/>
        <v>5</v>
      </c>
      <c r="E246" s="104"/>
      <c r="F246" s="48"/>
      <c r="G246" s="6"/>
      <c r="H246" s="49" t="str">
        <f t="shared" si="3"/>
        <v/>
      </c>
      <c r="K246" s="6"/>
      <c r="L246" s="106"/>
      <c r="M246" s="6"/>
      <c r="N246" s="6"/>
      <c r="O246" s="105">
        <f t="shared" si="9"/>
        <v>0.06158909291</v>
      </c>
      <c r="P246" s="108">
        <f t="shared" si="5"/>
        <v>1</v>
      </c>
    </row>
    <row r="247" ht="15.75" customHeight="1">
      <c r="A247" s="112" t="str">
        <f t="shared" si="1"/>
        <v/>
      </c>
      <c r="B247" s="103" t="str">
        <f t="shared" si="2"/>
        <v/>
      </c>
      <c r="C247" s="6">
        <f t="shared" si="6"/>
        <v>47</v>
      </c>
      <c r="D247" s="6">
        <f t="shared" si="7"/>
        <v>5</v>
      </c>
      <c r="E247" s="104"/>
      <c r="F247" s="48"/>
      <c r="G247" s="6"/>
      <c r="H247" s="49" t="str">
        <f t="shared" si="3"/>
        <v/>
      </c>
      <c r="K247" s="6"/>
      <c r="L247" s="106"/>
      <c r="M247" s="6"/>
      <c r="N247" s="6"/>
      <c r="O247" s="105">
        <f t="shared" si="9"/>
        <v>0.05949114231</v>
      </c>
      <c r="P247" s="108">
        <f t="shared" si="5"/>
        <v>1</v>
      </c>
    </row>
    <row r="248" ht="15.75" customHeight="1">
      <c r="A248" s="112" t="str">
        <f t="shared" si="1"/>
        <v/>
      </c>
      <c r="B248" s="103" t="str">
        <f t="shared" si="2"/>
        <v/>
      </c>
      <c r="C248" s="6">
        <f t="shared" si="6"/>
        <v>48</v>
      </c>
      <c r="D248" s="6">
        <f t="shared" si="7"/>
        <v>5</v>
      </c>
      <c r="E248" s="104"/>
      <c r="F248" s="48"/>
      <c r="G248" s="6"/>
      <c r="H248" s="49" t="str">
        <f t="shared" si="3"/>
        <v/>
      </c>
      <c r="K248" s="6"/>
      <c r="L248" s="106"/>
      <c r="M248" s="6"/>
      <c r="N248" s="6"/>
      <c r="O248" s="105">
        <f t="shared" si="9"/>
        <v>0.05746465561</v>
      </c>
      <c r="P248" s="108">
        <f t="shared" si="5"/>
        <v>1</v>
      </c>
    </row>
    <row r="249" ht="15.75" customHeight="1">
      <c r="A249" s="112" t="str">
        <f t="shared" si="1"/>
        <v/>
      </c>
      <c r="B249" s="103" t="str">
        <f t="shared" si="2"/>
        <v/>
      </c>
      <c r="C249" s="6">
        <f t="shared" si="6"/>
        <v>49</v>
      </c>
      <c r="D249" s="6">
        <f t="shared" si="7"/>
        <v>5</v>
      </c>
      <c r="E249" s="104"/>
      <c r="F249" s="48"/>
      <c r="G249" s="6"/>
      <c r="H249" s="49" t="str">
        <f t="shared" si="3"/>
        <v/>
      </c>
      <c r="K249" s="6"/>
      <c r="L249" s="106"/>
      <c r="M249" s="6"/>
      <c r="N249" s="6"/>
      <c r="O249" s="105">
        <f t="shared" si="9"/>
        <v>0.05550719848</v>
      </c>
      <c r="P249" s="108">
        <f t="shared" si="5"/>
        <v>1</v>
      </c>
    </row>
    <row r="250" ht="15.75" customHeight="1">
      <c r="A250" s="112" t="str">
        <f t="shared" si="1"/>
        <v/>
      </c>
      <c r="B250" s="103" t="str">
        <f t="shared" si="2"/>
        <v/>
      </c>
      <c r="C250" s="6">
        <f t="shared" si="6"/>
        <v>50</v>
      </c>
      <c r="D250" s="6">
        <f t="shared" si="7"/>
        <v>5</v>
      </c>
      <c r="E250" s="114"/>
      <c r="F250" s="48"/>
      <c r="G250" s="6"/>
      <c r="H250" s="49" t="str">
        <f t="shared" si="3"/>
        <v/>
      </c>
      <c r="K250" s="6"/>
      <c r="L250" s="106"/>
      <c r="M250" s="6"/>
      <c r="N250" s="6"/>
      <c r="O250" s="105">
        <f t="shared" si="9"/>
        <v>0.05361641953</v>
      </c>
      <c r="P250" s="108">
        <f t="shared" si="5"/>
        <v>1</v>
      </c>
    </row>
    <row r="251" ht="15.75" customHeight="1">
      <c r="A251" s="112" t="str">
        <f t="shared" si="1"/>
        <v/>
      </c>
      <c r="B251" s="103" t="str">
        <f t="shared" si="2"/>
        <v/>
      </c>
      <c r="C251" s="6">
        <f t="shared" si="6"/>
        <v>1</v>
      </c>
      <c r="D251" s="6">
        <f t="shared" si="7"/>
        <v>6</v>
      </c>
      <c r="E251" s="97" t="str">
        <f t="array" ref="E251">if(index(VirtualLeague!$I$2:$AF$2,0,D251)="",,index(ScoreMatrix!$B$2:$AA$51,0,D251))</f>
        <v/>
      </c>
      <c r="F251" s="48"/>
      <c r="G251" s="38"/>
      <c r="H251" s="49" t="str">
        <f t="shared" si="3"/>
        <v/>
      </c>
      <c r="K251" s="6"/>
      <c r="L251" s="106"/>
      <c r="M251" s="6"/>
      <c r="N251" s="6"/>
      <c r="O251" s="105">
        <f t="shared" si="9"/>
        <v>0.05179004745</v>
      </c>
      <c r="P251" s="108">
        <f t="shared" si="5"/>
        <v>1</v>
      </c>
    </row>
    <row r="252" ht="15.75" customHeight="1">
      <c r="A252" s="112" t="str">
        <f t="shared" si="1"/>
        <v/>
      </c>
      <c r="B252" s="103" t="str">
        <f t="shared" si="2"/>
        <v/>
      </c>
      <c r="C252" s="6">
        <f t="shared" si="6"/>
        <v>2</v>
      </c>
      <c r="D252" s="6">
        <f t="shared" si="7"/>
        <v>6</v>
      </c>
      <c r="E252" s="104"/>
      <c r="F252" s="48"/>
      <c r="G252" s="6"/>
      <c r="H252" s="49" t="str">
        <f t="shared" si="3"/>
        <v/>
      </c>
      <c r="K252" s="6"/>
      <c r="L252" s="106"/>
      <c r="M252" s="6"/>
      <c r="N252" s="6"/>
      <c r="O252" s="105">
        <f t="shared" si="9"/>
        <v>0.05002588831</v>
      </c>
      <c r="P252" s="108">
        <f t="shared" si="5"/>
        <v>1</v>
      </c>
    </row>
    <row r="253" ht="15.75" customHeight="1">
      <c r="A253" s="112" t="str">
        <f t="shared" si="1"/>
        <v/>
      </c>
      <c r="B253" s="103" t="str">
        <f t="shared" si="2"/>
        <v/>
      </c>
      <c r="C253" s="6">
        <f t="shared" si="6"/>
        <v>3</v>
      </c>
      <c r="D253" s="6">
        <f t="shared" si="7"/>
        <v>6</v>
      </c>
      <c r="E253" s="104"/>
      <c r="F253" s="48"/>
      <c r="G253" s="6"/>
      <c r="H253" s="49" t="str">
        <f t="shared" si="3"/>
        <v/>
      </c>
      <c r="K253" s="6"/>
      <c r="L253" s="106"/>
      <c r="M253" s="6"/>
      <c r="N253" s="6"/>
      <c r="O253" s="105">
        <f t="shared" si="9"/>
        <v>0.0483218229</v>
      </c>
      <c r="P253" s="108">
        <f t="shared" si="5"/>
        <v>1</v>
      </c>
    </row>
    <row r="254" ht="15.75" customHeight="1">
      <c r="A254" s="112" t="str">
        <f t="shared" si="1"/>
        <v/>
      </c>
      <c r="B254" s="103" t="str">
        <f t="shared" si="2"/>
        <v/>
      </c>
      <c r="C254" s="6">
        <f t="shared" si="6"/>
        <v>4</v>
      </c>
      <c r="D254" s="6">
        <f t="shared" si="7"/>
        <v>6</v>
      </c>
      <c r="E254" s="104"/>
      <c r="F254" s="48"/>
      <c r="G254" s="6"/>
      <c r="H254" s="49" t="str">
        <f t="shared" si="3"/>
        <v/>
      </c>
      <c r="K254" s="6"/>
      <c r="L254" s="106"/>
      <c r="M254" s="6"/>
      <c r="N254" s="6"/>
      <c r="O254" s="105">
        <f t="shared" si="9"/>
        <v>0.04667580422</v>
      </c>
      <c r="P254" s="108">
        <f t="shared" si="5"/>
        <v>1</v>
      </c>
    </row>
    <row r="255" ht="15.75" customHeight="1">
      <c r="A255" s="112" t="str">
        <f t="shared" si="1"/>
        <v/>
      </c>
      <c r="B255" s="103" t="str">
        <f t="shared" si="2"/>
        <v/>
      </c>
      <c r="C255" s="6">
        <f t="shared" si="6"/>
        <v>5</v>
      </c>
      <c r="D255" s="6">
        <f t="shared" si="7"/>
        <v>6</v>
      </c>
      <c r="E255" s="104"/>
      <c r="F255" s="48"/>
      <c r="G255" s="6"/>
      <c r="H255" s="49" t="str">
        <f t="shared" si="3"/>
        <v/>
      </c>
      <c r="K255" s="6"/>
      <c r="L255" s="106"/>
      <c r="M255" s="6"/>
      <c r="N255" s="6"/>
      <c r="O255" s="105">
        <f t="shared" si="9"/>
        <v>0.04508585498</v>
      </c>
      <c r="P255" s="108">
        <f t="shared" si="5"/>
        <v>1</v>
      </c>
    </row>
    <row r="256" ht="15.75" customHeight="1">
      <c r="A256" s="112" t="str">
        <f t="shared" si="1"/>
        <v/>
      </c>
      <c r="B256" s="103" t="str">
        <f t="shared" si="2"/>
        <v/>
      </c>
      <c r="C256" s="6">
        <f t="shared" si="6"/>
        <v>6</v>
      </c>
      <c r="D256" s="6">
        <f t="shared" si="7"/>
        <v>6</v>
      </c>
      <c r="E256" s="104"/>
      <c r="F256" s="48"/>
      <c r="G256" s="6"/>
      <c r="H256" s="49" t="str">
        <f t="shared" si="3"/>
        <v/>
      </c>
      <c r="K256" s="6"/>
      <c r="L256" s="106"/>
      <c r="M256" s="6"/>
      <c r="N256" s="6"/>
      <c r="O256" s="105">
        <f t="shared" si="9"/>
        <v>0.04355006525</v>
      </c>
      <c r="P256" s="108">
        <f t="shared" si="5"/>
        <v>1</v>
      </c>
    </row>
    <row r="257" ht="15.75" customHeight="1">
      <c r="A257" s="112" t="str">
        <f t="shared" si="1"/>
        <v/>
      </c>
      <c r="B257" s="103" t="str">
        <f t="shared" si="2"/>
        <v/>
      </c>
      <c r="C257" s="6">
        <f t="shared" si="6"/>
        <v>7</v>
      </c>
      <c r="D257" s="6">
        <f t="shared" si="7"/>
        <v>6</v>
      </c>
      <c r="E257" s="104"/>
      <c r="F257" s="48"/>
      <c r="G257" s="6"/>
      <c r="H257" s="49" t="str">
        <f t="shared" si="3"/>
        <v/>
      </c>
      <c r="K257" s="6"/>
      <c r="L257" s="106"/>
      <c r="M257" s="6"/>
      <c r="N257" s="6"/>
      <c r="O257" s="105">
        <f t="shared" si="9"/>
        <v>0.04206659015</v>
      </c>
      <c r="P257" s="108">
        <f t="shared" si="5"/>
        <v>1</v>
      </c>
    </row>
    <row r="258" ht="15.75" customHeight="1">
      <c r="A258" s="112" t="str">
        <f t="shared" si="1"/>
        <v/>
      </c>
      <c r="B258" s="103" t="str">
        <f t="shared" si="2"/>
        <v/>
      </c>
      <c r="C258" s="6">
        <f t="shared" si="6"/>
        <v>8</v>
      </c>
      <c r="D258" s="6">
        <f t="shared" si="7"/>
        <v>6</v>
      </c>
      <c r="E258" s="104"/>
      <c r="F258" s="48"/>
      <c r="G258" s="6"/>
      <c r="H258" s="49" t="str">
        <f t="shared" si="3"/>
        <v/>
      </c>
      <c r="K258" s="6"/>
      <c r="L258" s="106"/>
      <c r="M258" s="6"/>
      <c r="N258" s="6"/>
      <c r="O258" s="105">
        <f t="shared" si="9"/>
        <v>0.04063364766</v>
      </c>
      <c r="P258" s="108">
        <f t="shared" si="5"/>
        <v>1</v>
      </c>
    </row>
    <row r="259" ht="15.75" customHeight="1">
      <c r="A259" s="112" t="str">
        <f t="shared" si="1"/>
        <v/>
      </c>
      <c r="B259" s="103" t="str">
        <f t="shared" si="2"/>
        <v/>
      </c>
      <c r="C259" s="6">
        <f t="shared" si="6"/>
        <v>9</v>
      </c>
      <c r="D259" s="6">
        <f t="shared" si="7"/>
        <v>6</v>
      </c>
      <c r="E259" s="104"/>
      <c r="F259" s="48"/>
      <c r="G259" s="6"/>
      <c r="H259" s="49" t="str">
        <f t="shared" si="3"/>
        <v/>
      </c>
      <c r="K259" s="6"/>
      <c r="L259" s="106"/>
      <c r="M259" s="6"/>
      <c r="N259" s="6"/>
      <c r="O259" s="105">
        <f t="shared" si="9"/>
        <v>0.03924951645</v>
      </c>
      <c r="P259" s="108">
        <f t="shared" si="5"/>
        <v>1</v>
      </c>
    </row>
    <row r="260" ht="15.75" customHeight="1">
      <c r="A260" s="112" t="str">
        <f t="shared" si="1"/>
        <v/>
      </c>
      <c r="B260" s="103" t="str">
        <f t="shared" si="2"/>
        <v/>
      </c>
      <c r="C260" s="6">
        <f t="shared" si="6"/>
        <v>10</v>
      </c>
      <c r="D260" s="6">
        <f t="shared" si="7"/>
        <v>6</v>
      </c>
      <c r="E260" s="104"/>
      <c r="F260" s="48"/>
      <c r="G260" s="6"/>
      <c r="H260" s="49" t="str">
        <f t="shared" si="3"/>
        <v/>
      </c>
      <c r="K260" s="6"/>
      <c r="L260" s="106"/>
      <c r="M260" s="6"/>
      <c r="N260" s="6"/>
      <c r="O260" s="105">
        <f t="shared" si="9"/>
        <v>0.03791253383</v>
      </c>
      <c r="P260" s="108">
        <f t="shared" si="5"/>
        <v>1</v>
      </c>
    </row>
    <row r="261" ht="15.75" customHeight="1">
      <c r="A261" s="112" t="str">
        <f t="shared" si="1"/>
        <v/>
      </c>
      <c r="B261" s="103" t="str">
        <f t="shared" si="2"/>
        <v/>
      </c>
      <c r="C261" s="6">
        <f t="shared" si="6"/>
        <v>11</v>
      </c>
      <c r="D261" s="6">
        <f t="shared" si="7"/>
        <v>6</v>
      </c>
      <c r="E261" s="104"/>
      <c r="F261" s="48"/>
      <c r="G261" s="6"/>
      <c r="H261" s="49" t="str">
        <f t="shared" si="3"/>
        <v/>
      </c>
      <c r="K261" s="6"/>
      <c r="L261" s="106"/>
      <c r="M261" s="6"/>
      <c r="N261" s="6"/>
      <c r="O261" s="105">
        <f t="shared" si="9"/>
        <v>0.03662109375</v>
      </c>
      <c r="P261" s="108">
        <f t="shared" si="5"/>
        <v>1</v>
      </c>
    </row>
    <row r="262" ht="15.75" customHeight="1">
      <c r="A262" s="112" t="str">
        <f t="shared" si="1"/>
        <v/>
      </c>
      <c r="B262" s="103" t="str">
        <f t="shared" si="2"/>
        <v/>
      </c>
      <c r="C262" s="6">
        <f t="shared" si="6"/>
        <v>12</v>
      </c>
      <c r="D262" s="6">
        <f t="shared" si="7"/>
        <v>6</v>
      </c>
      <c r="E262" s="104"/>
      <c r="F262" s="48"/>
      <c r="G262" s="6"/>
      <c r="H262" s="49" t="str">
        <f t="shared" si="3"/>
        <v/>
      </c>
      <c r="K262" s="6"/>
      <c r="L262" s="106"/>
      <c r="M262" s="6"/>
      <c r="N262" s="6"/>
      <c r="O262" s="105">
        <f t="shared" si="9"/>
        <v>0.03537364486</v>
      </c>
      <c r="P262" s="108">
        <f t="shared" si="5"/>
        <v>1</v>
      </c>
    </row>
    <row r="263" ht="15.75" customHeight="1">
      <c r="A263" s="112" t="str">
        <f t="shared" si="1"/>
        <v/>
      </c>
      <c r="B263" s="103" t="str">
        <f t="shared" si="2"/>
        <v/>
      </c>
      <c r="C263" s="6">
        <f t="shared" si="6"/>
        <v>13</v>
      </c>
      <c r="D263" s="6">
        <f t="shared" si="7"/>
        <v>6</v>
      </c>
      <c r="E263" s="104"/>
      <c r="F263" s="48"/>
      <c r="G263" s="6"/>
      <c r="H263" s="49" t="str">
        <f t="shared" si="3"/>
        <v/>
      </c>
      <c r="K263" s="6"/>
      <c r="L263" s="106"/>
      <c r="M263" s="6"/>
      <c r="N263" s="6"/>
      <c r="O263" s="105">
        <f t="shared" si="9"/>
        <v>0.03416868865</v>
      </c>
      <c r="P263" s="108">
        <f t="shared" si="5"/>
        <v>1</v>
      </c>
    </row>
    <row r="264" ht="15.75" customHeight="1">
      <c r="A264" s="112" t="str">
        <f t="shared" si="1"/>
        <v/>
      </c>
      <c r="B264" s="103" t="str">
        <f t="shared" si="2"/>
        <v/>
      </c>
      <c r="C264" s="6">
        <f t="shared" si="6"/>
        <v>14</v>
      </c>
      <c r="D264" s="6">
        <f t="shared" si="7"/>
        <v>6</v>
      </c>
      <c r="E264" s="104"/>
      <c r="F264" s="48"/>
      <c r="G264" s="6"/>
      <c r="H264" s="49" t="str">
        <f t="shared" si="3"/>
        <v/>
      </c>
      <c r="K264" s="6"/>
      <c r="L264" s="106"/>
      <c r="M264" s="6"/>
      <c r="N264" s="6"/>
      <c r="O264" s="105">
        <f t="shared" si="9"/>
        <v>0.03300477768</v>
      </c>
      <c r="P264" s="108">
        <f t="shared" si="5"/>
        <v>1</v>
      </c>
    </row>
    <row r="265" ht="15.75" customHeight="1">
      <c r="A265" s="112" t="str">
        <f t="shared" si="1"/>
        <v/>
      </c>
      <c r="B265" s="103" t="str">
        <f t="shared" si="2"/>
        <v/>
      </c>
      <c r="C265" s="6">
        <f t="shared" si="6"/>
        <v>15</v>
      </c>
      <c r="D265" s="6">
        <f t="shared" si="7"/>
        <v>6</v>
      </c>
      <c r="E265" s="104"/>
      <c r="F265" s="48"/>
      <c r="G265" s="6"/>
      <c r="H265" s="49" t="str">
        <f t="shared" si="3"/>
        <v/>
      </c>
      <c r="K265" s="6"/>
      <c r="L265" s="106"/>
      <c r="M265" s="6"/>
      <c r="N265" s="6"/>
      <c r="O265" s="105">
        <f t="shared" si="9"/>
        <v>0.03188051379</v>
      </c>
      <c r="P265" s="108">
        <f t="shared" si="5"/>
        <v>1</v>
      </c>
    </row>
    <row r="266" ht="15.75" customHeight="1">
      <c r="A266" s="112" t="str">
        <f t="shared" si="1"/>
        <v/>
      </c>
      <c r="B266" s="103" t="str">
        <f t="shared" si="2"/>
        <v/>
      </c>
      <c r="C266" s="6">
        <f t="shared" si="6"/>
        <v>16</v>
      </c>
      <c r="D266" s="6">
        <f t="shared" si="7"/>
        <v>6</v>
      </c>
      <c r="E266" s="104"/>
      <c r="F266" s="48"/>
      <c r="G266" s="6"/>
      <c r="H266" s="49" t="str">
        <f t="shared" si="3"/>
        <v/>
      </c>
      <c r="K266" s="6"/>
      <c r="L266" s="106"/>
      <c r="M266" s="6"/>
      <c r="N266" s="6"/>
      <c r="O266" s="105">
        <f t="shared" si="9"/>
        <v>0.03079454646</v>
      </c>
      <c r="P266" s="108">
        <f t="shared" si="5"/>
        <v>1</v>
      </c>
    </row>
    <row r="267" ht="15.75" customHeight="1">
      <c r="A267" s="112" t="str">
        <f t="shared" si="1"/>
        <v/>
      </c>
      <c r="B267" s="103" t="str">
        <f t="shared" si="2"/>
        <v/>
      </c>
      <c r="C267" s="6">
        <f t="shared" si="6"/>
        <v>17</v>
      </c>
      <c r="D267" s="6">
        <f t="shared" si="7"/>
        <v>6</v>
      </c>
      <c r="E267" s="104"/>
      <c r="F267" s="48"/>
      <c r="G267" s="6"/>
      <c r="H267" s="49" t="str">
        <f t="shared" si="3"/>
        <v/>
      </c>
      <c r="K267" s="6"/>
      <c r="L267" s="106"/>
      <c r="M267" s="6"/>
      <c r="N267" s="6"/>
      <c r="O267" s="105">
        <f t="shared" si="9"/>
        <v>0.02974557116</v>
      </c>
      <c r="P267" s="108">
        <f t="shared" si="5"/>
        <v>1</v>
      </c>
    </row>
    <row r="268" ht="15.75" customHeight="1">
      <c r="A268" s="112" t="str">
        <f t="shared" si="1"/>
        <v/>
      </c>
      <c r="B268" s="103" t="str">
        <f t="shared" si="2"/>
        <v/>
      </c>
      <c r="C268" s="6">
        <f t="shared" si="6"/>
        <v>18</v>
      </c>
      <c r="D268" s="6">
        <f t="shared" si="7"/>
        <v>6</v>
      </c>
      <c r="E268" s="104"/>
      <c r="F268" s="48"/>
      <c r="G268" s="6"/>
      <c r="H268" s="49" t="str">
        <f t="shared" si="3"/>
        <v/>
      </c>
      <c r="K268" s="6"/>
      <c r="L268" s="106"/>
      <c r="M268" s="6"/>
      <c r="N268" s="6"/>
      <c r="O268" s="105">
        <f t="shared" si="9"/>
        <v>0.0287323278</v>
      </c>
      <c r="P268" s="108">
        <f t="shared" si="5"/>
        <v>1</v>
      </c>
    </row>
    <row r="269" ht="15.75" customHeight="1">
      <c r="A269" s="112" t="str">
        <f t="shared" si="1"/>
        <v/>
      </c>
      <c r="B269" s="103" t="str">
        <f t="shared" si="2"/>
        <v/>
      </c>
      <c r="C269" s="6">
        <f t="shared" si="6"/>
        <v>19</v>
      </c>
      <c r="D269" s="6">
        <f t="shared" si="7"/>
        <v>6</v>
      </c>
      <c r="E269" s="104"/>
      <c r="F269" s="48"/>
      <c r="G269" s="6"/>
      <c r="H269" s="49" t="str">
        <f t="shared" si="3"/>
        <v/>
      </c>
      <c r="K269" s="6"/>
      <c r="L269" s="106"/>
      <c r="M269" s="6"/>
      <c r="N269" s="6"/>
      <c r="O269" s="105">
        <f t="shared" si="9"/>
        <v>0.02775359924</v>
      </c>
      <c r="P269" s="108">
        <f t="shared" si="5"/>
        <v>1</v>
      </c>
    </row>
    <row r="270" ht="15.75" customHeight="1">
      <c r="A270" s="112" t="str">
        <f t="shared" si="1"/>
        <v/>
      </c>
      <c r="B270" s="103" t="str">
        <f t="shared" si="2"/>
        <v/>
      </c>
      <c r="C270" s="6">
        <f t="shared" si="6"/>
        <v>20</v>
      </c>
      <c r="D270" s="6">
        <f t="shared" si="7"/>
        <v>6</v>
      </c>
      <c r="E270" s="104"/>
      <c r="F270" s="48"/>
      <c r="G270" s="6"/>
      <c r="H270" s="49" t="str">
        <f t="shared" si="3"/>
        <v/>
      </c>
      <c r="K270" s="6"/>
      <c r="L270" s="106"/>
      <c r="M270" s="6"/>
      <c r="N270" s="6"/>
      <c r="O270" s="105">
        <f t="shared" si="9"/>
        <v>0.02680820976</v>
      </c>
      <c r="P270" s="108">
        <f t="shared" si="5"/>
        <v>1</v>
      </c>
    </row>
    <row r="271" ht="15.75" customHeight="1">
      <c r="A271" s="112" t="str">
        <f t="shared" si="1"/>
        <v/>
      </c>
      <c r="B271" s="103" t="str">
        <f t="shared" si="2"/>
        <v/>
      </c>
      <c r="C271" s="6">
        <f t="shared" si="6"/>
        <v>21</v>
      </c>
      <c r="D271" s="6">
        <f t="shared" si="7"/>
        <v>6</v>
      </c>
      <c r="E271" s="104"/>
      <c r="F271" s="48"/>
      <c r="G271" s="6"/>
      <c r="H271" s="49" t="str">
        <f t="shared" si="3"/>
        <v/>
      </c>
      <c r="K271" s="6"/>
      <c r="L271" s="106"/>
      <c r="M271" s="6"/>
      <c r="N271" s="6"/>
      <c r="O271" s="105">
        <f t="shared" si="9"/>
        <v>0.02589502373</v>
      </c>
      <c r="P271" s="108">
        <f t="shared" si="5"/>
        <v>1</v>
      </c>
    </row>
    <row r="272" ht="15.75" customHeight="1">
      <c r="A272" s="112" t="str">
        <f t="shared" si="1"/>
        <v/>
      </c>
      <c r="B272" s="103" t="str">
        <f t="shared" si="2"/>
        <v/>
      </c>
      <c r="C272" s="6">
        <f t="shared" si="6"/>
        <v>22</v>
      </c>
      <c r="D272" s="6">
        <f t="shared" si="7"/>
        <v>6</v>
      </c>
      <c r="E272" s="104"/>
      <c r="F272" s="48"/>
      <c r="G272" s="6"/>
      <c r="H272" s="49" t="str">
        <f t="shared" si="3"/>
        <v/>
      </c>
      <c r="K272" s="6"/>
      <c r="L272" s="106"/>
      <c r="M272" s="6"/>
      <c r="N272" s="6"/>
      <c r="O272" s="105">
        <f t="shared" si="9"/>
        <v>0.02501294415</v>
      </c>
      <c r="P272" s="108">
        <f t="shared" si="5"/>
        <v>1</v>
      </c>
    </row>
    <row r="273" ht="15.75" customHeight="1">
      <c r="A273" s="112" t="str">
        <f t="shared" si="1"/>
        <v/>
      </c>
      <c r="B273" s="103" t="str">
        <f t="shared" si="2"/>
        <v/>
      </c>
      <c r="C273" s="6">
        <f t="shared" si="6"/>
        <v>23</v>
      </c>
      <c r="D273" s="6">
        <f t="shared" si="7"/>
        <v>6</v>
      </c>
      <c r="E273" s="104"/>
      <c r="F273" s="48"/>
      <c r="G273" s="6"/>
      <c r="H273" s="49" t="str">
        <f t="shared" si="3"/>
        <v/>
      </c>
      <c r="K273" s="6"/>
      <c r="L273" s="106"/>
      <c r="M273" s="6"/>
      <c r="N273" s="6"/>
      <c r="O273" s="105">
        <f t="shared" si="9"/>
        <v>0.02416091145</v>
      </c>
      <c r="P273" s="108">
        <f t="shared" si="5"/>
        <v>1</v>
      </c>
    </row>
    <row r="274" ht="15.75" customHeight="1">
      <c r="A274" s="112" t="str">
        <f t="shared" si="1"/>
        <v/>
      </c>
      <c r="B274" s="103" t="str">
        <f t="shared" si="2"/>
        <v/>
      </c>
      <c r="C274" s="6">
        <f t="shared" si="6"/>
        <v>24</v>
      </c>
      <c r="D274" s="6">
        <f t="shared" si="7"/>
        <v>6</v>
      </c>
      <c r="E274" s="104"/>
      <c r="F274" s="48"/>
      <c r="G274" s="6"/>
      <c r="H274" s="49" t="str">
        <f t="shared" si="3"/>
        <v/>
      </c>
      <c r="K274" s="6"/>
      <c r="L274" s="106"/>
      <c r="M274" s="6"/>
      <c r="N274" s="6"/>
      <c r="O274" s="105">
        <f t="shared" si="9"/>
        <v>0.02333790211</v>
      </c>
      <c r="P274" s="108">
        <f t="shared" si="5"/>
        <v>1</v>
      </c>
    </row>
    <row r="275" ht="15.75" customHeight="1">
      <c r="A275" s="112" t="str">
        <f t="shared" si="1"/>
        <v/>
      </c>
      <c r="B275" s="103" t="str">
        <f t="shared" si="2"/>
        <v/>
      </c>
      <c r="C275" s="6">
        <f t="shared" si="6"/>
        <v>25</v>
      </c>
      <c r="D275" s="6">
        <f t="shared" si="7"/>
        <v>6</v>
      </c>
      <c r="E275" s="104"/>
      <c r="F275" s="48"/>
      <c r="G275" s="6"/>
      <c r="H275" s="49" t="str">
        <f t="shared" si="3"/>
        <v/>
      </c>
      <c r="K275" s="6"/>
      <c r="L275" s="106"/>
      <c r="M275" s="6"/>
      <c r="N275" s="6"/>
      <c r="O275" s="105">
        <f t="shared" si="9"/>
        <v>0.02254292749</v>
      </c>
      <c r="P275" s="108">
        <f t="shared" si="5"/>
        <v>1</v>
      </c>
    </row>
    <row r="276" ht="15.75" customHeight="1">
      <c r="A276" s="112" t="str">
        <f t="shared" si="1"/>
        <v/>
      </c>
      <c r="B276" s="103" t="str">
        <f t="shared" si="2"/>
        <v/>
      </c>
      <c r="C276" s="6">
        <f t="shared" si="6"/>
        <v>26</v>
      </c>
      <c r="D276" s="6">
        <f t="shared" si="7"/>
        <v>6</v>
      </c>
      <c r="E276" s="104"/>
      <c r="F276" s="48"/>
      <c r="G276" s="6"/>
      <c r="H276" s="49" t="str">
        <f t="shared" si="3"/>
        <v/>
      </c>
      <c r="K276" s="6"/>
      <c r="L276" s="106"/>
      <c r="M276" s="6"/>
      <c r="N276" s="6"/>
      <c r="O276" s="105">
        <f t="shared" si="9"/>
        <v>0.02177503262</v>
      </c>
      <c r="P276" s="108">
        <f t="shared" si="5"/>
        <v>1</v>
      </c>
    </row>
    <row r="277" ht="15.75" customHeight="1">
      <c r="A277" s="112" t="str">
        <f t="shared" si="1"/>
        <v/>
      </c>
      <c r="B277" s="103" t="str">
        <f t="shared" si="2"/>
        <v/>
      </c>
      <c r="C277" s="6">
        <f t="shared" si="6"/>
        <v>27</v>
      </c>
      <c r="D277" s="6">
        <f t="shared" si="7"/>
        <v>6</v>
      </c>
      <c r="E277" s="104"/>
      <c r="F277" s="48"/>
      <c r="G277" s="6"/>
      <c r="H277" s="49" t="str">
        <f t="shared" si="3"/>
        <v/>
      </c>
      <c r="K277" s="6"/>
      <c r="L277" s="106"/>
      <c r="M277" s="6"/>
      <c r="N277" s="6"/>
      <c r="O277" s="105">
        <f t="shared" si="9"/>
        <v>0.02103329507</v>
      </c>
      <c r="P277" s="108">
        <f t="shared" si="5"/>
        <v>1</v>
      </c>
    </row>
    <row r="278" ht="15.75" customHeight="1">
      <c r="A278" s="112" t="str">
        <f t="shared" si="1"/>
        <v/>
      </c>
      <c r="B278" s="103" t="str">
        <f t="shared" si="2"/>
        <v/>
      </c>
      <c r="C278" s="6">
        <f t="shared" si="6"/>
        <v>28</v>
      </c>
      <c r="D278" s="6">
        <f t="shared" si="7"/>
        <v>6</v>
      </c>
      <c r="E278" s="104"/>
      <c r="F278" s="48"/>
      <c r="G278" s="6"/>
      <c r="H278" s="49" t="str">
        <f t="shared" si="3"/>
        <v/>
      </c>
      <c r="K278" s="6"/>
      <c r="L278" s="106"/>
      <c r="M278" s="6"/>
      <c r="N278" s="6"/>
      <c r="O278" s="105">
        <f t="shared" si="9"/>
        <v>0.02031682383</v>
      </c>
      <c r="P278" s="108">
        <f t="shared" si="5"/>
        <v>1</v>
      </c>
    </row>
    <row r="279" ht="15.75" customHeight="1">
      <c r="A279" s="112" t="str">
        <f t="shared" si="1"/>
        <v/>
      </c>
      <c r="B279" s="103" t="str">
        <f t="shared" si="2"/>
        <v/>
      </c>
      <c r="C279" s="6">
        <f t="shared" si="6"/>
        <v>29</v>
      </c>
      <c r="D279" s="6">
        <f t="shared" si="7"/>
        <v>6</v>
      </c>
      <c r="E279" s="104"/>
      <c r="F279" s="48"/>
      <c r="G279" s="6"/>
      <c r="H279" s="49" t="str">
        <f t="shared" si="3"/>
        <v/>
      </c>
      <c r="K279" s="6"/>
      <c r="L279" s="106"/>
      <c r="M279" s="6"/>
      <c r="N279" s="6"/>
      <c r="O279" s="105">
        <f t="shared" si="9"/>
        <v>0.01962475823</v>
      </c>
      <c r="P279" s="108">
        <f t="shared" si="5"/>
        <v>1</v>
      </c>
    </row>
    <row r="280" ht="15.75" customHeight="1">
      <c r="A280" s="112" t="str">
        <f t="shared" si="1"/>
        <v/>
      </c>
      <c r="B280" s="103" t="str">
        <f t="shared" si="2"/>
        <v/>
      </c>
      <c r="C280" s="6">
        <f t="shared" si="6"/>
        <v>30</v>
      </c>
      <c r="D280" s="6">
        <f t="shared" si="7"/>
        <v>6</v>
      </c>
      <c r="E280" s="104"/>
      <c r="F280" s="48"/>
      <c r="G280" s="6"/>
      <c r="H280" s="49" t="str">
        <f t="shared" si="3"/>
        <v/>
      </c>
      <c r="K280" s="6"/>
      <c r="L280" s="106"/>
      <c r="M280" s="6"/>
      <c r="N280" s="6"/>
      <c r="O280" s="105">
        <f t="shared" si="9"/>
        <v>0.01895626692</v>
      </c>
      <c r="P280" s="108">
        <f t="shared" si="5"/>
        <v>1</v>
      </c>
    </row>
    <row r="281" ht="15.75" customHeight="1">
      <c r="A281" s="112" t="str">
        <f t="shared" si="1"/>
        <v/>
      </c>
      <c r="B281" s="103" t="str">
        <f t="shared" si="2"/>
        <v/>
      </c>
      <c r="C281" s="6">
        <f t="shared" si="6"/>
        <v>31</v>
      </c>
      <c r="D281" s="6">
        <f t="shared" si="7"/>
        <v>6</v>
      </c>
      <c r="E281" s="104"/>
      <c r="F281" s="48"/>
      <c r="G281" s="6"/>
      <c r="H281" s="49" t="str">
        <f t="shared" si="3"/>
        <v/>
      </c>
      <c r="K281" s="6"/>
      <c r="L281" s="106"/>
      <c r="M281" s="6"/>
      <c r="N281" s="6"/>
      <c r="O281" s="105">
        <f t="shared" si="9"/>
        <v>0.01831054688</v>
      </c>
      <c r="P281" s="108">
        <f t="shared" si="5"/>
        <v>1</v>
      </c>
    </row>
    <row r="282" ht="15.75" customHeight="1">
      <c r="A282" s="112" t="str">
        <f t="shared" si="1"/>
        <v/>
      </c>
      <c r="B282" s="103" t="str">
        <f t="shared" si="2"/>
        <v/>
      </c>
      <c r="C282" s="6">
        <f t="shared" si="6"/>
        <v>32</v>
      </c>
      <c r="D282" s="6">
        <f t="shared" si="7"/>
        <v>6</v>
      </c>
      <c r="E282" s="104"/>
      <c r="F282" s="48"/>
      <c r="G282" s="38"/>
      <c r="H282" s="49" t="str">
        <f t="shared" si="3"/>
        <v/>
      </c>
      <c r="K282" s="6"/>
      <c r="L282" s="106"/>
      <c r="M282" s="6"/>
      <c r="N282" s="6"/>
      <c r="O282" s="105">
        <f t="shared" si="9"/>
        <v>0.01768682243</v>
      </c>
      <c r="P282" s="108">
        <f t="shared" si="5"/>
        <v>1</v>
      </c>
    </row>
    <row r="283" ht="15.75" customHeight="1">
      <c r="A283" s="112" t="str">
        <f t="shared" si="1"/>
        <v/>
      </c>
      <c r="B283" s="103" t="str">
        <f t="shared" si="2"/>
        <v/>
      </c>
      <c r="C283" s="6">
        <f t="shared" si="6"/>
        <v>33</v>
      </c>
      <c r="D283" s="6">
        <f t="shared" si="7"/>
        <v>6</v>
      </c>
      <c r="E283" s="104"/>
      <c r="F283" s="48"/>
      <c r="G283" s="6"/>
      <c r="H283" s="49" t="str">
        <f t="shared" si="3"/>
        <v/>
      </c>
      <c r="K283" s="6"/>
      <c r="L283" s="106"/>
      <c r="M283" s="6"/>
      <c r="N283" s="6"/>
      <c r="O283" s="105">
        <f t="shared" si="9"/>
        <v>0.01708434433</v>
      </c>
      <c r="P283" s="108">
        <f t="shared" si="5"/>
        <v>1</v>
      </c>
    </row>
    <row r="284" ht="15.75" customHeight="1">
      <c r="A284" s="112" t="str">
        <f t="shared" si="1"/>
        <v/>
      </c>
      <c r="B284" s="103" t="str">
        <f t="shared" si="2"/>
        <v/>
      </c>
      <c r="C284" s="6">
        <f t="shared" si="6"/>
        <v>34</v>
      </c>
      <c r="D284" s="6">
        <f t="shared" si="7"/>
        <v>6</v>
      </c>
      <c r="E284" s="104"/>
      <c r="F284" s="48"/>
      <c r="G284" s="6"/>
      <c r="H284" s="49" t="str">
        <f t="shared" si="3"/>
        <v/>
      </c>
      <c r="K284" s="6"/>
      <c r="L284" s="106"/>
      <c r="M284" s="6"/>
      <c r="N284" s="6"/>
      <c r="O284" s="105">
        <f t="shared" si="9"/>
        <v>0.01650238884</v>
      </c>
      <c r="P284" s="108">
        <f t="shared" si="5"/>
        <v>1</v>
      </c>
    </row>
    <row r="285" ht="15.75" customHeight="1">
      <c r="A285" s="112" t="str">
        <f t="shared" si="1"/>
        <v/>
      </c>
      <c r="B285" s="103" t="str">
        <f t="shared" si="2"/>
        <v/>
      </c>
      <c r="C285" s="6">
        <f t="shared" si="6"/>
        <v>35</v>
      </c>
      <c r="D285" s="6">
        <f t="shared" si="7"/>
        <v>6</v>
      </c>
      <c r="E285" s="104"/>
      <c r="F285" s="48"/>
      <c r="G285" s="6"/>
      <c r="H285" s="49" t="str">
        <f t="shared" si="3"/>
        <v/>
      </c>
      <c r="K285" s="6"/>
      <c r="L285" s="106"/>
      <c r="M285" s="6"/>
      <c r="N285" s="6"/>
      <c r="O285" s="105">
        <f t="shared" si="9"/>
        <v>0.0159402569</v>
      </c>
      <c r="P285" s="108">
        <f t="shared" si="5"/>
        <v>1</v>
      </c>
    </row>
    <row r="286" ht="15.75" customHeight="1">
      <c r="A286" s="112" t="str">
        <f t="shared" si="1"/>
        <v/>
      </c>
      <c r="B286" s="103" t="str">
        <f t="shared" si="2"/>
        <v/>
      </c>
      <c r="C286" s="6">
        <f t="shared" si="6"/>
        <v>36</v>
      </c>
      <c r="D286" s="6">
        <f t="shared" si="7"/>
        <v>6</v>
      </c>
      <c r="E286" s="104"/>
      <c r="F286" s="48"/>
      <c r="G286" s="6"/>
      <c r="H286" s="49" t="str">
        <f t="shared" si="3"/>
        <v/>
      </c>
      <c r="K286" s="6"/>
      <c r="L286" s="106"/>
      <c r="M286" s="6"/>
      <c r="N286" s="6"/>
      <c r="O286" s="105">
        <f t="shared" si="9"/>
        <v>0.01539727323</v>
      </c>
      <c r="P286" s="108">
        <f t="shared" si="5"/>
        <v>1</v>
      </c>
    </row>
    <row r="287" ht="15.75" customHeight="1">
      <c r="A287" s="112" t="str">
        <f t="shared" si="1"/>
        <v/>
      </c>
      <c r="B287" s="103" t="str">
        <f t="shared" si="2"/>
        <v/>
      </c>
      <c r="C287" s="6">
        <f t="shared" si="6"/>
        <v>37</v>
      </c>
      <c r="D287" s="6">
        <f t="shared" si="7"/>
        <v>6</v>
      </c>
      <c r="E287" s="104"/>
      <c r="F287" s="48"/>
      <c r="G287" s="6"/>
      <c r="H287" s="49" t="str">
        <f t="shared" si="3"/>
        <v/>
      </c>
      <c r="K287" s="6"/>
      <c r="L287" s="106"/>
      <c r="M287" s="6"/>
      <c r="N287" s="6"/>
      <c r="O287" s="105">
        <f t="shared" si="9"/>
        <v>0.01487278558</v>
      </c>
      <c r="P287" s="108">
        <f t="shared" si="5"/>
        <v>1</v>
      </c>
    </row>
    <row r="288" ht="15.75" customHeight="1">
      <c r="A288" s="112" t="str">
        <f t="shared" si="1"/>
        <v/>
      </c>
      <c r="B288" s="103" t="str">
        <f t="shared" si="2"/>
        <v/>
      </c>
      <c r="C288" s="6">
        <f t="shared" si="6"/>
        <v>38</v>
      </c>
      <c r="D288" s="6">
        <f t="shared" si="7"/>
        <v>6</v>
      </c>
      <c r="E288" s="104"/>
      <c r="F288" s="48"/>
      <c r="G288" s="6"/>
      <c r="H288" s="49" t="str">
        <f t="shared" si="3"/>
        <v/>
      </c>
      <c r="K288" s="6"/>
      <c r="L288" s="106"/>
      <c r="M288" s="6"/>
      <c r="N288" s="6"/>
      <c r="O288" s="105">
        <f t="shared" si="9"/>
        <v>0.0143661639</v>
      </c>
      <c r="P288" s="108">
        <f t="shared" si="5"/>
        <v>1</v>
      </c>
    </row>
    <row r="289" ht="15.75" customHeight="1">
      <c r="A289" s="112" t="str">
        <f t="shared" si="1"/>
        <v/>
      </c>
      <c r="B289" s="103" t="str">
        <f t="shared" si="2"/>
        <v/>
      </c>
      <c r="C289" s="6">
        <f t="shared" si="6"/>
        <v>39</v>
      </c>
      <c r="D289" s="6">
        <f t="shared" si="7"/>
        <v>6</v>
      </c>
      <c r="E289" s="104"/>
      <c r="F289" s="48"/>
      <c r="G289" s="6"/>
      <c r="H289" s="49" t="str">
        <f t="shared" si="3"/>
        <v/>
      </c>
      <c r="K289" s="6"/>
      <c r="L289" s="106"/>
      <c r="M289" s="6"/>
      <c r="N289" s="6"/>
      <c r="O289" s="105">
        <f t="shared" si="9"/>
        <v>0.01387679962</v>
      </c>
      <c r="P289" s="108">
        <f t="shared" si="5"/>
        <v>1</v>
      </c>
    </row>
    <row r="290" ht="15.75" customHeight="1">
      <c r="A290" s="112" t="str">
        <f t="shared" si="1"/>
        <v/>
      </c>
      <c r="B290" s="103" t="str">
        <f t="shared" si="2"/>
        <v/>
      </c>
      <c r="C290" s="6">
        <f t="shared" si="6"/>
        <v>40</v>
      </c>
      <c r="D290" s="6">
        <f t="shared" si="7"/>
        <v>6</v>
      </c>
      <c r="E290" s="104"/>
      <c r="F290" s="48"/>
      <c r="G290" s="6"/>
      <c r="H290" s="49" t="str">
        <f t="shared" si="3"/>
        <v/>
      </c>
      <c r="K290" s="6"/>
      <c r="L290" s="106"/>
      <c r="M290" s="6"/>
      <c r="N290" s="6"/>
      <c r="O290" s="105">
        <f t="shared" si="9"/>
        <v>0.01340410488</v>
      </c>
      <c r="P290" s="108">
        <f t="shared" si="5"/>
        <v>1</v>
      </c>
    </row>
    <row r="291" ht="15.75" customHeight="1">
      <c r="A291" s="112" t="str">
        <f t="shared" si="1"/>
        <v/>
      </c>
      <c r="B291" s="103" t="str">
        <f t="shared" si="2"/>
        <v/>
      </c>
      <c r="C291" s="6">
        <f t="shared" si="6"/>
        <v>41</v>
      </c>
      <c r="D291" s="6">
        <f t="shared" si="7"/>
        <v>6</v>
      </c>
      <c r="E291" s="104"/>
      <c r="F291" s="48"/>
      <c r="G291" s="6"/>
      <c r="H291" s="49" t="str">
        <f t="shared" si="3"/>
        <v/>
      </c>
      <c r="K291" s="6"/>
      <c r="L291" s="106"/>
      <c r="M291" s="6"/>
      <c r="N291" s="6"/>
      <c r="O291" s="105">
        <f t="shared" si="9"/>
        <v>0.01294751186</v>
      </c>
      <c r="P291" s="108">
        <f t="shared" si="5"/>
        <v>1</v>
      </c>
    </row>
    <row r="292" ht="15.75" customHeight="1">
      <c r="A292" s="112" t="str">
        <f t="shared" si="1"/>
        <v/>
      </c>
      <c r="B292" s="103" t="str">
        <f t="shared" si="2"/>
        <v/>
      </c>
      <c r="C292" s="6">
        <f t="shared" si="6"/>
        <v>42</v>
      </c>
      <c r="D292" s="6">
        <f t="shared" si="7"/>
        <v>6</v>
      </c>
      <c r="E292" s="104"/>
      <c r="F292" s="48"/>
      <c r="G292" s="6"/>
      <c r="H292" s="49" t="str">
        <f t="shared" si="3"/>
        <v/>
      </c>
      <c r="K292" s="6"/>
      <c r="L292" s="106"/>
      <c r="M292" s="6"/>
      <c r="N292" s="6"/>
      <c r="O292" s="105">
        <f t="shared" si="9"/>
        <v>0.01250647208</v>
      </c>
      <c r="P292" s="108">
        <f t="shared" si="5"/>
        <v>1</v>
      </c>
    </row>
    <row r="293" ht="15.75" customHeight="1">
      <c r="A293" s="112" t="str">
        <f t="shared" si="1"/>
        <v/>
      </c>
      <c r="B293" s="103" t="str">
        <f t="shared" si="2"/>
        <v/>
      </c>
      <c r="C293" s="6">
        <f t="shared" si="6"/>
        <v>43</v>
      </c>
      <c r="D293" s="6">
        <f t="shared" si="7"/>
        <v>6</v>
      </c>
      <c r="E293" s="104"/>
      <c r="F293" s="48"/>
      <c r="G293" s="6"/>
      <c r="H293" s="49" t="str">
        <f t="shared" si="3"/>
        <v/>
      </c>
      <c r="K293" s="6"/>
      <c r="L293" s="106"/>
      <c r="M293" s="6"/>
      <c r="N293" s="6"/>
      <c r="O293" s="105">
        <f t="shared" si="9"/>
        <v>0.01208045573</v>
      </c>
      <c r="P293" s="108">
        <f t="shared" si="5"/>
        <v>1</v>
      </c>
    </row>
    <row r="294" ht="15.75" customHeight="1">
      <c r="A294" s="112" t="str">
        <f t="shared" si="1"/>
        <v/>
      </c>
      <c r="B294" s="103" t="str">
        <f t="shared" si="2"/>
        <v/>
      </c>
      <c r="C294" s="6">
        <f t="shared" si="6"/>
        <v>44</v>
      </c>
      <c r="D294" s="6">
        <f t="shared" si="7"/>
        <v>6</v>
      </c>
      <c r="E294" s="104"/>
      <c r="F294" s="48"/>
      <c r="G294" s="6"/>
      <c r="H294" s="49" t="str">
        <f t="shared" si="3"/>
        <v/>
      </c>
      <c r="K294" s="6"/>
      <c r="L294" s="106"/>
      <c r="M294" s="6"/>
      <c r="N294" s="6"/>
      <c r="O294" s="105">
        <f t="shared" si="9"/>
        <v>0.01166895106</v>
      </c>
      <c r="P294" s="108">
        <f t="shared" si="5"/>
        <v>1</v>
      </c>
    </row>
    <row r="295" ht="15.75" customHeight="1">
      <c r="A295" s="112" t="str">
        <f t="shared" si="1"/>
        <v/>
      </c>
      <c r="B295" s="103" t="str">
        <f t="shared" si="2"/>
        <v/>
      </c>
      <c r="C295" s="6">
        <f t="shared" si="6"/>
        <v>45</v>
      </c>
      <c r="D295" s="6">
        <f t="shared" si="7"/>
        <v>6</v>
      </c>
      <c r="E295" s="104"/>
      <c r="F295" s="48"/>
      <c r="G295" s="6"/>
      <c r="H295" s="49" t="str">
        <f t="shared" si="3"/>
        <v/>
      </c>
      <c r="K295" s="6"/>
      <c r="L295" s="106"/>
      <c r="M295" s="6"/>
      <c r="N295" s="6"/>
      <c r="O295" s="105">
        <f t="shared" si="9"/>
        <v>0.01127146375</v>
      </c>
      <c r="P295" s="108">
        <f t="shared" si="5"/>
        <v>1</v>
      </c>
    </row>
    <row r="296" ht="15.75" customHeight="1">
      <c r="A296" s="112" t="str">
        <f t="shared" si="1"/>
        <v/>
      </c>
      <c r="B296" s="103" t="str">
        <f t="shared" si="2"/>
        <v/>
      </c>
      <c r="C296" s="6">
        <f t="shared" si="6"/>
        <v>46</v>
      </c>
      <c r="D296" s="6">
        <f t="shared" si="7"/>
        <v>6</v>
      </c>
      <c r="E296" s="104"/>
      <c r="F296" s="48"/>
      <c r="G296" s="6"/>
      <c r="H296" s="49" t="str">
        <f t="shared" si="3"/>
        <v/>
      </c>
      <c r="K296" s="6"/>
      <c r="L296" s="106"/>
      <c r="M296" s="6"/>
      <c r="N296" s="6"/>
      <c r="O296" s="105">
        <f t="shared" si="9"/>
        <v>0.01088751631</v>
      </c>
      <c r="P296" s="108">
        <f t="shared" si="5"/>
        <v>1</v>
      </c>
    </row>
    <row r="297" ht="15.75" customHeight="1">
      <c r="A297" s="112" t="str">
        <f t="shared" si="1"/>
        <v/>
      </c>
      <c r="B297" s="103" t="str">
        <f t="shared" si="2"/>
        <v/>
      </c>
      <c r="C297" s="6">
        <f t="shared" si="6"/>
        <v>47</v>
      </c>
      <c r="D297" s="6">
        <f t="shared" si="7"/>
        <v>6</v>
      </c>
      <c r="E297" s="104"/>
      <c r="F297" s="48"/>
      <c r="G297" s="6"/>
      <c r="H297" s="49" t="str">
        <f t="shared" si="3"/>
        <v/>
      </c>
      <c r="K297" s="6"/>
      <c r="L297" s="106"/>
      <c r="M297" s="6"/>
      <c r="N297" s="6"/>
      <c r="O297" s="105">
        <f t="shared" si="9"/>
        <v>0.01051664754</v>
      </c>
      <c r="P297" s="108">
        <f t="shared" si="5"/>
        <v>1</v>
      </c>
    </row>
    <row r="298" ht="15.75" customHeight="1">
      <c r="A298" s="112" t="str">
        <f t="shared" si="1"/>
        <v/>
      </c>
      <c r="B298" s="103" t="str">
        <f t="shared" si="2"/>
        <v/>
      </c>
      <c r="C298" s="6">
        <f t="shared" si="6"/>
        <v>48</v>
      </c>
      <c r="D298" s="6">
        <f t="shared" si="7"/>
        <v>6</v>
      </c>
      <c r="E298" s="104"/>
      <c r="F298" s="48"/>
      <c r="G298" s="6"/>
      <c r="H298" s="49" t="str">
        <f t="shared" si="3"/>
        <v/>
      </c>
      <c r="K298" s="6"/>
      <c r="L298" s="106"/>
      <c r="M298" s="6"/>
      <c r="N298" s="6"/>
      <c r="O298" s="105">
        <f t="shared" si="9"/>
        <v>0.01015841191</v>
      </c>
      <c r="P298" s="108">
        <f t="shared" si="5"/>
        <v>1</v>
      </c>
    </row>
    <row r="299" ht="15.75" customHeight="1">
      <c r="A299" s="112" t="str">
        <f t="shared" si="1"/>
        <v/>
      </c>
      <c r="B299" s="103" t="str">
        <f t="shared" si="2"/>
        <v/>
      </c>
      <c r="C299" s="6">
        <f t="shared" si="6"/>
        <v>49</v>
      </c>
      <c r="D299" s="6">
        <f t="shared" si="7"/>
        <v>6</v>
      </c>
      <c r="E299" s="104"/>
      <c r="F299" s="48"/>
      <c r="G299" s="6"/>
      <c r="H299" s="49" t="str">
        <f t="shared" si="3"/>
        <v/>
      </c>
      <c r="K299" s="6"/>
      <c r="L299" s="106"/>
      <c r="M299" s="6"/>
      <c r="N299" s="6"/>
      <c r="O299" s="105">
        <f t="shared" si="9"/>
        <v>0.009812379113</v>
      </c>
      <c r="P299" s="108">
        <f t="shared" si="5"/>
        <v>1</v>
      </c>
    </row>
    <row r="300" ht="15.75" customHeight="1">
      <c r="A300" s="112" t="str">
        <f t="shared" si="1"/>
        <v/>
      </c>
      <c r="B300" s="103" t="str">
        <f t="shared" si="2"/>
        <v/>
      </c>
      <c r="C300" s="6">
        <f t="shared" si="6"/>
        <v>50</v>
      </c>
      <c r="D300" s="6">
        <f t="shared" si="7"/>
        <v>6</v>
      </c>
      <c r="E300" s="114"/>
      <c r="F300" s="48"/>
      <c r="G300" s="6"/>
      <c r="H300" s="49" t="str">
        <f t="shared" si="3"/>
        <v/>
      </c>
      <c r="K300" s="6"/>
      <c r="L300" s="106"/>
      <c r="M300" s="6"/>
      <c r="N300" s="6"/>
      <c r="O300" s="105">
        <f t="shared" si="9"/>
        <v>0.009478133458</v>
      </c>
      <c r="P300" s="108">
        <f t="shared" si="5"/>
        <v>1</v>
      </c>
    </row>
    <row r="301" ht="15.75" customHeight="1">
      <c r="A301" s="112" t="str">
        <f t="shared" si="1"/>
        <v/>
      </c>
      <c r="B301" s="103" t="str">
        <f t="shared" si="2"/>
        <v/>
      </c>
      <c r="C301" s="6">
        <f t="shared" si="6"/>
        <v>1</v>
      </c>
      <c r="D301" s="6">
        <f t="shared" si="7"/>
        <v>7</v>
      </c>
      <c r="E301" s="97" t="str">
        <f t="array" ref="E301">if(index(VirtualLeague!$I$2:$AF$2,0,D301)="",,index(ScoreMatrix!$B$2:$AA$51,0,D301))</f>
        <v/>
      </c>
      <c r="F301" s="48"/>
      <c r="G301" s="38"/>
      <c r="H301" s="49" t="str">
        <f t="shared" si="3"/>
        <v/>
      </c>
      <c r="K301" s="6"/>
      <c r="L301" s="106"/>
      <c r="M301" s="6"/>
      <c r="N301" s="6"/>
      <c r="O301" s="105">
        <f t="shared" si="9"/>
        <v>0.009155273438</v>
      </c>
      <c r="P301" s="108">
        <f t="shared" si="5"/>
        <v>1</v>
      </c>
    </row>
    <row r="302" ht="15.75" customHeight="1">
      <c r="A302" s="112" t="str">
        <f t="shared" si="1"/>
        <v/>
      </c>
      <c r="B302" s="103" t="str">
        <f t="shared" si="2"/>
        <v/>
      </c>
      <c r="C302" s="6">
        <f t="shared" si="6"/>
        <v>2</v>
      </c>
      <c r="D302" s="6">
        <f t="shared" si="7"/>
        <v>7</v>
      </c>
      <c r="E302" s="104"/>
      <c r="F302" s="48"/>
      <c r="G302" s="6"/>
      <c r="H302" s="49" t="str">
        <f t="shared" si="3"/>
        <v/>
      </c>
      <c r="K302" s="6"/>
      <c r="L302" s="106"/>
      <c r="M302" s="6"/>
      <c r="N302" s="6"/>
      <c r="O302" s="105">
        <f t="shared" si="9"/>
        <v>0.008843411215</v>
      </c>
      <c r="P302" s="108">
        <f t="shared" si="5"/>
        <v>1</v>
      </c>
    </row>
    <row r="303" ht="15.75" customHeight="1">
      <c r="A303" s="112" t="str">
        <f t="shared" si="1"/>
        <v/>
      </c>
      <c r="B303" s="103" t="str">
        <f t="shared" si="2"/>
        <v/>
      </c>
      <c r="C303" s="6">
        <f t="shared" si="6"/>
        <v>3</v>
      </c>
      <c r="D303" s="6">
        <f t="shared" si="7"/>
        <v>7</v>
      </c>
      <c r="E303" s="104"/>
      <c r="F303" s="48"/>
      <c r="G303" s="6"/>
      <c r="H303" s="49" t="str">
        <f t="shared" si="3"/>
        <v/>
      </c>
      <c r="K303" s="6"/>
      <c r="L303" s="106"/>
      <c r="M303" s="6"/>
      <c r="N303" s="6"/>
      <c r="O303" s="105">
        <f t="shared" si="9"/>
        <v>0.008542172164</v>
      </c>
      <c r="P303" s="108">
        <f t="shared" si="5"/>
        <v>1</v>
      </c>
    </row>
    <row r="304" ht="15.75" customHeight="1">
      <c r="A304" s="112" t="str">
        <f t="shared" si="1"/>
        <v/>
      </c>
      <c r="B304" s="103" t="str">
        <f t="shared" si="2"/>
        <v/>
      </c>
      <c r="C304" s="6">
        <f t="shared" si="6"/>
        <v>4</v>
      </c>
      <c r="D304" s="6">
        <f t="shared" si="7"/>
        <v>7</v>
      </c>
      <c r="E304" s="104"/>
      <c r="F304" s="48"/>
      <c r="G304" s="6"/>
      <c r="H304" s="49" t="str">
        <f t="shared" si="3"/>
        <v/>
      </c>
      <c r="K304" s="6"/>
      <c r="L304" s="106"/>
      <c r="M304" s="6"/>
      <c r="N304" s="6"/>
      <c r="O304" s="105">
        <f t="shared" si="9"/>
        <v>0.008251194421</v>
      </c>
      <c r="P304" s="108">
        <f t="shared" si="5"/>
        <v>1</v>
      </c>
    </row>
    <row r="305" ht="15.75" customHeight="1">
      <c r="A305" s="112" t="str">
        <f t="shared" si="1"/>
        <v/>
      </c>
      <c r="B305" s="103" t="str">
        <f t="shared" si="2"/>
        <v/>
      </c>
      <c r="C305" s="6">
        <f t="shared" si="6"/>
        <v>5</v>
      </c>
      <c r="D305" s="6">
        <f t="shared" si="7"/>
        <v>7</v>
      </c>
      <c r="E305" s="104"/>
      <c r="F305" s="48"/>
      <c r="G305" s="6"/>
      <c r="H305" s="49" t="str">
        <f t="shared" si="3"/>
        <v/>
      </c>
      <c r="K305" s="6"/>
      <c r="L305" s="106"/>
      <c r="M305" s="6"/>
      <c r="N305" s="6"/>
      <c r="O305" s="105">
        <f t="shared" si="9"/>
        <v>0.007970128448</v>
      </c>
      <c r="P305" s="108">
        <f t="shared" si="5"/>
        <v>1</v>
      </c>
    </row>
    <row r="306" ht="15.75" customHeight="1">
      <c r="A306" s="112" t="str">
        <f t="shared" si="1"/>
        <v/>
      </c>
      <c r="B306" s="103" t="str">
        <f t="shared" si="2"/>
        <v/>
      </c>
      <c r="C306" s="6">
        <f t="shared" si="6"/>
        <v>6</v>
      </c>
      <c r="D306" s="6">
        <f t="shared" si="7"/>
        <v>7</v>
      </c>
      <c r="E306" s="104"/>
      <c r="F306" s="48"/>
      <c r="G306" s="6"/>
      <c r="H306" s="49" t="str">
        <f t="shared" si="3"/>
        <v/>
      </c>
      <c r="K306" s="6"/>
      <c r="L306" s="106"/>
      <c r="M306" s="6"/>
      <c r="N306" s="6"/>
      <c r="O306" s="105">
        <f t="shared" si="9"/>
        <v>0.007698636614</v>
      </c>
      <c r="P306" s="108">
        <f t="shared" si="5"/>
        <v>1</v>
      </c>
    </row>
    <row r="307" ht="15.75" customHeight="1">
      <c r="A307" s="112" t="str">
        <f t="shared" si="1"/>
        <v/>
      </c>
      <c r="B307" s="103" t="str">
        <f t="shared" si="2"/>
        <v/>
      </c>
      <c r="C307" s="6">
        <f t="shared" si="6"/>
        <v>7</v>
      </c>
      <c r="D307" s="6">
        <f t="shared" si="7"/>
        <v>7</v>
      </c>
      <c r="E307" s="104"/>
      <c r="F307" s="48"/>
      <c r="G307" s="6"/>
      <c r="H307" s="49" t="str">
        <f t="shared" si="3"/>
        <v/>
      </c>
      <c r="K307" s="6"/>
      <c r="L307" s="106"/>
      <c r="M307" s="6"/>
      <c r="N307" s="6"/>
      <c r="O307" s="105">
        <f t="shared" si="9"/>
        <v>0.007436392789</v>
      </c>
      <c r="P307" s="108">
        <f t="shared" si="5"/>
        <v>1</v>
      </c>
    </row>
    <row r="308" ht="15.75" customHeight="1">
      <c r="A308" s="112" t="str">
        <f t="shared" si="1"/>
        <v/>
      </c>
      <c r="B308" s="103" t="str">
        <f t="shared" si="2"/>
        <v/>
      </c>
      <c r="C308" s="6">
        <f t="shared" si="6"/>
        <v>8</v>
      </c>
      <c r="D308" s="6">
        <f t="shared" si="7"/>
        <v>7</v>
      </c>
      <c r="E308" s="104"/>
      <c r="F308" s="48"/>
      <c r="G308" s="6"/>
      <c r="H308" s="49" t="str">
        <f t="shared" si="3"/>
        <v/>
      </c>
      <c r="K308" s="6"/>
      <c r="L308" s="106"/>
      <c r="M308" s="6"/>
      <c r="N308" s="6"/>
      <c r="O308" s="105">
        <f t="shared" si="9"/>
        <v>0.007183081951</v>
      </c>
      <c r="P308" s="108">
        <f t="shared" si="5"/>
        <v>1</v>
      </c>
    </row>
    <row r="309" ht="15.75" customHeight="1">
      <c r="A309" s="112" t="str">
        <f t="shared" si="1"/>
        <v/>
      </c>
      <c r="B309" s="103" t="str">
        <f t="shared" si="2"/>
        <v/>
      </c>
      <c r="C309" s="6">
        <f t="shared" si="6"/>
        <v>9</v>
      </c>
      <c r="D309" s="6">
        <f t="shared" si="7"/>
        <v>7</v>
      </c>
      <c r="E309" s="104"/>
      <c r="F309" s="48"/>
      <c r="G309" s="6"/>
      <c r="H309" s="49" t="str">
        <f t="shared" si="3"/>
        <v/>
      </c>
      <c r="K309" s="6"/>
      <c r="L309" s="106"/>
      <c r="M309" s="6"/>
      <c r="N309" s="6"/>
      <c r="O309" s="105">
        <f t="shared" si="9"/>
        <v>0.00693839981</v>
      </c>
      <c r="P309" s="108">
        <f t="shared" si="5"/>
        <v>1</v>
      </c>
    </row>
    <row r="310" ht="15.75" customHeight="1">
      <c r="A310" s="112" t="str">
        <f t="shared" si="1"/>
        <v/>
      </c>
      <c r="B310" s="103" t="str">
        <f t="shared" si="2"/>
        <v/>
      </c>
      <c r="C310" s="6">
        <f t="shared" si="6"/>
        <v>10</v>
      </c>
      <c r="D310" s="6">
        <f t="shared" si="7"/>
        <v>7</v>
      </c>
      <c r="E310" s="104"/>
      <c r="F310" s="48"/>
      <c r="G310" s="6"/>
      <c r="H310" s="49" t="str">
        <f t="shared" si="3"/>
        <v/>
      </c>
      <c r="K310" s="6"/>
      <c r="L310" s="106"/>
      <c r="M310" s="6"/>
      <c r="N310" s="6"/>
      <c r="O310" s="105">
        <f t="shared" si="9"/>
        <v>0.006702052441</v>
      </c>
      <c r="P310" s="108">
        <f t="shared" si="5"/>
        <v>1</v>
      </c>
    </row>
    <row r="311" ht="15.75" customHeight="1">
      <c r="A311" s="112" t="str">
        <f t="shared" si="1"/>
        <v/>
      </c>
      <c r="B311" s="103" t="str">
        <f t="shared" si="2"/>
        <v/>
      </c>
      <c r="C311" s="6">
        <f t="shared" si="6"/>
        <v>11</v>
      </c>
      <c r="D311" s="6">
        <f t="shared" si="7"/>
        <v>7</v>
      </c>
      <c r="E311" s="104"/>
      <c r="F311" s="48"/>
      <c r="G311" s="6"/>
      <c r="H311" s="49" t="str">
        <f t="shared" si="3"/>
        <v/>
      </c>
      <c r="K311" s="6"/>
      <c r="L311" s="106"/>
      <c r="M311" s="6"/>
      <c r="N311" s="6"/>
      <c r="O311" s="105">
        <f t="shared" si="9"/>
        <v>0.006473755931</v>
      </c>
      <c r="P311" s="108">
        <f t="shared" si="5"/>
        <v>1</v>
      </c>
    </row>
    <row r="312" ht="15.75" customHeight="1">
      <c r="A312" s="112" t="str">
        <f t="shared" si="1"/>
        <v/>
      </c>
      <c r="B312" s="103" t="str">
        <f t="shared" si="2"/>
        <v/>
      </c>
      <c r="C312" s="6">
        <f t="shared" si="6"/>
        <v>12</v>
      </c>
      <c r="D312" s="6">
        <f t="shared" si="7"/>
        <v>7</v>
      </c>
      <c r="E312" s="104"/>
      <c r="F312" s="48"/>
      <c r="G312" s="6"/>
      <c r="H312" s="49" t="str">
        <f t="shared" si="3"/>
        <v/>
      </c>
      <c r="K312" s="6"/>
      <c r="L312" s="106"/>
      <c r="M312" s="6"/>
      <c r="N312" s="6"/>
      <c r="O312" s="105">
        <f t="shared" si="9"/>
        <v>0.006253236039</v>
      </c>
      <c r="P312" s="108">
        <f t="shared" si="5"/>
        <v>1</v>
      </c>
    </row>
    <row r="313" ht="15.75" customHeight="1">
      <c r="A313" s="112" t="str">
        <f t="shared" si="1"/>
        <v/>
      </c>
      <c r="B313" s="103" t="str">
        <f t="shared" si="2"/>
        <v/>
      </c>
      <c r="C313" s="6">
        <f t="shared" si="6"/>
        <v>13</v>
      </c>
      <c r="D313" s="6">
        <f t="shared" si="7"/>
        <v>7</v>
      </c>
      <c r="E313" s="104"/>
      <c r="F313" s="48"/>
      <c r="G313" s="6"/>
      <c r="H313" s="49" t="str">
        <f t="shared" si="3"/>
        <v/>
      </c>
      <c r="K313" s="6"/>
      <c r="L313" s="106"/>
      <c r="M313" s="6"/>
      <c r="N313" s="6"/>
      <c r="O313" s="105">
        <f t="shared" si="9"/>
        <v>0.006040227863</v>
      </c>
      <c r="P313" s="108">
        <f t="shared" si="5"/>
        <v>1</v>
      </c>
    </row>
    <row r="314" ht="15.75" customHeight="1">
      <c r="A314" s="112" t="str">
        <f t="shared" si="1"/>
        <v/>
      </c>
      <c r="B314" s="103" t="str">
        <f t="shared" si="2"/>
        <v/>
      </c>
      <c r="C314" s="6">
        <f t="shared" si="6"/>
        <v>14</v>
      </c>
      <c r="D314" s="6">
        <f t="shared" si="7"/>
        <v>7</v>
      </c>
      <c r="E314" s="104"/>
      <c r="F314" s="48"/>
      <c r="G314" s="6"/>
      <c r="H314" s="49" t="str">
        <f t="shared" si="3"/>
        <v/>
      </c>
      <c r="K314" s="6"/>
      <c r="L314" s="106"/>
      <c r="M314" s="6"/>
      <c r="N314" s="6"/>
      <c r="O314" s="105">
        <f t="shared" si="9"/>
        <v>0.005834475528</v>
      </c>
      <c r="P314" s="108">
        <f t="shared" si="5"/>
        <v>1</v>
      </c>
    </row>
    <row r="315" ht="15.75" customHeight="1">
      <c r="A315" s="112" t="str">
        <f t="shared" si="1"/>
        <v/>
      </c>
      <c r="B315" s="103" t="str">
        <f t="shared" si="2"/>
        <v/>
      </c>
      <c r="C315" s="6">
        <f t="shared" si="6"/>
        <v>15</v>
      </c>
      <c r="D315" s="6">
        <f t="shared" si="7"/>
        <v>7</v>
      </c>
      <c r="E315" s="104"/>
      <c r="F315" s="48"/>
      <c r="G315" s="6"/>
      <c r="H315" s="49" t="str">
        <f t="shared" si="3"/>
        <v/>
      </c>
      <c r="K315" s="6"/>
      <c r="L315" s="106"/>
      <c r="M315" s="6"/>
      <c r="N315" s="6"/>
      <c r="O315" s="105">
        <f t="shared" si="9"/>
        <v>0.005635731873</v>
      </c>
      <c r="P315" s="108">
        <f t="shared" si="5"/>
        <v>1</v>
      </c>
    </row>
    <row r="316" ht="15.75" customHeight="1">
      <c r="A316" s="112" t="str">
        <f t="shared" si="1"/>
        <v/>
      </c>
      <c r="B316" s="103" t="str">
        <f t="shared" si="2"/>
        <v/>
      </c>
      <c r="C316" s="6">
        <f t="shared" si="6"/>
        <v>16</v>
      </c>
      <c r="D316" s="6">
        <f t="shared" si="7"/>
        <v>7</v>
      </c>
      <c r="E316" s="104"/>
      <c r="F316" s="48"/>
      <c r="G316" s="6"/>
      <c r="H316" s="49" t="str">
        <f t="shared" si="3"/>
        <v/>
      </c>
      <c r="K316" s="6"/>
      <c r="L316" s="106"/>
      <c r="M316" s="6"/>
      <c r="N316" s="6"/>
      <c r="O316" s="105">
        <f t="shared" si="9"/>
        <v>0.005443758156</v>
      </c>
      <c r="P316" s="108">
        <f t="shared" si="5"/>
        <v>1</v>
      </c>
    </row>
    <row r="317" ht="15.75" customHeight="1">
      <c r="A317" s="112" t="str">
        <f t="shared" si="1"/>
        <v/>
      </c>
      <c r="B317" s="103" t="str">
        <f t="shared" si="2"/>
        <v/>
      </c>
      <c r="C317" s="6">
        <f t="shared" si="6"/>
        <v>17</v>
      </c>
      <c r="D317" s="6">
        <f t="shared" si="7"/>
        <v>7</v>
      </c>
      <c r="E317" s="104"/>
      <c r="F317" s="48"/>
      <c r="G317" s="6"/>
      <c r="H317" s="49" t="str">
        <f t="shared" si="3"/>
        <v/>
      </c>
      <c r="K317" s="6"/>
      <c r="L317" s="106"/>
      <c r="M317" s="6"/>
      <c r="N317" s="6"/>
      <c r="O317" s="105">
        <f t="shared" si="9"/>
        <v>0.005258323769</v>
      </c>
      <c r="P317" s="108">
        <f t="shared" si="5"/>
        <v>1</v>
      </c>
    </row>
    <row r="318" ht="15.75" customHeight="1">
      <c r="A318" s="112" t="str">
        <f t="shared" si="1"/>
        <v/>
      </c>
      <c r="B318" s="103" t="str">
        <f t="shared" si="2"/>
        <v/>
      </c>
      <c r="C318" s="6">
        <f t="shared" si="6"/>
        <v>18</v>
      </c>
      <c r="D318" s="6">
        <f t="shared" si="7"/>
        <v>7</v>
      </c>
      <c r="E318" s="104"/>
      <c r="F318" s="48"/>
      <c r="G318" s="6"/>
      <c r="H318" s="49" t="str">
        <f t="shared" si="3"/>
        <v/>
      </c>
      <c r="K318" s="6"/>
      <c r="L318" s="106"/>
      <c r="M318" s="6"/>
      <c r="N318" s="6"/>
      <c r="O318" s="105">
        <f t="shared" si="9"/>
        <v>0.005079205957</v>
      </c>
      <c r="P318" s="108">
        <f t="shared" si="5"/>
        <v>1</v>
      </c>
    </row>
    <row r="319" ht="15.75" customHeight="1">
      <c r="A319" s="112" t="str">
        <f t="shared" si="1"/>
        <v/>
      </c>
      <c r="B319" s="103" t="str">
        <f t="shared" si="2"/>
        <v/>
      </c>
      <c r="C319" s="6">
        <f t="shared" si="6"/>
        <v>19</v>
      </c>
      <c r="D319" s="6">
        <f t="shared" si="7"/>
        <v>7</v>
      </c>
      <c r="E319" s="104"/>
      <c r="F319" s="48"/>
      <c r="G319" s="6"/>
      <c r="H319" s="49" t="str">
        <f t="shared" si="3"/>
        <v/>
      </c>
      <c r="K319" s="6"/>
      <c r="L319" s="106"/>
      <c r="M319" s="6"/>
      <c r="N319" s="6"/>
      <c r="O319" s="105">
        <f t="shared" si="9"/>
        <v>0.004906189556</v>
      </c>
      <c r="P319" s="108">
        <f t="shared" si="5"/>
        <v>1</v>
      </c>
    </row>
    <row r="320" ht="15.75" customHeight="1">
      <c r="A320" s="112" t="str">
        <f t="shared" si="1"/>
        <v/>
      </c>
      <c r="B320" s="103" t="str">
        <f t="shared" si="2"/>
        <v/>
      </c>
      <c r="C320" s="6">
        <f t="shared" si="6"/>
        <v>20</v>
      </c>
      <c r="D320" s="6">
        <f t="shared" si="7"/>
        <v>7</v>
      </c>
      <c r="E320" s="104"/>
      <c r="F320" s="48"/>
      <c r="G320" s="6"/>
      <c r="H320" s="49" t="str">
        <f t="shared" si="3"/>
        <v/>
      </c>
      <c r="K320" s="6"/>
      <c r="L320" s="106"/>
      <c r="M320" s="6"/>
      <c r="N320" s="6"/>
      <c r="O320" s="105">
        <f t="shared" si="9"/>
        <v>0.004739066729</v>
      </c>
      <c r="P320" s="108">
        <f t="shared" si="5"/>
        <v>1</v>
      </c>
    </row>
    <row r="321" ht="15.75" customHeight="1">
      <c r="A321" s="112" t="str">
        <f t="shared" si="1"/>
        <v/>
      </c>
      <c r="B321" s="103" t="str">
        <f t="shared" si="2"/>
        <v/>
      </c>
      <c r="C321" s="6">
        <f t="shared" si="6"/>
        <v>21</v>
      </c>
      <c r="D321" s="6">
        <f t="shared" si="7"/>
        <v>7</v>
      </c>
      <c r="E321" s="104"/>
      <c r="F321" s="48"/>
      <c r="G321" s="6"/>
      <c r="H321" s="49" t="str">
        <f t="shared" si="3"/>
        <v/>
      </c>
      <c r="K321" s="6"/>
      <c r="L321" s="106"/>
      <c r="M321" s="6"/>
      <c r="N321" s="6"/>
      <c r="O321" s="105">
        <f t="shared" si="9"/>
        <v>0.004577636719</v>
      </c>
      <c r="P321" s="108">
        <f t="shared" si="5"/>
        <v>1</v>
      </c>
    </row>
    <row r="322" ht="15.75" customHeight="1">
      <c r="A322" s="112" t="str">
        <f t="shared" si="1"/>
        <v/>
      </c>
      <c r="B322" s="103" t="str">
        <f t="shared" si="2"/>
        <v/>
      </c>
      <c r="C322" s="6">
        <f t="shared" si="6"/>
        <v>22</v>
      </c>
      <c r="D322" s="6">
        <f t="shared" si="7"/>
        <v>7</v>
      </c>
      <c r="E322" s="104"/>
      <c r="F322" s="48"/>
      <c r="G322" s="6"/>
      <c r="H322" s="49" t="str">
        <f t="shared" si="3"/>
        <v/>
      </c>
      <c r="K322" s="6"/>
      <c r="L322" s="106"/>
      <c r="M322" s="6"/>
      <c r="N322" s="6"/>
      <c r="O322" s="105">
        <f t="shared" si="9"/>
        <v>0.004421705607</v>
      </c>
      <c r="P322" s="108">
        <f t="shared" si="5"/>
        <v>1</v>
      </c>
    </row>
    <row r="323" ht="15.75" customHeight="1">
      <c r="A323" s="112" t="str">
        <f t="shared" si="1"/>
        <v/>
      </c>
      <c r="B323" s="103" t="str">
        <f t="shared" si="2"/>
        <v/>
      </c>
      <c r="C323" s="6">
        <f t="shared" si="6"/>
        <v>23</v>
      </c>
      <c r="D323" s="6">
        <f t="shared" si="7"/>
        <v>7</v>
      </c>
      <c r="E323" s="104"/>
      <c r="F323" s="48"/>
      <c r="G323" s="6"/>
      <c r="H323" s="49" t="str">
        <f t="shared" si="3"/>
        <v/>
      </c>
      <c r="K323" s="6"/>
      <c r="L323" s="106"/>
      <c r="M323" s="6"/>
      <c r="N323" s="6"/>
      <c r="O323" s="105">
        <f t="shared" si="9"/>
        <v>0.004271086082</v>
      </c>
      <c r="P323" s="108">
        <f t="shared" si="5"/>
        <v>1</v>
      </c>
    </row>
    <row r="324" ht="15.75" customHeight="1">
      <c r="A324" s="112" t="str">
        <f t="shared" si="1"/>
        <v/>
      </c>
      <c r="B324" s="103" t="str">
        <f t="shared" si="2"/>
        <v/>
      </c>
      <c r="C324" s="6">
        <f t="shared" si="6"/>
        <v>24</v>
      </c>
      <c r="D324" s="6">
        <f t="shared" si="7"/>
        <v>7</v>
      </c>
      <c r="E324" s="104"/>
      <c r="F324" s="48"/>
      <c r="G324" s="6"/>
      <c r="H324" s="49" t="str">
        <f t="shared" si="3"/>
        <v/>
      </c>
      <c r="K324" s="6"/>
      <c r="L324" s="106"/>
      <c r="M324" s="6"/>
      <c r="N324" s="6"/>
      <c r="O324" s="105">
        <f t="shared" si="9"/>
        <v>0.00412559721</v>
      </c>
      <c r="P324" s="108">
        <f t="shared" si="5"/>
        <v>1</v>
      </c>
    </row>
    <row r="325" ht="15.75" customHeight="1">
      <c r="A325" s="112" t="str">
        <f t="shared" si="1"/>
        <v/>
      </c>
      <c r="B325" s="103" t="str">
        <f t="shared" si="2"/>
        <v/>
      </c>
      <c r="C325" s="6">
        <f t="shared" si="6"/>
        <v>25</v>
      </c>
      <c r="D325" s="6">
        <f t="shared" si="7"/>
        <v>7</v>
      </c>
      <c r="E325" s="104"/>
      <c r="F325" s="48"/>
      <c r="G325" s="6"/>
      <c r="H325" s="49" t="str">
        <f t="shared" si="3"/>
        <v/>
      </c>
      <c r="K325" s="6"/>
      <c r="L325" s="106"/>
      <c r="M325" s="6"/>
      <c r="N325" s="6"/>
      <c r="O325" s="105">
        <f t="shared" si="9"/>
        <v>0.003985064224</v>
      </c>
      <c r="P325" s="108">
        <f t="shared" si="5"/>
        <v>1</v>
      </c>
    </row>
    <row r="326" ht="15.75" customHeight="1">
      <c r="A326" s="112" t="str">
        <f t="shared" si="1"/>
        <v/>
      </c>
      <c r="B326" s="103" t="str">
        <f t="shared" si="2"/>
        <v/>
      </c>
      <c r="C326" s="6">
        <f t="shared" si="6"/>
        <v>26</v>
      </c>
      <c r="D326" s="6">
        <f t="shared" si="7"/>
        <v>7</v>
      </c>
      <c r="E326" s="104"/>
      <c r="F326" s="48"/>
      <c r="G326" s="6"/>
      <c r="H326" s="49" t="str">
        <f t="shared" si="3"/>
        <v/>
      </c>
      <c r="K326" s="6"/>
      <c r="L326" s="106"/>
      <c r="M326" s="6"/>
      <c r="N326" s="6"/>
      <c r="O326" s="105">
        <f t="shared" si="9"/>
        <v>0.003849318307</v>
      </c>
      <c r="P326" s="108">
        <f t="shared" si="5"/>
        <v>1</v>
      </c>
    </row>
    <row r="327" ht="15.75" customHeight="1">
      <c r="A327" s="112" t="str">
        <f t="shared" si="1"/>
        <v/>
      </c>
      <c r="B327" s="103" t="str">
        <f t="shared" si="2"/>
        <v/>
      </c>
      <c r="C327" s="6">
        <f t="shared" si="6"/>
        <v>27</v>
      </c>
      <c r="D327" s="6">
        <f t="shared" si="7"/>
        <v>7</v>
      </c>
      <c r="E327" s="104"/>
      <c r="F327" s="48"/>
      <c r="G327" s="6"/>
      <c r="H327" s="49" t="str">
        <f t="shared" si="3"/>
        <v/>
      </c>
      <c r="K327" s="6"/>
      <c r="L327" s="106"/>
      <c r="M327" s="6"/>
      <c r="N327" s="6"/>
      <c r="O327" s="105">
        <f t="shared" si="9"/>
        <v>0.003718196394</v>
      </c>
      <c r="P327" s="108">
        <f t="shared" si="5"/>
        <v>1</v>
      </c>
    </row>
    <row r="328" ht="15.75" customHeight="1">
      <c r="A328" s="112" t="str">
        <f t="shared" si="1"/>
        <v/>
      </c>
      <c r="B328" s="103" t="str">
        <f t="shared" si="2"/>
        <v/>
      </c>
      <c r="C328" s="6">
        <f t="shared" si="6"/>
        <v>28</v>
      </c>
      <c r="D328" s="6">
        <f t="shared" si="7"/>
        <v>7</v>
      </c>
      <c r="E328" s="104"/>
      <c r="F328" s="48"/>
      <c r="G328" s="6"/>
      <c r="H328" s="49" t="str">
        <f t="shared" si="3"/>
        <v/>
      </c>
      <c r="K328" s="6"/>
      <c r="L328" s="106"/>
      <c r="M328" s="6"/>
      <c r="N328" s="6"/>
      <c r="O328" s="105">
        <f t="shared" si="9"/>
        <v>0.003591540975</v>
      </c>
      <c r="P328" s="108">
        <f t="shared" si="5"/>
        <v>1</v>
      </c>
    </row>
    <row r="329" ht="15.75" customHeight="1">
      <c r="A329" s="112" t="str">
        <f t="shared" si="1"/>
        <v/>
      </c>
      <c r="B329" s="103" t="str">
        <f t="shared" si="2"/>
        <v/>
      </c>
      <c r="C329" s="6">
        <f t="shared" si="6"/>
        <v>29</v>
      </c>
      <c r="D329" s="6">
        <f t="shared" si="7"/>
        <v>7</v>
      </c>
      <c r="E329" s="104"/>
      <c r="F329" s="48"/>
      <c r="G329" s="6"/>
      <c r="H329" s="49" t="str">
        <f t="shared" si="3"/>
        <v/>
      </c>
      <c r="K329" s="6"/>
      <c r="L329" s="106"/>
      <c r="M329" s="6"/>
      <c r="N329" s="6"/>
      <c r="O329" s="105">
        <f t="shared" si="9"/>
        <v>0.003469199905</v>
      </c>
      <c r="P329" s="108">
        <f t="shared" si="5"/>
        <v>1</v>
      </c>
    </row>
    <row r="330" ht="15.75" customHeight="1">
      <c r="A330" s="112" t="str">
        <f t="shared" si="1"/>
        <v/>
      </c>
      <c r="B330" s="103" t="str">
        <f t="shared" si="2"/>
        <v/>
      </c>
      <c r="C330" s="6">
        <f t="shared" si="6"/>
        <v>30</v>
      </c>
      <c r="D330" s="6">
        <f t="shared" si="7"/>
        <v>7</v>
      </c>
      <c r="E330" s="104"/>
      <c r="F330" s="48"/>
      <c r="G330" s="6"/>
      <c r="H330" s="49" t="str">
        <f t="shared" si="3"/>
        <v/>
      </c>
      <c r="K330" s="6"/>
      <c r="L330" s="106"/>
      <c r="M330" s="6"/>
      <c r="N330" s="6"/>
      <c r="O330" s="105">
        <f t="shared" si="9"/>
        <v>0.003351026221</v>
      </c>
      <c r="P330" s="108">
        <f t="shared" si="5"/>
        <v>1</v>
      </c>
    </row>
    <row r="331" ht="15.75" customHeight="1">
      <c r="A331" s="112" t="str">
        <f t="shared" si="1"/>
        <v/>
      </c>
      <c r="B331" s="103" t="str">
        <f t="shared" si="2"/>
        <v/>
      </c>
      <c r="C331" s="6">
        <f t="shared" si="6"/>
        <v>31</v>
      </c>
      <c r="D331" s="6">
        <f t="shared" si="7"/>
        <v>7</v>
      </c>
      <c r="E331" s="104"/>
      <c r="F331" s="48"/>
      <c r="G331" s="6"/>
      <c r="H331" s="49" t="str">
        <f t="shared" si="3"/>
        <v/>
      </c>
      <c r="K331" s="6"/>
      <c r="L331" s="106"/>
      <c r="M331" s="6"/>
      <c r="N331" s="6"/>
      <c r="O331" s="105">
        <f t="shared" si="9"/>
        <v>0.003236877966</v>
      </c>
      <c r="P331" s="108">
        <f t="shared" si="5"/>
        <v>1</v>
      </c>
    </row>
    <row r="332" ht="15.75" customHeight="1">
      <c r="A332" s="112" t="str">
        <f t="shared" si="1"/>
        <v/>
      </c>
      <c r="B332" s="103" t="str">
        <f t="shared" si="2"/>
        <v/>
      </c>
      <c r="C332" s="6">
        <f t="shared" si="6"/>
        <v>32</v>
      </c>
      <c r="D332" s="6">
        <f t="shared" si="7"/>
        <v>7</v>
      </c>
      <c r="E332" s="104"/>
      <c r="F332" s="48"/>
      <c r="G332" s="6"/>
      <c r="H332" s="49" t="str">
        <f t="shared" si="3"/>
        <v/>
      </c>
      <c r="K332" s="6"/>
      <c r="L332" s="106"/>
      <c r="M332" s="6"/>
      <c r="N332" s="6"/>
      <c r="O332" s="105">
        <f t="shared" si="9"/>
        <v>0.003126618019</v>
      </c>
      <c r="P332" s="108">
        <f t="shared" si="5"/>
        <v>1</v>
      </c>
    </row>
    <row r="333" ht="15.75" customHeight="1">
      <c r="A333" s="112" t="str">
        <f t="shared" si="1"/>
        <v/>
      </c>
      <c r="B333" s="103" t="str">
        <f t="shared" si="2"/>
        <v/>
      </c>
      <c r="C333" s="6">
        <f t="shared" si="6"/>
        <v>33</v>
      </c>
      <c r="D333" s="6">
        <f t="shared" si="7"/>
        <v>7</v>
      </c>
      <c r="E333" s="104"/>
      <c r="F333" s="48"/>
      <c r="G333" s="6"/>
      <c r="H333" s="49" t="str">
        <f t="shared" si="3"/>
        <v/>
      </c>
      <c r="K333" s="6"/>
      <c r="L333" s="106"/>
      <c r="M333" s="6"/>
      <c r="N333" s="6"/>
      <c r="O333" s="105">
        <f t="shared" si="9"/>
        <v>0.003020113932</v>
      </c>
      <c r="P333" s="108">
        <f t="shared" si="5"/>
        <v>1</v>
      </c>
    </row>
    <row r="334" ht="15.75" customHeight="1">
      <c r="A334" s="112" t="str">
        <f t="shared" si="1"/>
        <v/>
      </c>
      <c r="B334" s="103" t="str">
        <f t="shared" si="2"/>
        <v/>
      </c>
      <c r="C334" s="6">
        <f t="shared" si="6"/>
        <v>34</v>
      </c>
      <c r="D334" s="6">
        <f t="shared" si="7"/>
        <v>7</v>
      </c>
      <c r="E334" s="104"/>
      <c r="F334" s="48"/>
      <c r="G334" s="6"/>
      <c r="H334" s="49" t="str">
        <f t="shared" si="3"/>
        <v/>
      </c>
      <c r="K334" s="6"/>
      <c r="L334" s="106"/>
      <c r="M334" s="6"/>
      <c r="N334" s="6"/>
      <c r="O334" s="105">
        <f t="shared" si="9"/>
        <v>0.002917237764</v>
      </c>
      <c r="P334" s="108">
        <f t="shared" si="5"/>
        <v>1</v>
      </c>
    </row>
    <row r="335" ht="15.75" customHeight="1">
      <c r="A335" s="112" t="str">
        <f t="shared" si="1"/>
        <v/>
      </c>
      <c r="B335" s="103" t="str">
        <f t="shared" si="2"/>
        <v/>
      </c>
      <c r="C335" s="6">
        <f t="shared" si="6"/>
        <v>35</v>
      </c>
      <c r="D335" s="6">
        <f t="shared" si="7"/>
        <v>7</v>
      </c>
      <c r="E335" s="104"/>
      <c r="F335" s="48"/>
      <c r="G335" s="6"/>
      <c r="H335" s="49" t="str">
        <f t="shared" si="3"/>
        <v/>
      </c>
      <c r="K335" s="6"/>
      <c r="L335" s="106"/>
      <c r="M335" s="6"/>
      <c r="N335" s="6"/>
      <c r="O335" s="105">
        <f t="shared" si="9"/>
        <v>0.002817865936</v>
      </c>
      <c r="P335" s="108">
        <f t="shared" si="5"/>
        <v>1</v>
      </c>
    </row>
    <row r="336" ht="15.75" customHeight="1">
      <c r="A336" s="112" t="str">
        <f t="shared" si="1"/>
        <v/>
      </c>
      <c r="B336" s="103" t="str">
        <f t="shared" si="2"/>
        <v/>
      </c>
      <c r="C336" s="6">
        <f t="shared" si="6"/>
        <v>36</v>
      </c>
      <c r="D336" s="6">
        <f t="shared" si="7"/>
        <v>7</v>
      </c>
      <c r="E336" s="104"/>
      <c r="F336" s="48"/>
      <c r="G336" s="6"/>
      <c r="H336" s="49" t="str">
        <f t="shared" si="3"/>
        <v/>
      </c>
      <c r="K336" s="6"/>
      <c r="L336" s="106"/>
      <c r="M336" s="6"/>
      <c r="N336" s="6"/>
      <c r="O336" s="105">
        <f t="shared" si="9"/>
        <v>0.002721879078</v>
      </c>
      <c r="P336" s="108">
        <f t="shared" si="5"/>
        <v>1</v>
      </c>
    </row>
    <row r="337" ht="15.75" customHeight="1">
      <c r="A337" s="112" t="str">
        <f t="shared" si="1"/>
        <v/>
      </c>
      <c r="B337" s="103" t="str">
        <f t="shared" si="2"/>
        <v/>
      </c>
      <c r="C337" s="6">
        <f t="shared" si="6"/>
        <v>37</v>
      </c>
      <c r="D337" s="6">
        <f t="shared" si="7"/>
        <v>7</v>
      </c>
      <c r="E337" s="104"/>
      <c r="F337" s="48"/>
      <c r="G337" s="6"/>
      <c r="H337" s="49" t="str">
        <f t="shared" si="3"/>
        <v/>
      </c>
      <c r="K337" s="6"/>
      <c r="L337" s="106"/>
      <c r="M337" s="6"/>
      <c r="N337" s="6"/>
      <c r="O337" s="105">
        <f t="shared" si="9"/>
        <v>0.002629161884</v>
      </c>
      <c r="P337" s="108">
        <f t="shared" si="5"/>
        <v>1</v>
      </c>
    </row>
    <row r="338" ht="15.75" customHeight="1">
      <c r="A338" s="112" t="str">
        <f t="shared" si="1"/>
        <v/>
      </c>
      <c r="B338" s="103" t="str">
        <f t="shared" si="2"/>
        <v/>
      </c>
      <c r="C338" s="6">
        <f t="shared" si="6"/>
        <v>38</v>
      </c>
      <c r="D338" s="6">
        <f t="shared" si="7"/>
        <v>7</v>
      </c>
      <c r="E338" s="104"/>
      <c r="F338" s="48"/>
      <c r="G338" s="6"/>
      <c r="H338" s="49" t="str">
        <f t="shared" si="3"/>
        <v/>
      </c>
      <c r="K338" s="6"/>
      <c r="L338" s="106"/>
      <c r="M338" s="6"/>
      <c r="N338" s="6"/>
      <c r="O338" s="105">
        <f t="shared" si="9"/>
        <v>0.002539602979</v>
      </c>
      <c r="P338" s="108">
        <f t="shared" si="5"/>
        <v>1</v>
      </c>
    </row>
    <row r="339" ht="15.75" customHeight="1">
      <c r="A339" s="112" t="str">
        <f t="shared" si="1"/>
        <v/>
      </c>
      <c r="B339" s="103" t="str">
        <f t="shared" si="2"/>
        <v/>
      </c>
      <c r="C339" s="6">
        <f t="shared" si="6"/>
        <v>39</v>
      </c>
      <c r="D339" s="6">
        <f t="shared" si="7"/>
        <v>7</v>
      </c>
      <c r="E339" s="104"/>
      <c r="F339" s="48"/>
      <c r="G339" s="6"/>
      <c r="H339" s="49" t="str">
        <f t="shared" si="3"/>
        <v/>
      </c>
      <c r="K339" s="6"/>
      <c r="L339" s="106"/>
      <c r="M339" s="6"/>
      <c r="N339" s="6"/>
      <c r="O339" s="105">
        <f t="shared" si="9"/>
        <v>0.002453094778</v>
      </c>
      <c r="P339" s="108">
        <f t="shared" si="5"/>
        <v>1</v>
      </c>
    </row>
    <row r="340" ht="15.75" customHeight="1">
      <c r="A340" s="112" t="str">
        <f t="shared" si="1"/>
        <v/>
      </c>
      <c r="B340" s="103" t="str">
        <f t="shared" si="2"/>
        <v/>
      </c>
      <c r="C340" s="6">
        <f t="shared" si="6"/>
        <v>40</v>
      </c>
      <c r="D340" s="6">
        <f t="shared" si="7"/>
        <v>7</v>
      </c>
      <c r="E340" s="104"/>
      <c r="F340" s="48"/>
      <c r="G340" s="6"/>
      <c r="H340" s="49" t="str">
        <f t="shared" si="3"/>
        <v/>
      </c>
      <c r="K340" s="6"/>
      <c r="L340" s="106"/>
      <c r="M340" s="6"/>
      <c r="N340" s="6"/>
      <c r="O340" s="105">
        <f t="shared" si="9"/>
        <v>0.002369533365</v>
      </c>
      <c r="P340" s="108">
        <f t="shared" si="5"/>
        <v>1</v>
      </c>
    </row>
    <row r="341" ht="15.75" customHeight="1">
      <c r="A341" s="112" t="str">
        <f t="shared" si="1"/>
        <v/>
      </c>
      <c r="B341" s="103" t="str">
        <f t="shared" si="2"/>
        <v/>
      </c>
      <c r="C341" s="6">
        <f t="shared" si="6"/>
        <v>41</v>
      </c>
      <c r="D341" s="6">
        <f t="shared" si="7"/>
        <v>7</v>
      </c>
      <c r="E341" s="104"/>
      <c r="F341" s="48"/>
      <c r="G341" s="6"/>
      <c r="H341" s="49" t="str">
        <f t="shared" si="3"/>
        <v/>
      </c>
      <c r="K341" s="6"/>
      <c r="L341" s="106"/>
      <c r="M341" s="6"/>
      <c r="N341" s="6"/>
      <c r="O341" s="105">
        <f t="shared" si="9"/>
        <v>0.002288818359</v>
      </c>
      <c r="P341" s="108">
        <f t="shared" si="5"/>
        <v>1</v>
      </c>
    </row>
    <row r="342" ht="15.75" customHeight="1">
      <c r="A342" s="112" t="str">
        <f t="shared" si="1"/>
        <v/>
      </c>
      <c r="B342" s="103" t="str">
        <f t="shared" si="2"/>
        <v/>
      </c>
      <c r="C342" s="6">
        <f t="shared" si="6"/>
        <v>42</v>
      </c>
      <c r="D342" s="6">
        <f t="shared" si="7"/>
        <v>7</v>
      </c>
      <c r="E342" s="104"/>
      <c r="F342" s="48"/>
      <c r="G342" s="6"/>
      <c r="H342" s="49" t="str">
        <f t="shared" si="3"/>
        <v/>
      </c>
      <c r="K342" s="6"/>
      <c r="L342" s="106"/>
      <c r="M342" s="6"/>
      <c r="N342" s="6"/>
      <c r="O342" s="105">
        <f t="shared" si="9"/>
        <v>0.002210852804</v>
      </c>
      <c r="P342" s="108">
        <f t="shared" si="5"/>
        <v>1</v>
      </c>
    </row>
    <row r="343" ht="15.75" customHeight="1">
      <c r="A343" s="112" t="str">
        <f t="shared" si="1"/>
        <v/>
      </c>
      <c r="B343" s="103" t="str">
        <f t="shared" si="2"/>
        <v/>
      </c>
      <c r="C343" s="6">
        <f t="shared" si="6"/>
        <v>43</v>
      </c>
      <c r="D343" s="6">
        <f t="shared" si="7"/>
        <v>7</v>
      </c>
      <c r="E343" s="104"/>
      <c r="F343" s="48"/>
      <c r="G343" s="6"/>
      <c r="H343" s="49" t="str">
        <f t="shared" si="3"/>
        <v/>
      </c>
      <c r="K343" s="6"/>
      <c r="L343" s="106"/>
      <c r="M343" s="6"/>
      <c r="N343" s="6"/>
      <c r="O343" s="105">
        <f t="shared" si="9"/>
        <v>0.002135543041</v>
      </c>
      <c r="P343" s="108">
        <f t="shared" si="5"/>
        <v>1</v>
      </c>
    </row>
    <row r="344" ht="15.75" customHeight="1">
      <c r="A344" s="112" t="str">
        <f t="shared" si="1"/>
        <v/>
      </c>
      <c r="B344" s="103" t="str">
        <f t="shared" si="2"/>
        <v/>
      </c>
      <c r="C344" s="6">
        <f t="shared" si="6"/>
        <v>44</v>
      </c>
      <c r="D344" s="6">
        <f t="shared" si="7"/>
        <v>7</v>
      </c>
      <c r="E344" s="104"/>
      <c r="F344" s="48"/>
      <c r="G344" s="6"/>
      <c r="H344" s="49" t="str">
        <f t="shared" si="3"/>
        <v/>
      </c>
      <c r="K344" s="6"/>
      <c r="L344" s="106"/>
      <c r="M344" s="6"/>
      <c r="N344" s="6"/>
      <c r="O344" s="105">
        <f t="shared" si="9"/>
        <v>0.002062798605</v>
      </c>
      <c r="P344" s="108">
        <f t="shared" si="5"/>
        <v>1</v>
      </c>
    </row>
    <row r="345" ht="15.75" customHeight="1">
      <c r="A345" s="112" t="str">
        <f t="shared" si="1"/>
        <v/>
      </c>
      <c r="B345" s="103" t="str">
        <f t="shared" si="2"/>
        <v/>
      </c>
      <c r="C345" s="6">
        <f t="shared" si="6"/>
        <v>45</v>
      </c>
      <c r="D345" s="6">
        <f t="shared" si="7"/>
        <v>7</v>
      </c>
      <c r="E345" s="104"/>
      <c r="F345" s="48"/>
      <c r="G345" s="6"/>
      <c r="H345" s="49" t="str">
        <f t="shared" si="3"/>
        <v/>
      </c>
      <c r="K345" s="6"/>
      <c r="L345" s="106"/>
      <c r="M345" s="6"/>
      <c r="N345" s="6"/>
      <c r="O345" s="105">
        <f t="shared" si="9"/>
        <v>0.001992532112</v>
      </c>
      <c r="P345" s="108">
        <f t="shared" si="5"/>
        <v>1</v>
      </c>
    </row>
    <row r="346" ht="15.75" customHeight="1">
      <c r="A346" s="112" t="str">
        <f t="shared" si="1"/>
        <v/>
      </c>
      <c r="B346" s="103" t="str">
        <f t="shared" si="2"/>
        <v/>
      </c>
      <c r="C346" s="6">
        <f t="shared" si="6"/>
        <v>46</v>
      </c>
      <c r="D346" s="6">
        <f t="shared" si="7"/>
        <v>7</v>
      </c>
      <c r="E346" s="104"/>
      <c r="F346" s="48"/>
      <c r="G346" s="6"/>
      <c r="H346" s="49" t="str">
        <f t="shared" si="3"/>
        <v/>
      </c>
      <c r="K346" s="6"/>
      <c r="L346" s="106"/>
      <c r="M346" s="6"/>
      <c r="N346" s="6"/>
      <c r="O346" s="105">
        <f t="shared" si="9"/>
        <v>0.001924659154</v>
      </c>
      <c r="P346" s="108">
        <f t="shared" si="5"/>
        <v>1</v>
      </c>
    </row>
    <row r="347" ht="15.75" customHeight="1">
      <c r="A347" s="112" t="str">
        <f t="shared" si="1"/>
        <v/>
      </c>
      <c r="B347" s="103" t="str">
        <f t="shared" si="2"/>
        <v/>
      </c>
      <c r="C347" s="6">
        <f t="shared" si="6"/>
        <v>47</v>
      </c>
      <c r="D347" s="6">
        <f t="shared" si="7"/>
        <v>7</v>
      </c>
      <c r="E347" s="104"/>
      <c r="F347" s="48"/>
      <c r="G347" s="6"/>
      <c r="H347" s="49" t="str">
        <f t="shared" si="3"/>
        <v/>
      </c>
      <c r="K347" s="6"/>
      <c r="L347" s="106"/>
      <c r="M347" s="6"/>
      <c r="N347" s="6"/>
      <c r="O347" s="105">
        <f t="shared" si="9"/>
        <v>0.001859098197</v>
      </c>
      <c r="P347" s="108">
        <f t="shared" si="5"/>
        <v>1</v>
      </c>
    </row>
    <row r="348" ht="15.75" customHeight="1">
      <c r="A348" s="112" t="str">
        <f t="shared" si="1"/>
        <v/>
      </c>
      <c r="B348" s="103" t="str">
        <f t="shared" si="2"/>
        <v/>
      </c>
      <c r="C348" s="6">
        <f t="shared" si="6"/>
        <v>48</v>
      </c>
      <c r="D348" s="6">
        <f t="shared" si="7"/>
        <v>7</v>
      </c>
      <c r="E348" s="104"/>
      <c r="F348" s="48"/>
      <c r="G348" s="6"/>
      <c r="H348" s="49" t="str">
        <f t="shared" si="3"/>
        <v/>
      </c>
      <c r="K348" s="6"/>
      <c r="L348" s="106"/>
      <c r="M348" s="6"/>
      <c r="N348" s="6"/>
      <c r="O348" s="105">
        <f t="shared" si="9"/>
        <v>0.001795770488</v>
      </c>
      <c r="P348" s="108">
        <f t="shared" si="5"/>
        <v>1</v>
      </c>
    </row>
    <row r="349" ht="15.75" customHeight="1">
      <c r="A349" s="112" t="str">
        <f t="shared" si="1"/>
        <v/>
      </c>
      <c r="B349" s="103" t="str">
        <f t="shared" si="2"/>
        <v/>
      </c>
      <c r="C349" s="6">
        <f t="shared" si="6"/>
        <v>49</v>
      </c>
      <c r="D349" s="6">
        <f t="shared" si="7"/>
        <v>7</v>
      </c>
      <c r="E349" s="104"/>
      <c r="F349" s="48"/>
      <c r="G349" s="6"/>
      <c r="H349" s="49" t="str">
        <f t="shared" si="3"/>
        <v/>
      </c>
      <c r="K349" s="6"/>
      <c r="L349" s="106"/>
      <c r="M349" s="6"/>
      <c r="N349" s="6"/>
      <c r="O349" s="105">
        <f t="shared" si="9"/>
        <v>0.001734599953</v>
      </c>
      <c r="P349" s="108">
        <f t="shared" si="5"/>
        <v>1</v>
      </c>
    </row>
    <row r="350" ht="15.75" customHeight="1">
      <c r="A350" s="112" t="str">
        <f t="shared" si="1"/>
        <v/>
      </c>
      <c r="B350" s="103" t="str">
        <f t="shared" si="2"/>
        <v/>
      </c>
      <c r="C350" s="6">
        <f t="shared" si="6"/>
        <v>50</v>
      </c>
      <c r="D350" s="6">
        <f t="shared" si="7"/>
        <v>7</v>
      </c>
      <c r="E350" s="114"/>
      <c r="F350" s="48"/>
      <c r="G350" s="6"/>
      <c r="H350" s="49" t="str">
        <f t="shared" si="3"/>
        <v/>
      </c>
      <c r="K350" s="6"/>
      <c r="L350" s="106"/>
      <c r="M350" s="6"/>
      <c r="N350" s="6"/>
      <c r="O350" s="105">
        <f t="shared" si="9"/>
        <v>0.00167551311</v>
      </c>
      <c r="P350" s="108">
        <f t="shared" si="5"/>
        <v>1</v>
      </c>
    </row>
    <row r="351" ht="15.75" customHeight="1">
      <c r="A351" s="112" t="str">
        <f t="shared" si="1"/>
        <v/>
      </c>
      <c r="B351" s="103" t="str">
        <f t="shared" si="2"/>
        <v/>
      </c>
      <c r="C351" s="6">
        <f t="shared" si="6"/>
        <v>1</v>
      </c>
      <c r="D351" s="6">
        <f t="shared" si="7"/>
        <v>8</v>
      </c>
      <c r="E351" s="97" t="str">
        <f t="array" ref="E351">if(index(VirtualLeague!$I$2:$AF$2,0,D351)="",,index(ScoreMatrix!$B$2:$AA$51,0,D351))</f>
        <v/>
      </c>
      <c r="F351" s="48"/>
      <c r="G351" s="6"/>
      <c r="H351" s="49" t="str">
        <f t="shared" si="3"/>
        <v/>
      </c>
      <c r="K351" s="6"/>
      <c r="L351" s="106"/>
      <c r="M351" s="6"/>
      <c r="N351" s="6"/>
      <c r="O351" s="105">
        <f t="shared" si="9"/>
        <v>0.001618438983</v>
      </c>
      <c r="P351" s="108">
        <f t="shared" si="5"/>
        <v>1</v>
      </c>
    </row>
    <row r="352" ht="15.75" customHeight="1">
      <c r="A352" s="112" t="str">
        <f t="shared" si="1"/>
        <v/>
      </c>
      <c r="B352" s="103" t="str">
        <f t="shared" si="2"/>
        <v/>
      </c>
      <c r="C352" s="6">
        <f t="shared" si="6"/>
        <v>2</v>
      </c>
      <c r="D352" s="6">
        <f t="shared" si="7"/>
        <v>8</v>
      </c>
      <c r="E352" s="104"/>
      <c r="F352" s="48"/>
      <c r="G352" s="38"/>
      <c r="H352" s="49" t="str">
        <f t="shared" si="3"/>
        <v/>
      </c>
      <c r="K352" s="6"/>
      <c r="L352" s="106"/>
      <c r="M352" s="6"/>
      <c r="N352" s="6"/>
      <c r="O352" s="105">
        <f t="shared" si="9"/>
        <v>0.00156330901</v>
      </c>
      <c r="P352" s="108">
        <f t="shared" si="5"/>
        <v>1</v>
      </c>
    </row>
    <row r="353" ht="15.75" customHeight="1">
      <c r="A353" s="112" t="str">
        <f t="shared" si="1"/>
        <v/>
      </c>
      <c r="B353" s="103" t="str">
        <f t="shared" si="2"/>
        <v/>
      </c>
      <c r="C353" s="6">
        <f t="shared" si="6"/>
        <v>3</v>
      </c>
      <c r="D353" s="6">
        <f t="shared" si="7"/>
        <v>8</v>
      </c>
      <c r="E353" s="104"/>
      <c r="F353" s="48"/>
      <c r="G353" s="6"/>
      <c r="H353" s="49" t="str">
        <f t="shared" si="3"/>
        <v/>
      </c>
      <c r="K353" s="6"/>
      <c r="L353" s="106"/>
      <c r="M353" s="6"/>
      <c r="N353" s="6"/>
      <c r="O353" s="105">
        <f t="shared" si="9"/>
        <v>0.001510056966</v>
      </c>
      <c r="P353" s="108">
        <f t="shared" si="5"/>
        <v>1</v>
      </c>
    </row>
    <row r="354" ht="15.75" customHeight="1">
      <c r="A354" s="112" t="str">
        <f t="shared" si="1"/>
        <v/>
      </c>
      <c r="B354" s="103" t="str">
        <f t="shared" si="2"/>
        <v/>
      </c>
      <c r="C354" s="6">
        <f t="shared" si="6"/>
        <v>4</v>
      </c>
      <c r="D354" s="6">
        <f t="shared" si="7"/>
        <v>8</v>
      </c>
      <c r="E354" s="104"/>
      <c r="F354" s="48"/>
      <c r="G354" s="6"/>
      <c r="H354" s="49" t="str">
        <f t="shared" si="3"/>
        <v/>
      </c>
      <c r="K354" s="6"/>
      <c r="L354" s="106"/>
      <c r="M354" s="6"/>
      <c r="N354" s="6"/>
      <c r="O354" s="105">
        <f t="shared" si="9"/>
        <v>0.001458618882</v>
      </c>
      <c r="P354" s="108">
        <f t="shared" si="5"/>
        <v>1</v>
      </c>
    </row>
    <row r="355" ht="15.75" customHeight="1">
      <c r="A355" s="112" t="str">
        <f t="shared" si="1"/>
        <v/>
      </c>
      <c r="B355" s="103" t="str">
        <f t="shared" si="2"/>
        <v/>
      </c>
      <c r="C355" s="6">
        <f t="shared" si="6"/>
        <v>5</v>
      </c>
      <c r="D355" s="6">
        <f t="shared" si="7"/>
        <v>8</v>
      </c>
      <c r="E355" s="104"/>
      <c r="F355" s="48"/>
      <c r="G355" s="6"/>
      <c r="H355" s="49" t="str">
        <f t="shared" si="3"/>
        <v/>
      </c>
      <c r="K355" s="6"/>
      <c r="L355" s="106"/>
      <c r="M355" s="6"/>
      <c r="N355" s="6"/>
      <c r="O355" s="105">
        <f t="shared" si="9"/>
        <v>0.001408932968</v>
      </c>
      <c r="P355" s="108">
        <f t="shared" si="5"/>
        <v>1</v>
      </c>
    </row>
    <row r="356" ht="15.75" customHeight="1">
      <c r="A356" s="112" t="str">
        <f t="shared" si="1"/>
        <v/>
      </c>
      <c r="B356" s="103" t="str">
        <f t="shared" si="2"/>
        <v/>
      </c>
      <c r="C356" s="6">
        <f t="shared" si="6"/>
        <v>6</v>
      </c>
      <c r="D356" s="6">
        <f t="shared" si="7"/>
        <v>8</v>
      </c>
      <c r="E356" s="104"/>
      <c r="F356" s="48"/>
      <c r="G356" s="38"/>
      <c r="H356" s="49" t="str">
        <f t="shared" si="3"/>
        <v/>
      </c>
      <c r="K356" s="6"/>
      <c r="L356" s="106"/>
      <c r="M356" s="6"/>
      <c r="N356" s="6"/>
      <c r="O356" s="105">
        <f t="shared" si="9"/>
        <v>0.001360939539</v>
      </c>
      <c r="P356" s="108">
        <f t="shared" si="5"/>
        <v>1</v>
      </c>
    </row>
    <row r="357" ht="15.75" customHeight="1">
      <c r="A357" s="112" t="str">
        <f t="shared" si="1"/>
        <v/>
      </c>
      <c r="B357" s="103" t="str">
        <f t="shared" si="2"/>
        <v/>
      </c>
      <c r="C357" s="6">
        <f t="shared" si="6"/>
        <v>7</v>
      </c>
      <c r="D357" s="6">
        <f t="shared" si="7"/>
        <v>8</v>
      </c>
      <c r="E357" s="104"/>
      <c r="F357" s="48"/>
      <c r="G357" s="6"/>
      <c r="H357" s="49" t="str">
        <f t="shared" si="3"/>
        <v/>
      </c>
      <c r="K357" s="6"/>
      <c r="L357" s="106"/>
      <c r="M357" s="6"/>
      <c r="N357" s="6"/>
      <c r="O357" s="105">
        <f t="shared" si="9"/>
        <v>0.001314580942</v>
      </c>
      <c r="P357" s="108">
        <f t="shared" si="5"/>
        <v>1</v>
      </c>
    </row>
    <row r="358" ht="15.75" customHeight="1">
      <c r="A358" s="112" t="str">
        <f t="shared" si="1"/>
        <v/>
      </c>
      <c r="B358" s="103" t="str">
        <f t="shared" si="2"/>
        <v/>
      </c>
      <c r="C358" s="6">
        <f t="shared" si="6"/>
        <v>8</v>
      </c>
      <c r="D358" s="6">
        <f t="shared" si="7"/>
        <v>8</v>
      </c>
      <c r="E358" s="104"/>
      <c r="F358" s="48"/>
      <c r="G358" s="6"/>
      <c r="H358" s="49" t="str">
        <f t="shared" si="3"/>
        <v/>
      </c>
      <c r="K358" s="6"/>
      <c r="L358" s="106"/>
      <c r="M358" s="6"/>
      <c r="N358" s="6"/>
      <c r="O358" s="105">
        <f t="shared" si="9"/>
        <v>0.001269801489</v>
      </c>
      <c r="P358" s="108">
        <f t="shared" si="5"/>
        <v>1</v>
      </c>
    </row>
    <row r="359" ht="15.75" customHeight="1">
      <c r="A359" s="112" t="str">
        <f t="shared" si="1"/>
        <v/>
      </c>
      <c r="B359" s="103" t="str">
        <f t="shared" si="2"/>
        <v/>
      </c>
      <c r="C359" s="6">
        <f t="shared" si="6"/>
        <v>9</v>
      </c>
      <c r="D359" s="6">
        <f t="shared" si="7"/>
        <v>8</v>
      </c>
      <c r="E359" s="104"/>
      <c r="F359" s="48"/>
      <c r="G359" s="6"/>
      <c r="H359" s="49" t="str">
        <f t="shared" si="3"/>
        <v/>
      </c>
      <c r="K359" s="6"/>
      <c r="L359" s="106"/>
      <c r="M359" s="6"/>
      <c r="N359" s="6"/>
      <c r="O359" s="105">
        <f t="shared" si="9"/>
        <v>0.001226547389</v>
      </c>
      <c r="P359" s="108">
        <f t="shared" si="5"/>
        <v>1</v>
      </c>
    </row>
    <row r="360" ht="15.75" customHeight="1">
      <c r="A360" s="112" t="str">
        <f t="shared" si="1"/>
        <v/>
      </c>
      <c r="B360" s="103" t="str">
        <f t="shared" si="2"/>
        <v/>
      </c>
      <c r="C360" s="6">
        <f t="shared" si="6"/>
        <v>10</v>
      </c>
      <c r="D360" s="6">
        <f t="shared" si="7"/>
        <v>8</v>
      </c>
      <c r="E360" s="104"/>
      <c r="F360" s="48"/>
      <c r="G360" s="6"/>
      <c r="H360" s="49" t="str">
        <f t="shared" si="3"/>
        <v/>
      </c>
      <c r="K360" s="6"/>
      <c r="L360" s="106"/>
      <c r="M360" s="6"/>
      <c r="N360" s="6"/>
      <c r="O360" s="105">
        <f t="shared" si="9"/>
        <v>0.001184766682</v>
      </c>
      <c r="P360" s="108">
        <f t="shared" si="5"/>
        <v>1</v>
      </c>
    </row>
    <row r="361" ht="15.75" customHeight="1">
      <c r="A361" s="112" t="str">
        <f t="shared" si="1"/>
        <v/>
      </c>
      <c r="B361" s="103" t="str">
        <f t="shared" si="2"/>
        <v/>
      </c>
      <c r="C361" s="6">
        <f t="shared" si="6"/>
        <v>11</v>
      </c>
      <c r="D361" s="6">
        <f t="shared" si="7"/>
        <v>8</v>
      </c>
      <c r="E361" s="104"/>
      <c r="F361" s="48"/>
      <c r="G361" s="6"/>
      <c r="H361" s="49" t="str">
        <f t="shared" si="3"/>
        <v/>
      </c>
      <c r="K361" s="6"/>
      <c r="L361" s="106"/>
      <c r="M361" s="6"/>
      <c r="N361" s="6"/>
      <c r="O361" s="105">
        <f t="shared" si="9"/>
        <v>0.00114440918</v>
      </c>
      <c r="P361" s="108">
        <f t="shared" si="5"/>
        <v>1</v>
      </c>
    </row>
    <row r="362" ht="15.75" customHeight="1">
      <c r="A362" s="112" t="str">
        <f t="shared" si="1"/>
        <v/>
      </c>
      <c r="B362" s="103" t="str">
        <f t="shared" si="2"/>
        <v/>
      </c>
      <c r="C362" s="6">
        <f t="shared" si="6"/>
        <v>12</v>
      </c>
      <c r="D362" s="6">
        <f t="shared" si="7"/>
        <v>8</v>
      </c>
      <c r="E362" s="104"/>
      <c r="F362" s="48"/>
      <c r="G362" s="6"/>
      <c r="H362" s="49" t="str">
        <f t="shared" si="3"/>
        <v/>
      </c>
      <c r="K362" s="6"/>
      <c r="L362" s="106"/>
      <c r="M362" s="6"/>
      <c r="N362" s="6"/>
      <c r="O362" s="105">
        <f t="shared" si="9"/>
        <v>0.001105426402</v>
      </c>
      <c r="P362" s="108">
        <f t="shared" si="5"/>
        <v>1</v>
      </c>
    </row>
    <row r="363" ht="15.75" customHeight="1">
      <c r="A363" s="112" t="str">
        <f t="shared" si="1"/>
        <v/>
      </c>
      <c r="B363" s="103" t="str">
        <f t="shared" si="2"/>
        <v/>
      </c>
      <c r="C363" s="6">
        <f t="shared" si="6"/>
        <v>13</v>
      </c>
      <c r="D363" s="6">
        <f t="shared" si="7"/>
        <v>8</v>
      </c>
      <c r="E363" s="104"/>
      <c r="F363" s="48"/>
      <c r="G363" s="6"/>
      <c r="H363" s="49" t="str">
        <f t="shared" si="3"/>
        <v/>
      </c>
      <c r="K363" s="6"/>
      <c r="L363" s="106"/>
      <c r="M363" s="6"/>
      <c r="N363" s="6"/>
      <c r="O363" s="105">
        <f t="shared" si="9"/>
        <v>0.00106777152</v>
      </c>
      <c r="P363" s="108">
        <f t="shared" si="5"/>
        <v>1</v>
      </c>
    </row>
    <row r="364" ht="15.75" customHeight="1">
      <c r="A364" s="112" t="str">
        <f t="shared" si="1"/>
        <v/>
      </c>
      <c r="B364" s="103" t="str">
        <f t="shared" si="2"/>
        <v/>
      </c>
      <c r="C364" s="6">
        <f t="shared" si="6"/>
        <v>14</v>
      </c>
      <c r="D364" s="6">
        <f t="shared" si="7"/>
        <v>8</v>
      </c>
      <c r="E364" s="104"/>
      <c r="F364" s="48"/>
      <c r="G364" s="6"/>
      <c r="H364" s="49" t="str">
        <f t="shared" si="3"/>
        <v/>
      </c>
      <c r="K364" s="6"/>
      <c r="L364" s="106"/>
      <c r="M364" s="6"/>
      <c r="N364" s="6"/>
      <c r="O364" s="105">
        <f t="shared" si="9"/>
        <v>0.001031399303</v>
      </c>
      <c r="P364" s="108">
        <f t="shared" si="5"/>
        <v>1</v>
      </c>
    </row>
    <row r="365" ht="15.75" customHeight="1">
      <c r="A365" s="112" t="str">
        <f t="shared" si="1"/>
        <v/>
      </c>
      <c r="B365" s="103" t="str">
        <f t="shared" si="2"/>
        <v/>
      </c>
      <c r="C365" s="6">
        <f t="shared" si="6"/>
        <v>15</v>
      </c>
      <c r="D365" s="6">
        <f t="shared" si="7"/>
        <v>8</v>
      </c>
      <c r="E365" s="104"/>
      <c r="F365" s="48"/>
      <c r="G365" s="6"/>
      <c r="H365" s="49" t="str">
        <f t="shared" si="3"/>
        <v/>
      </c>
      <c r="K365" s="6"/>
      <c r="L365" s="106"/>
      <c r="M365" s="6"/>
      <c r="N365" s="6"/>
      <c r="O365" s="105">
        <f t="shared" si="9"/>
        <v>0.000996266056</v>
      </c>
      <c r="P365" s="108">
        <f t="shared" si="5"/>
        <v>1</v>
      </c>
    </row>
    <row r="366" ht="15.75" customHeight="1">
      <c r="A366" s="112" t="str">
        <f t="shared" si="1"/>
        <v/>
      </c>
      <c r="B366" s="103" t="str">
        <f t="shared" si="2"/>
        <v/>
      </c>
      <c r="C366" s="6">
        <f t="shared" si="6"/>
        <v>16</v>
      </c>
      <c r="D366" s="6">
        <f t="shared" si="7"/>
        <v>8</v>
      </c>
      <c r="E366" s="104"/>
      <c r="F366" s="48"/>
      <c r="G366" s="6"/>
      <c r="H366" s="49" t="str">
        <f t="shared" si="3"/>
        <v/>
      </c>
      <c r="K366" s="6"/>
      <c r="L366" s="106"/>
      <c r="M366" s="6"/>
      <c r="N366" s="6"/>
      <c r="O366" s="105">
        <f t="shared" si="9"/>
        <v>0.0009623295768</v>
      </c>
      <c r="P366" s="108">
        <f t="shared" si="5"/>
        <v>1</v>
      </c>
    </row>
    <row r="367" ht="15.75" customHeight="1">
      <c r="A367" s="112" t="str">
        <f t="shared" si="1"/>
        <v/>
      </c>
      <c r="B367" s="103" t="str">
        <f t="shared" si="2"/>
        <v/>
      </c>
      <c r="C367" s="6">
        <f t="shared" si="6"/>
        <v>17</v>
      </c>
      <c r="D367" s="6">
        <f t="shared" si="7"/>
        <v>8</v>
      </c>
      <c r="E367" s="104"/>
      <c r="F367" s="48"/>
      <c r="G367" s="6"/>
      <c r="H367" s="49" t="str">
        <f t="shared" si="3"/>
        <v/>
      </c>
      <c r="K367" s="6"/>
      <c r="L367" s="106"/>
      <c r="M367" s="6"/>
      <c r="N367" s="6"/>
      <c r="O367" s="105">
        <f t="shared" si="9"/>
        <v>0.0009295490986</v>
      </c>
      <c r="P367" s="108">
        <f t="shared" si="5"/>
        <v>1</v>
      </c>
    </row>
    <row r="368" ht="15.75" customHeight="1">
      <c r="A368" s="112" t="str">
        <f t="shared" si="1"/>
        <v/>
      </c>
      <c r="B368" s="103" t="str">
        <f t="shared" si="2"/>
        <v/>
      </c>
      <c r="C368" s="6">
        <f t="shared" si="6"/>
        <v>18</v>
      </c>
      <c r="D368" s="6">
        <f t="shared" si="7"/>
        <v>8</v>
      </c>
      <c r="E368" s="104"/>
      <c r="F368" s="48"/>
      <c r="G368" s="6"/>
      <c r="H368" s="49" t="str">
        <f t="shared" si="3"/>
        <v/>
      </c>
      <c r="K368" s="6"/>
      <c r="L368" s="106"/>
      <c r="M368" s="6"/>
      <c r="N368" s="6"/>
      <c r="O368" s="105">
        <f t="shared" si="9"/>
        <v>0.0008978852439</v>
      </c>
      <c r="P368" s="108">
        <f t="shared" si="5"/>
        <v>1</v>
      </c>
    </row>
    <row r="369" ht="15.75" customHeight="1">
      <c r="A369" s="112" t="str">
        <f t="shared" si="1"/>
        <v/>
      </c>
      <c r="B369" s="103" t="str">
        <f t="shared" si="2"/>
        <v/>
      </c>
      <c r="C369" s="6">
        <f t="shared" si="6"/>
        <v>19</v>
      </c>
      <c r="D369" s="6">
        <f t="shared" si="7"/>
        <v>8</v>
      </c>
      <c r="E369" s="104"/>
      <c r="F369" s="48"/>
      <c r="G369" s="6"/>
      <c r="H369" s="49" t="str">
        <f t="shared" si="3"/>
        <v/>
      </c>
      <c r="K369" s="6"/>
      <c r="L369" s="106"/>
      <c r="M369" s="6"/>
      <c r="N369" s="6"/>
      <c r="O369" s="105">
        <f t="shared" si="9"/>
        <v>0.0008672999763</v>
      </c>
      <c r="P369" s="108">
        <f t="shared" si="5"/>
        <v>1</v>
      </c>
    </row>
    <row r="370" ht="15.75" customHeight="1">
      <c r="A370" s="112" t="str">
        <f t="shared" si="1"/>
        <v/>
      </c>
      <c r="B370" s="103" t="str">
        <f t="shared" si="2"/>
        <v/>
      </c>
      <c r="C370" s="6">
        <f t="shared" si="6"/>
        <v>20</v>
      </c>
      <c r="D370" s="6">
        <f t="shared" si="7"/>
        <v>8</v>
      </c>
      <c r="E370" s="104"/>
      <c r="F370" s="48"/>
      <c r="G370" s="6"/>
      <c r="H370" s="49" t="str">
        <f t="shared" si="3"/>
        <v/>
      </c>
      <c r="K370" s="6"/>
      <c r="L370" s="106"/>
      <c r="M370" s="6"/>
      <c r="N370" s="6"/>
      <c r="O370" s="105">
        <f t="shared" si="9"/>
        <v>0.0008377565551</v>
      </c>
      <c r="P370" s="108">
        <f t="shared" si="5"/>
        <v>1</v>
      </c>
    </row>
    <row r="371" ht="15.75" customHeight="1">
      <c r="A371" s="112" t="str">
        <f t="shared" si="1"/>
        <v/>
      </c>
      <c r="B371" s="103" t="str">
        <f t="shared" si="2"/>
        <v/>
      </c>
      <c r="C371" s="6">
        <f t="shared" si="6"/>
        <v>21</v>
      </c>
      <c r="D371" s="6">
        <f t="shared" si="7"/>
        <v>8</v>
      </c>
      <c r="E371" s="104"/>
      <c r="F371" s="48"/>
      <c r="G371" s="6"/>
      <c r="H371" s="49" t="str">
        <f t="shared" si="3"/>
        <v/>
      </c>
      <c r="K371" s="6"/>
      <c r="L371" s="106"/>
      <c r="M371" s="6"/>
      <c r="N371" s="6"/>
      <c r="O371" s="105">
        <f t="shared" si="9"/>
        <v>0.0008092194914</v>
      </c>
      <c r="P371" s="108">
        <f t="shared" si="5"/>
        <v>1</v>
      </c>
    </row>
    <row r="372" ht="15.75" customHeight="1">
      <c r="A372" s="112" t="str">
        <f t="shared" si="1"/>
        <v/>
      </c>
      <c r="B372" s="103" t="str">
        <f t="shared" si="2"/>
        <v/>
      </c>
      <c r="C372" s="6">
        <f t="shared" si="6"/>
        <v>22</v>
      </c>
      <c r="D372" s="6">
        <f t="shared" si="7"/>
        <v>8</v>
      </c>
      <c r="E372" s="104"/>
      <c r="F372" s="48"/>
      <c r="G372" s="6"/>
      <c r="H372" s="49" t="str">
        <f t="shared" si="3"/>
        <v/>
      </c>
      <c r="K372" s="6"/>
      <c r="L372" s="106"/>
      <c r="M372" s="6"/>
      <c r="N372" s="6"/>
      <c r="O372" s="105">
        <f t="shared" si="9"/>
        <v>0.0007816545048</v>
      </c>
      <c r="P372" s="108">
        <f t="shared" si="5"/>
        <v>1</v>
      </c>
    </row>
    <row r="373" ht="15.75" customHeight="1">
      <c r="A373" s="112" t="str">
        <f t="shared" si="1"/>
        <v/>
      </c>
      <c r="B373" s="103" t="str">
        <f t="shared" si="2"/>
        <v/>
      </c>
      <c r="C373" s="6">
        <f t="shared" si="6"/>
        <v>23</v>
      </c>
      <c r="D373" s="6">
        <f t="shared" si="7"/>
        <v>8</v>
      </c>
      <c r="E373" s="104"/>
      <c r="F373" s="48"/>
      <c r="G373" s="6"/>
      <c r="H373" s="49" t="str">
        <f t="shared" si="3"/>
        <v/>
      </c>
      <c r="K373" s="6"/>
      <c r="L373" s="106"/>
      <c r="M373" s="6"/>
      <c r="N373" s="6"/>
      <c r="O373" s="105">
        <f t="shared" si="9"/>
        <v>0.0007550284829</v>
      </c>
      <c r="P373" s="108">
        <f t="shared" si="5"/>
        <v>1</v>
      </c>
    </row>
    <row r="374" ht="15.75" customHeight="1">
      <c r="A374" s="112" t="str">
        <f t="shared" si="1"/>
        <v/>
      </c>
      <c r="B374" s="103" t="str">
        <f t="shared" si="2"/>
        <v/>
      </c>
      <c r="C374" s="6">
        <f t="shared" si="6"/>
        <v>24</v>
      </c>
      <c r="D374" s="6">
        <f t="shared" si="7"/>
        <v>8</v>
      </c>
      <c r="E374" s="104"/>
      <c r="F374" s="48"/>
      <c r="G374" s="6"/>
      <c r="H374" s="49" t="str">
        <f t="shared" si="3"/>
        <v/>
      </c>
      <c r="K374" s="6"/>
      <c r="L374" s="106"/>
      <c r="M374" s="6"/>
      <c r="N374" s="6"/>
      <c r="O374" s="105">
        <f t="shared" si="9"/>
        <v>0.000729309441</v>
      </c>
      <c r="P374" s="108">
        <f t="shared" si="5"/>
        <v>1</v>
      </c>
    </row>
    <row r="375" ht="15.75" customHeight="1">
      <c r="A375" s="112" t="str">
        <f t="shared" si="1"/>
        <v/>
      </c>
      <c r="B375" s="103" t="str">
        <f t="shared" si="2"/>
        <v/>
      </c>
      <c r="C375" s="6">
        <f t="shared" si="6"/>
        <v>25</v>
      </c>
      <c r="D375" s="6">
        <f t="shared" si="7"/>
        <v>8</v>
      </c>
      <c r="E375" s="104"/>
      <c r="F375" s="48"/>
      <c r="G375" s="6"/>
      <c r="H375" s="49" t="str">
        <f t="shared" si="3"/>
        <v/>
      </c>
      <c r="K375" s="6"/>
      <c r="L375" s="106"/>
      <c r="M375" s="6"/>
      <c r="N375" s="6"/>
      <c r="O375" s="105">
        <f t="shared" si="9"/>
        <v>0.0007044664841</v>
      </c>
      <c r="P375" s="108">
        <f t="shared" si="5"/>
        <v>1</v>
      </c>
    </row>
    <row r="376" ht="15.75" customHeight="1">
      <c r="A376" s="112" t="str">
        <f t="shared" si="1"/>
        <v/>
      </c>
      <c r="B376" s="103" t="str">
        <f t="shared" si="2"/>
        <v/>
      </c>
      <c r="C376" s="6">
        <f t="shared" si="6"/>
        <v>26</v>
      </c>
      <c r="D376" s="6">
        <f t="shared" si="7"/>
        <v>8</v>
      </c>
      <c r="E376" s="104"/>
      <c r="F376" s="48"/>
      <c r="G376" s="6"/>
      <c r="H376" s="49" t="str">
        <f t="shared" si="3"/>
        <v/>
      </c>
      <c r="K376" s="6"/>
      <c r="L376" s="106"/>
      <c r="M376" s="6"/>
      <c r="N376" s="6"/>
      <c r="O376" s="105">
        <f t="shared" si="9"/>
        <v>0.0006804697695</v>
      </c>
      <c r="P376" s="108">
        <f t="shared" si="5"/>
        <v>1</v>
      </c>
    </row>
    <row r="377" ht="15.75" customHeight="1">
      <c r="A377" s="112" t="str">
        <f t="shared" si="1"/>
        <v/>
      </c>
      <c r="B377" s="103" t="str">
        <f t="shared" si="2"/>
        <v/>
      </c>
      <c r="C377" s="6">
        <f t="shared" si="6"/>
        <v>27</v>
      </c>
      <c r="D377" s="6">
        <f t="shared" si="7"/>
        <v>8</v>
      </c>
      <c r="E377" s="104"/>
      <c r="F377" s="48"/>
      <c r="G377" s="6"/>
      <c r="H377" s="49" t="str">
        <f t="shared" si="3"/>
        <v/>
      </c>
      <c r="K377" s="6"/>
      <c r="L377" s="106"/>
      <c r="M377" s="6"/>
      <c r="N377" s="6"/>
      <c r="O377" s="105">
        <f t="shared" si="9"/>
        <v>0.0006572904711</v>
      </c>
      <c r="P377" s="108">
        <f t="shared" si="5"/>
        <v>1</v>
      </c>
    </row>
    <row r="378" ht="15.75" customHeight="1">
      <c r="A378" s="112" t="str">
        <f t="shared" si="1"/>
        <v/>
      </c>
      <c r="B378" s="103" t="str">
        <f t="shared" si="2"/>
        <v/>
      </c>
      <c r="C378" s="6">
        <f t="shared" si="6"/>
        <v>28</v>
      </c>
      <c r="D378" s="6">
        <f t="shared" si="7"/>
        <v>8</v>
      </c>
      <c r="E378" s="104"/>
      <c r="F378" s="48"/>
      <c r="G378" s="6"/>
      <c r="H378" s="49" t="str">
        <f t="shared" si="3"/>
        <v/>
      </c>
      <c r="K378" s="6"/>
      <c r="L378" s="106"/>
      <c r="M378" s="6"/>
      <c r="N378" s="6"/>
      <c r="O378" s="105">
        <f t="shared" si="9"/>
        <v>0.0006349007447</v>
      </c>
      <c r="P378" s="108">
        <f t="shared" si="5"/>
        <v>1</v>
      </c>
    </row>
    <row r="379" ht="15.75" customHeight="1">
      <c r="A379" s="112" t="str">
        <f t="shared" si="1"/>
        <v/>
      </c>
      <c r="B379" s="103" t="str">
        <f t="shared" si="2"/>
        <v/>
      </c>
      <c r="C379" s="6">
        <f t="shared" si="6"/>
        <v>29</v>
      </c>
      <c r="D379" s="6">
        <f t="shared" si="7"/>
        <v>8</v>
      </c>
      <c r="E379" s="104"/>
      <c r="F379" s="48"/>
      <c r="G379" s="6"/>
      <c r="H379" s="49" t="str">
        <f t="shared" si="3"/>
        <v/>
      </c>
      <c r="K379" s="6"/>
      <c r="L379" s="106"/>
      <c r="M379" s="6"/>
      <c r="N379" s="6"/>
      <c r="O379" s="105">
        <f t="shared" si="9"/>
        <v>0.0006132736945</v>
      </c>
      <c r="P379" s="108">
        <f t="shared" si="5"/>
        <v>1</v>
      </c>
    </row>
    <row r="380" ht="15.75" customHeight="1">
      <c r="A380" s="112" t="str">
        <f t="shared" si="1"/>
        <v/>
      </c>
      <c r="B380" s="103" t="str">
        <f t="shared" si="2"/>
        <v/>
      </c>
      <c r="C380" s="6">
        <f t="shared" si="6"/>
        <v>30</v>
      </c>
      <c r="D380" s="6">
        <f t="shared" si="7"/>
        <v>8</v>
      </c>
      <c r="E380" s="104"/>
      <c r="F380" s="48"/>
      <c r="G380" s="6"/>
      <c r="H380" s="49" t="str">
        <f t="shared" si="3"/>
        <v/>
      </c>
      <c r="K380" s="6"/>
      <c r="L380" s="106"/>
      <c r="M380" s="6"/>
      <c r="N380" s="6"/>
      <c r="O380" s="105">
        <f t="shared" si="9"/>
        <v>0.0005923833411</v>
      </c>
      <c r="P380" s="108">
        <f t="shared" si="5"/>
        <v>1</v>
      </c>
    </row>
    <row r="381" ht="15.75" customHeight="1">
      <c r="A381" s="112" t="str">
        <f t="shared" si="1"/>
        <v/>
      </c>
      <c r="B381" s="103" t="str">
        <f t="shared" si="2"/>
        <v/>
      </c>
      <c r="C381" s="6">
        <f t="shared" si="6"/>
        <v>31</v>
      </c>
      <c r="D381" s="6">
        <f t="shared" si="7"/>
        <v>8</v>
      </c>
      <c r="E381" s="104"/>
      <c r="F381" s="48"/>
      <c r="G381" s="6"/>
      <c r="H381" s="49" t="str">
        <f t="shared" si="3"/>
        <v/>
      </c>
      <c r="K381" s="6"/>
      <c r="L381" s="106"/>
      <c r="M381" s="6"/>
      <c r="N381" s="6"/>
      <c r="O381" s="105">
        <f t="shared" si="9"/>
        <v>0.0005722045898</v>
      </c>
      <c r="P381" s="108">
        <f t="shared" si="5"/>
        <v>1</v>
      </c>
    </row>
    <row r="382" ht="15.75" customHeight="1">
      <c r="A382" s="112" t="str">
        <f t="shared" si="1"/>
        <v/>
      </c>
      <c r="B382" s="103" t="str">
        <f t="shared" si="2"/>
        <v/>
      </c>
      <c r="C382" s="6">
        <f t="shared" si="6"/>
        <v>32</v>
      </c>
      <c r="D382" s="6">
        <f t="shared" si="7"/>
        <v>8</v>
      </c>
      <c r="E382" s="104"/>
      <c r="F382" s="48"/>
      <c r="G382" s="6"/>
      <c r="H382" s="49" t="str">
        <f t="shared" si="3"/>
        <v/>
      </c>
      <c r="K382" s="6"/>
      <c r="L382" s="106"/>
      <c r="M382" s="6"/>
      <c r="N382" s="6"/>
      <c r="O382" s="105">
        <f t="shared" si="9"/>
        <v>0.0005527132009</v>
      </c>
      <c r="P382" s="108">
        <f t="shared" si="5"/>
        <v>1</v>
      </c>
    </row>
    <row r="383" ht="15.75" customHeight="1">
      <c r="A383" s="112" t="str">
        <f t="shared" si="1"/>
        <v/>
      </c>
      <c r="B383" s="103" t="str">
        <f t="shared" si="2"/>
        <v/>
      </c>
      <c r="C383" s="6">
        <f t="shared" si="6"/>
        <v>33</v>
      </c>
      <c r="D383" s="6">
        <f t="shared" si="7"/>
        <v>8</v>
      </c>
      <c r="E383" s="104"/>
      <c r="F383" s="48"/>
      <c r="G383" s="6"/>
      <c r="H383" s="49" t="str">
        <f t="shared" si="3"/>
        <v/>
      </c>
      <c r="K383" s="6"/>
      <c r="L383" s="106"/>
      <c r="M383" s="6"/>
      <c r="N383" s="6"/>
      <c r="O383" s="105">
        <f t="shared" si="9"/>
        <v>0.0005338857602</v>
      </c>
      <c r="P383" s="108">
        <f t="shared" si="5"/>
        <v>1</v>
      </c>
    </row>
    <row r="384" ht="15.75" customHeight="1">
      <c r="A384" s="112" t="str">
        <f t="shared" si="1"/>
        <v/>
      </c>
      <c r="B384" s="103" t="str">
        <f t="shared" si="2"/>
        <v/>
      </c>
      <c r="C384" s="6">
        <f t="shared" si="6"/>
        <v>34</v>
      </c>
      <c r="D384" s="6">
        <f t="shared" si="7"/>
        <v>8</v>
      </c>
      <c r="E384" s="104"/>
      <c r="F384" s="48"/>
      <c r="G384" s="6"/>
      <c r="H384" s="49" t="str">
        <f t="shared" si="3"/>
        <v/>
      </c>
      <c r="K384" s="6"/>
      <c r="L384" s="106"/>
      <c r="M384" s="6"/>
      <c r="N384" s="6"/>
      <c r="O384" s="105">
        <f t="shared" si="9"/>
        <v>0.0005156996513</v>
      </c>
      <c r="P384" s="108">
        <f t="shared" si="5"/>
        <v>1</v>
      </c>
    </row>
    <row r="385" ht="15.75" customHeight="1">
      <c r="A385" s="112" t="str">
        <f t="shared" si="1"/>
        <v/>
      </c>
      <c r="B385" s="103" t="str">
        <f t="shared" si="2"/>
        <v/>
      </c>
      <c r="C385" s="6">
        <f t="shared" si="6"/>
        <v>35</v>
      </c>
      <c r="D385" s="6">
        <f t="shared" si="7"/>
        <v>8</v>
      </c>
      <c r="E385" s="104"/>
      <c r="F385" s="48"/>
      <c r="G385" s="6"/>
      <c r="H385" s="49" t="str">
        <f t="shared" si="3"/>
        <v/>
      </c>
      <c r="K385" s="6"/>
      <c r="L385" s="106"/>
      <c r="M385" s="6"/>
      <c r="N385" s="6"/>
      <c r="O385" s="105">
        <f t="shared" si="9"/>
        <v>0.000498133028</v>
      </c>
      <c r="P385" s="108">
        <f t="shared" si="5"/>
        <v>1</v>
      </c>
    </row>
    <row r="386" ht="15.75" customHeight="1">
      <c r="A386" s="112" t="str">
        <f t="shared" si="1"/>
        <v/>
      </c>
      <c r="B386" s="103" t="str">
        <f t="shared" si="2"/>
        <v/>
      </c>
      <c r="C386" s="6">
        <f t="shared" si="6"/>
        <v>36</v>
      </c>
      <c r="D386" s="6">
        <f t="shared" si="7"/>
        <v>8</v>
      </c>
      <c r="E386" s="104"/>
      <c r="F386" s="48"/>
      <c r="G386" s="6"/>
      <c r="H386" s="49" t="str">
        <f t="shared" si="3"/>
        <v/>
      </c>
      <c r="K386" s="6"/>
      <c r="L386" s="106"/>
      <c r="M386" s="6"/>
      <c r="N386" s="6"/>
      <c r="O386" s="105">
        <f t="shared" si="9"/>
        <v>0.0004811647884</v>
      </c>
      <c r="P386" s="108">
        <f t="shared" si="5"/>
        <v>1</v>
      </c>
    </row>
    <row r="387" ht="15.75" customHeight="1">
      <c r="A387" s="112" t="str">
        <f t="shared" si="1"/>
        <v/>
      </c>
      <c r="B387" s="103" t="str">
        <f t="shared" si="2"/>
        <v/>
      </c>
      <c r="C387" s="6">
        <f t="shared" si="6"/>
        <v>37</v>
      </c>
      <c r="D387" s="6">
        <f t="shared" si="7"/>
        <v>8</v>
      </c>
      <c r="E387" s="104"/>
      <c r="F387" s="48"/>
      <c r="G387" s="6"/>
      <c r="H387" s="49" t="str">
        <f t="shared" si="3"/>
        <v/>
      </c>
      <c r="K387" s="6"/>
      <c r="L387" s="106"/>
      <c r="M387" s="6"/>
      <c r="N387" s="6"/>
      <c r="O387" s="105">
        <f t="shared" si="9"/>
        <v>0.0004647745493</v>
      </c>
      <c r="P387" s="108">
        <f t="shared" si="5"/>
        <v>1</v>
      </c>
    </row>
    <row r="388" ht="15.75" customHeight="1">
      <c r="A388" s="112" t="str">
        <f t="shared" si="1"/>
        <v/>
      </c>
      <c r="B388" s="103" t="str">
        <f t="shared" si="2"/>
        <v/>
      </c>
      <c r="C388" s="6">
        <f t="shared" si="6"/>
        <v>38</v>
      </c>
      <c r="D388" s="6">
        <f t="shared" si="7"/>
        <v>8</v>
      </c>
      <c r="E388" s="104"/>
      <c r="F388" s="48"/>
      <c r="G388" s="6"/>
      <c r="H388" s="49" t="str">
        <f t="shared" si="3"/>
        <v/>
      </c>
      <c r="K388" s="6"/>
      <c r="L388" s="106"/>
      <c r="M388" s="6"/>
      <c r="N388" s="6"/>
      <c r="O388" s="105">
        <f t="shared" si="9"/>
        <v>0.0004489426219</v>
      </c>
      <c r="P388" s="108">
        <f t="shared" si="5"/>
        <v>1</v>
      </c>
    </row>
    <row r="389" ht="15.75" customHeight="1">
      <c r="A389" s="112" t="str">
        <f t="shared" si="1"/>
        <v/>
      </c>
      <c r="B389" s="103" t="str">
        <f t="shared" si="2"/>
        <v/>
      </c>
      <c r="C389" s="6">
        <f t="shared" si="6"/>
        <v>39</v>
      </c>
      <c r="D389" s="6">
        <f t="shared" si="7"/>
        <v>8</v>
      </c>
      <c r="E389" s="104"/>
      <c r="F389" s="48"/>
      <c r="G389" s="6"/>
      <c r="H389" s="49" t="str">
        <f t="shared" si="3"/>
        <v/>
      </c>
      <c r="K389" s="6"/>
      <c r="L389" s="106"/>
      <c r="M389" s="6"/>
      <c r="N389" s="6"/>
      <c r="O389" s="105">
        <f t="shared" si="9"/>
        <v>0.0004336499881</v>
      </c>
      <c r="P389" s="108">
        <f t="shared" si="5"/>
        <v>1</v>
      </c>
    </row>
    <row r="390" ht="15.75" customHeight="1">
      <c r="A390" s="112" t="str">
        <f t="shared" si="1"/>
        <v/>
      </c>
      <c r="B390" s="103" t="str">
        <f t="shared" si="2"/>
        <v/>
      </c>
      <c r="C390" s="6">
        <f t="shared" si="6"/>
        <v>40</v>
      </c>
      <c r="D390" s="6">
        <f t="shared" si="7"/>
        <v>8</v>
      </c>
      <c r="E390" s="104"/>
      <c r="F390" s="48"/>
      <c r="G390" s="6"/>
      <c r="H390" s="49" t="str">
        <f t="shared" si="3"/>
        <v/>
      </c>
      <c r="K390" s="6"/>
      <c r="L390" s="106"/>
      <c r="M390" s="6"/>
      <c r="N390" s="6"/>
      <c r="O390" s="105">
        <f t="shared" si="9"/>
        <v>0.0004188782776</v>
      </c>
      <c r="P390" s="108">
        <f t="shared" si="5"/>
        <v>1</v>
      </c>
    </row>
    <row r="391" ht="15.75" customHeight="1">
      <c r="A391" s="112" t="str">
        <f t="shared" si="1"/>
        <v/>
      </c>
      <c r="B391" s="103" t="str">
        <f t="shared" si="2"/>
        <v/>
      </c>
      <c r="C391" s="6">
        <f t="shared" si="6"/>
        <v>41</v>
      </c>
      <c r="D391" s="6">
        <f t="shared" si="7"/>
        <v>8</v>
      </c>
      <c r="E391" s="104"/>
      <c r="F391" s="48"/>
      <c r="G391" s="6"/>
      <c r="H391" s="49" t="str">
        <f t="shared" si="3"/>
        <v/>
      </c>
      <c r="K391" s="6"/>
      <c r="L391" s="106"/>
      <c r="M391" s="6"/>
      <c r="N391" s="6"/>
      <c r="O391" s="105">
        <f t="shared" si="9"/>
        <v>0.0004046097457</v>
      </c>
      <c r="P391" s="108">
        <f t="shared" si="5"/>
        <v>1</v>
      </c>
    </row>
    <row r="392" ht="15.75" customHeight="1">
      <c r="A392" s="112" t="str">
        <f t="shared" si="1"/>
        <v/>
      </c>
      <c r="B392" s="103" t="str">
        <f t="shared" si="2"/>
        <v/>
      </c>
      <c r="C392" s="6">
        <f t="shared" si="6"/>
        <v>42</v>
      </c>
      <c r="D392" s="6">
        <f t="shared" si="7"/>
        <v>8</v>
      </c>
      <c r="E392" s="104"/>
      <c r="F392" s="48"/>
      <c r="G392" s="6"/>
      <c r="H392" s="49" t="str">
        <f t="shared" si="3"/>
        <v/>
      </c>
      <c r="K392" s="6"/>
      <c r="L392" s="106"/>
      <c r="M392" s="6"/>
      <c r="N392" s="6"/>
      <c r="O392" s="105">
        <f t="shared" si="9"/>
        <v>0.0003908272524</v>
      </c>
      <c r="P392" s="108">
        <f t="shared" si="5"/>
        <v>1</v>
      </c>
    </row>
    <row r="393" ht="15.75" customHeight="1">
      <c r="A393" s="112" t="str">
        <f t="shared" si="1"/>
        <v/>
      </c>
      <c r="B393" s="103" t="str">
        <f t="shared" si="2"/>
        <v/>
      </c>
      <c r="C393" s="6">
        <f t="shared" si="6"/>
        <v>43</v>
      </c>
      <c r="D393" s="6">
        <f t="shared" si="7"/>
        <v>8</v>
      </c>
      <c r="E393" s="104"/>
      <c r="F393" s="48"/>
      <c r="G393" s="6"/>
      <c r="H393" s="49" t="str">
        <f t="shared" si="3"/>
        <v/>
      </c>
      <c r="K393" s="6"/>
      <c r="L393" s="106"/>
      <c r="M393" s="6"/>
      <c r="N393" s="6"/>
      <c r="O393" s="105">
        <f t="shared" si="9"/>
        <v>0.0003775142414</v>
      </c>
      <c r="P393" s="108">
        <f t="shared" si="5"/>
        <v>1</v>
      </c>
    </row>
    <row r="394" ht="15.75" customHeight="1">
      <c r="A394" s="112" t="str">
        <f t="shared" si="1"/>
        <v/>
      </c>
      <c r="B394" s="103" t="str">
        <f t="shared" si="2"/>
        <v/>
      </c>
      <c r="C394" s="6">
        <f t="shared" si="6"/>
        <v>44</v>
      </c>
      <c r="D394" s="6">
        <f t="shared" si="7"/>
        <v>8</v>
      </c>
      <c r="E394" s="104"/>
      <c r="F394" s="48"/>
      <c r="G394" s="6"/>
      <c r="H394" s="49" t="str">
        <f t="shared" si="3"/>
        <v/>
      </c>
      <c r="K394" s="6"/>
      <c r="L394" s="106"/>
      <c r="M394" s="6"/>
      <c r="N394" s="6"/>
      <c r="O394" s="105">
        <f t="shared" si="9"/>
        <v>0.0003646547205</v>
      </c>
      <c r="P394" s="108">
        <f t="shared" si="5"/>
        <v>1</v>
      </c>
    </row>
    <row r="395" ht="15.75" customHeight="1">
      <c r="A395" s="112" t="str">
        <f t="shared" si="1"/>
        <v/>
      </c>
      <c r="B395" s="103" t="str">
        <f t="shared" si="2"/>
        <v/>
      </c>
      <c r="C395" s="6">
        <f t="shared" si="6"/>
        <v>45</v>
      </c>
      <c r="D395" s="6">
        <f t="shared" si="7"/>
        <v>8</v>
      </c>
      <c r="E395" s="104"/>
      <c r="F395" s="48"/>
      <c r="G395" s="6"/>
      <c r="H395" s="49" t="str">
        <f t="shared" si="3"/>
        <v/>
      </c>
      <c r="K395" s="6"/>
      <c r="L395" s="106"/>
      <c r="M395" s="6"/>
      <c r="N395" s="6"/>
      <c r="O395" s="105">
        <f t="shared" si="9"/>
        <v>0.000352233242</v>
      </c>
      <c r="P395" s="108">
        <f t="shared" si="5"/>
        <v>1</v>
      </c>
    </row>
    <row r="396" ht="15.75" customHeight="1">
      <c r="A396" s="112" t="str">
        <f t="shared" si="1"/>
        <v/>
      </c>
      <c r="B396" s="103" t="str">
        <f t="shared" si="2"/>
        <v/>
      </c>
      <c r="C396" s="6">
        <f t="shared" si="6"/>
        <v>46</v>
      </c>
      <c r="D396" s="6">
        <f t="shared" si="7"/>
        <v>8</v>
      </c>
      <c r="E396" s="104"/>
      <c r="F396" s="48"/>
      <c r="G396" s="6"/>
      <c r="H396" s="49" t="str">
        <f t="shared" si="3"/>
        <v/>
      </c>
      <c r="K396" s="6"/>
      <c r="L396" s="106"/>
      <c r="M396" s="6"/>
      <c r="N396" s="6"/>
      <c r="O396" s="105">
        <f t="shared" si="9"/>
        <v>0.0003402348847</v>
      </c>
      <c r="P396" s="108">
        <f t="shared" si="5"/>
        <v>1</v>
      </c>
    </row>
    <row r="397" ht="15.75" customHeight="1">
      <c r="A397" s="112" t="str">
        <f t="shared" si="1"/>
        <v/>
      </c>
      <c r="B397" s="103" t="str">
        <f t="shared" si="2"/>
        <v/>
      </c>
      <c r="C397" s="6">
        <f t="shared" si="6"/>
        <v>47</v>
      </c>
      <c r="D397" s="6">
        <f t="shared" si="7"/>
        <v>8</v>
      </c>
      <c r="E397" s="104"/>
      <c r="F397" s="48"/>
      <c r="G397" s="6"/>
      <c r="H397" s="49" t="str">
        <f t="shared" si="3"/>
        <v/>
      </c>
      <c r="K397" s="6"/>
      <c r="L397" s="106"/>
      <c r="M397" s="6"/>
      <c r="N397" s="6"/>
      <c r="O397" s="105">
        <f t="shared" si="9"/>
        <v>0.0003286452355</v>
      </c>
      <c r="P397" s="108">
        <f t="shared" si="5"/>
        <v>1</v>
      </c>
    </row>
    <row r="398" ht="15.75" customHeight="1">
      <c r="A398" s="112" t="str">
        <f t="shared" si="1"/>
        <v/>
      </c>
      <c r="B398" s="103" t="str">
        <f t="shared" si="2"/>
        <v/>
      </c>
      <c r="C398" s="6">
        <f t="shared" si="6"/>
        <v>48</v>
      </c>
      <c r="D398" s="6">
        <f t="shared" si="7"/>
        <v>8</v>
      </c>
      <c r="E398" s="104"/>
      <c r="F398" s="48"/>
      <c r="G398" s="6"/>
      <c r="H398" s="49" t="str">
        <f t="shared" si="3"/>
        <v/>
      </c>
      <c r="K398" s="6"/>
      <c r="L398" s="106"/>
      <c r="M398" s="6"/>
      <c r="N398" s="6"/>
      <c r="O398" s="105">
        <f t="shared" si="9"/>
        <v>0.0003174503723</v>
      </c>
      <c r="P398" s="108">
        <f t="shared" si="5"/>
        <v>1</v>
      </c>
    </row>
    <row r="399" ht="15.75" customHeight="1">
      <c r="A399" s="112" t="str">
        <f t="shared" si="1"/>
        <v/>
      </c>
      <c r="B399" s="103" t="str">
        <f t="shared" si="2"/>
        <v/>
      </c>
      <c r="C399" s="6">
        <f t="shared" si="6"/>
        <v>49</v>
      </c>
      <c r="D399" s="6">
        <f t="shared" si="7"/>
        <v>8</v>
      </c>
      <c r="E399" s="104"/>
      <c r="F399" s="48"/>
      <c r="G399" s="6"/>
      <c r="H399" s="49" t="str">
        <f t="shared" si="3"/>
        <v/>
      </c>
      <c r="K399" s="6"/>
      <c r="L399" s="106"/>
      <c r="M399" s="6"/>
      <c r="N399" s="6"/>
      <c r="O399" s="105">
        <f t="shared" si="9"/>
        <v>0.0003066368473</v>
      </c>
      <c r="P399" s="108">
        <f t="shared" si="5"/>
        <v>1</v>
      </c>
    </row>
    <row r="400" ht="15.75" customHeight="1">
      <c r="A400" s="112" t="str">
        <f t="shared" si="1"/>
        <v/>
      </c>
      <c r="B400" s="103" t="str">
        <f t="shared" si="2"/>
        <v/>
      </c>
      <c r="C400" s="6">
        <f t="shared" si="6"/>
        <v>50</v>
      </c>
      <c r="D400" s="6">
        <f t="shared" si="7"/>
        <v>8</v>
      </c>
      <c r="E400" s="114"/>
      <c r="F400" s="48"/>
      <c r="G400" s="6"/>
      <c r="H400" s="49" t="str">
        <f t="shared" si="3"/>
        <v/>
      </c>
      <c r="K400" s="6"/>
      <c r="L400" s="106"/>
      <c r="M400" s="6"/>
      <c r="N400" s="6"/>
      <c r="O400" s="105">
        <f t="shared" si="9"/>
        <v>0.0002961916706</v>
      </c>
      <c r="P400" s="108">
        <f t="shared" si="5"/>
        <v>1</v>
      </c>
    </row>
    <row r="401" ht="15.75" customHeight="1">
      <c r="A401" s="112" t="str">
        <f t="shared" si="1"/>
        <v/>
      </c>
      <c r="B401" s="103" t="str">
        <f t="shared" si="2"/>
        <v/>
      </c>
      <c r="C401" s="6">
        <f t="shared" si="6"/>
        <v>1</v>
      </c>
      <c r="D401" s="6">
        <f t="shared" si="7"/>
        <v>9</v>
      </c>
      <c r="E401" s="97" t="str">
        <f t="array" ref="E401">if(index(VirtualLeague!$I$2:$AF$2,0,D401)="",,index(ScoreMatrix!$B$2:$AA$51,0,D401))</f>
        <v/>
      </c>
      <c r="F401" s="48"/>
      <c r="G401" s="6"/>
      <c r="H401" s="49" t="str">
        <f t="shared" si="3"/>
        <v/>
      </c>
      <c r="K401" s="6"/>
      <c r="L401" s="106"/>
      <c r="M401" s="6"/>
      <c r="N401" s="6"/>
      <c r="O401" s="105">
        <f t="shared" si="9"/>
        <v>0.0002861022949</v>
      </c>
      <c r="P401" s="108">
        <f t="shared" si="5"/>
        <v>1</v>
      </c>
    </row>
    <row r="402" ht="15.75" customHeight="1">
      <c r="A402" s="112" t="str">
        <f t="shared" si="1"/>
        <v/>
      </c>
      <c r="B402" s="103" t="str">
        <f t="shared" si="2"/>
        <v/>
      </c>
      <c r="C402" s="6">
        <f t="shared" si="6"/>
        <v>2</v>
      </c>
      <c r="D402" s="6">
        <f t="shared" si="7"/>
        <v>9</v>
      </c>
      <c r="E402" s="104"/>
      <c r="F402" s="48"/>
      <c r="G402" s="6"/>
      <c r="H402" s="49" t="str">
        <f t="shared" si="3"/>
        <v/>
      </c>
      <c r="K402" s="6"/>
      <c r="L402" s="106"/>
      <c r="M402" s="6"/>
      <c r="N402" s="6"/>
      <c r="O402" s="105">
        <f t="shared" si="9"/>
        <v>0.0002763566005</v>
      </c>
      <c r="P402" s="108">
        <f t="shared" si="5"/>
        <v>1</v>
      </c>
    </row>
    <row r="403" ht="15.75" customHeight="1">
      <c r="A403" s="112" t="str">
        <f t="shared" si="1"/>
        <v/>
      </c>
      <c r="B403" s="103" t="str">
        <f t="shared" si="2"/>
        <v/>
      </c>
      <c r="C403" s="6">
        <f t="shared" si="6"/>
        <v>3</v>
      </c>
      <c r="D403" s="6">
        <f t="shared" si="7"/>
        <v>9</v>
      </c>
      <c r="E403" s="104"/>
      <c r="F403" s="48"/>
      <c r="G403" s="6"/>
      <c r="H403" s="49" t="str">
        <f t="shared" si="3"/>
        <v/>
      </c>
      <c r="K403" s="6"/>
      <c r="L403" s="106"/>
      <c r="M403" s="6"/>
      <c r="N403" s="6"/>
      <c r="O403" s="105">
        <f t="shared" si="9"/>
        <v>0.0002669428801</v>
      </c>
      <c r="P403" s="108">
        <f t="shared" si="5"/>
        <v>1</v>
      </c>
    </row>
    <row r="404" ht="15.75" customHeight="1">
      <c r="A404" s="112" t="str">
        <f t="shared" si="1"/>
        <v/>
      </c>
      <c r="B404" s="103" t="str">
        <f t="shared" si="2"/>
        <v/>
      </c>
      <c r="C404" s="6">
        <f t="shared" si="6"/>
        <v>4</v>
      </c>
      <c r="D404" s="6">
        <f t="shared" si="7"/>
        <v>9</v>
      </c>
      <c r="E404" s="104"/>
      <c r="F404" s="48"/>
      <c r="G404" s="6"/>
      <c r="H404" s="49" t="str">
        <f t="shared" si="3"/>
        <v/>
      </c>
      <c r="K404" s="6"/>
      <c r="L404" s="106"/>
      <c r="M404" s="6"/>
      <c r="N404" s="6"/>
      <c r="O404" s="105">
        <f t="shared" si="9"/>
        <v>0.0002578498257</v>
      </c>
      <c r="P404" s="108">
        <f t="shared" si="5"/>
        <v>1</v>
      </c>
    </row>
    <row r="405" ht="15.75" customHeight="1">
      <c r="A405" s="112" t="str">
        <f t="shared" si="1"/>
        <v/>
      </c>
      <c r="B405" s="103" t="str">
        <f t="shared" si="2"/>
        <v/>
      </c>
      <c r="C405" s="6">
        <f t="shared" si="6"/>
        <v>5</v>
      </c>
      <c r="D405" s="6">
        <f t="shared" si="7"/>
        <v>9</v>
      </c>
      <c r="E405" s="104"/>
      <c r="F405" s="48"/>
      <c r="G405" s="6"/>
      <c r="H405" s="49" t="str">
        <f t="shared" si="3"/>
        <v/>
      </c>
      <c r="K405" s="6"/>
      <c r="L405" s="106"/>
      <c r="M405" s="6"/>
      <c r="N405" s="6"/>
      <c r="O405" s="105">
        <f t="shared" si="9"/>
        <v>0.000249066514</v>
      </c>
      <c r="P405" s="108">
        <f t="shared" si="5"/>
        <v>1</v>
      </c>
    </row>
    <row r="406" ht="15.75" customHeight="1">
      <c r="A406" s="112" t="str">
        <f t="shared" si="1"/>
        <v/>
      </c>
      <c r="B406" s="103" t="str">
        <f t="shared" si="2"/>
        <v/>
      </c>
      <c r="C406" s="6">
        <f t="shared" si="6"/>
        <v>6</v>
      </c>
      <c r="D406" s="6">
        <f t="shared" si="7"/>
        <v>9</v>
      </c>
      <c r="E406" s="104"/>
      <c r="F406" s="48"/>
      <c r="G406" s="6"/>
      <c r="H406" s="49" t="str">
        <f t="shared" si="3"/>
        <v/>
      </c>
      <c r="K406" s="6"/>
      <c r="L406" s="106"/>
      <c r="M406" s="6"/>
      <c r="N406" s="6"/>
      <c r="O406" s="105">
        <f t="shared" si="9"/>
        <v>0.0002405823942</v>
      </c>
      <c r="P406" s="108">
        <f t="shared" si="5"/>
        <v>1</v>
      </c>
    </row>
    <row r="407" ht="15.75" customHeight="1">
      <c r="A407" s="112" t="str">
        <f t="shared" si="1"/>
        <v/>
      </c>
      <c r="B407" s="103" t="str">
        <f t="shared" si="2"/>
        <v/>
      </c>
      <c r="C407" s="6">
        <f t="shared" si="6"/>
        <v>7</v>
      </c>
      <c r="D407" s="6">
        <f t="shared" si="7"/>
        <v>9</v>
      </c>
      <c r="E407" s="104"/>
      <c r="F407" s="48"/>
      <c r="G407" s="6"/>
      <c r="H407" s="49" t="str">
        <f t="shared" si="3"/>
        <v/>
      </c>
      <c r="K407" s="6"/>
      <c r="L407" s="106"/>
      <c r="M407" s="6"/>
      <c r="N407" s="6"/>
      <c r="O407" s="105">
        <f t="shared" si="9"/>
        <v>0.0002323872747</v>
      </c>
      <c r="P407" s="108">
        <f t="shared" si="5"/>
        <v>1</v>
      </c>
    </row>
    <row r="408" ht="15.75" customHeight="1">
      <c r="A408" s="112" t="str">
        <f t="shared" si="1"/>
        <v/>
      </c>
      <c r="B408" s="103" t="str">
        <f t="shared" si="2"/>
        <v/>
      </c>
      <c r="C408" s="6">
        <f t="shared" si="6"/>
        <v>8</v>
      </c>
      <c r="D408" s="6">
        <f t="shared" si="7"/>
        <v>9</v>
      </c>
      <c r="E408" s="104"/>
      <c r="F408" s="48"/>
      <c r="G408" s="6"/>
      <c r="H408" s="49" t="str">
        <f t="shared" si="3"/>
        <v/>
      </c>
      <c r="K408" s="6"/>
      <c r="L408" s="106"/>
      <c r="M408" s="6"/>
      <c r="N408" s="6"/>
      <c r="O408" s="105">
        <f t="shared" si="9"/>
        <v>0.000224471311</v>
      </c>
      <c r="P408" s="108">
        <f t="shared" si="5"/>
        <v>1</v>
      </c>
    </row>
    <row r="409" ht="15.75" customHeight="1">
      <c r="A409" s="112" t="str">
        <f t="shared" si="1"/>
        <v/>
      </c>
      <c r="B409" s="103" t="str">
        <f t="shared" si="2"/>
        <v/>
      </c>
      <c r="C409" s="6">
        <f t="shared" si="6"/>
        <v>9</v>
      </c>
      <c r="D409" s="6">
        <f t="shared" si="7"/>
        <v>9</v>
      </c>
      <c r="E409" s="104"/>
      <c r="F409" s="48"/>
      <c r="G409" s="6"/>
      <c r="H409" s="49" t="str">
        <f t="shared" si="3"/>
        <v/>
      </c>
      <c r="K409" s="6"/>
      <c r="L409" s="106"/>
      <c r="M409" s="6"/>
      <c r="N409" s="6"/>
      <c r="O409" s="105">
        <f t="shared" si="9"/>
        <v>0.0002168249941</v>
      </c>
      <c r="P409" s="108">
        <f t="shared" si="5"/>
        <v>1</v>
      </c>
    </row>
    <row r="410" ht="15.75" customHeight="1">
      <c r="A410" s="112" t="str">
        <f t="shared" si="1"/>
        <v/>
      </c>
      <c r="B410" s="103" t="str">
        <f t="shared" si="2"/>
        <v/>
      </c>
      <c r="C410" s="6">
        <f t="shared" si="6"/>
        <v>10</v>
      </c>
      <c r="D410" s="6">
        <f t="shared" si="7"/>
        <v>9</v>
      </c>
      <c r="E410" s="104"/>
      <c r="F410" s="48"/>
      <c r="G410" s="6"/>
      <c r="H410" s="49" t="str">
        <f t="shared" si="3"/>
        <v/>
      </c>
      <c r="K410" s="6"/>
      <c r="L410" s="106"/>
      <c r="M410" s="6"/>
      <c r="N410" s="6"/>
      <c r="O410" s="105">
        <f t="shared" si="9"/>
        <v>0.0002094391388</v>
      </c>
      <c r="P410" s="108">
        <f t="shared" si="5"/>
        <v>1</v>
      </c>
    </row>
    <row r="411" ht="15.75" customHeight="1">
      <c r="A411" s="112" t="str">
        <f t="shared" si="1"/>
        <v/>
      </c>
      <c r="B411" s="103" t="str">
        <f t="shared" si="2"/>
        <v/>
      </c>
      <c r="C411" s="6">
        <f t="shared" si="6"/>
        <v>11</v>
      </c>
      <c r="D411" s="6">
        <f t="shared" si="7"/>
        <v>9</v>
      </c>
      <c r="E411" s="104"/>
      <c r="F411" s="48"/>
      <c r="G411" s="6"/>
      <c r="H411" s="49" t="str">
        <f t="shared" si="3"/>
        <v/>
      </c>
      <c r="K411" s="6"/>
      <c r="L411" s="106"/>
      <c r="M411" s="6"/>
      <c r="N411" s="6"/>
      <c r="O411" s="105">
        <f t="shared" si="9"/>
        <v>0.0002023048729</v>
      </c>
      <c r="P411" s="108">
        <f t="shared" si="5"/>
        <v>1</v>
      </c>
    </row>
    <row r="412" ht="15.75" customHeight="1">
      <c r="A412" s="112" t="str">
        <f t="shared" si="1"/>
        <v/>
      </c>
      <c r="B412" s="103" t="str">
        <f t="shared" si="2"/>
        <v/>
      </c>
      <c r="C412" s="6">
        <f t="shared" si="6"/>
        <v>12</v>
      </c>
      <c r="D412" s="6">
        <f t="shared" si="7"/>
        <v>9</v>
      </c>
      <c r="E412" s="104"/>
      <c r="F412" s="48"/>
      <c r="G412" s="6"/>
      <c r="H412" s="49" t="str">
        <f t="shared" si="3"/>
        <v/>
      </c>
      <c r="K412" s="6"/>
      <c r="L412" s="106"/>
      <c r="M412" s="6"/>
      <c r="N412" s="6"/>
      <c r="O412" s="105">
        <f t="shared" si="9"/>
        <v>0.0001954136262</v>
      </c>
      <c r="P412" s="108">
        <f t="shared" si="5"/>
        <v>1</v>
      </c>
    </row>
    <row r="413" ht="15.75" customHeight="1">
      <c r="A413" s="112" t="str">
        <f t="shared" si="1"/>
        <v/>
      </c>
      <c r="B413" s="103" t="str">
        <f t="shared" si="2"/>
        <v/>
      </c>
      <c r="C413" s="6">
        <f t="shared" si="6"/>
        <v>13</v>
      </c>
      <c r="D413" s="6">
        <f t="shared" si="7"/>
        <v>9</v>
      </c>
      <c r="E413" s="104"/>
      <c r="F413" s="48"/>
      <c r="G413" s="6"/>
      <c r="H413" s="49" t="str">
        <f t="shared" si="3"/>
        <v/>
      </c>
      <c r="K413" s="6"/>
      <c r="L413" s="106"/>
      <c r="M413" s="6"/>
      <c r="N413" s="6"/>
      <c r="O413" s="105">
        <f t="shared" si="9"/>
        <v>0.0001887571207</v>
      </c>
      <c r="P413" s="108">
        <f t="shared" si="5"/>
        <v>1</v>
      </c>
    </row>
    <row r="414" ht="15.75" customHeight="1">
      <c r="A414" s="112" t="str">
        <f t="shared" si="1"/>
        <v/>
      </c>
      <c r="B414" s="103" t="str">
        <f t="shared" si="2"/>
        <v/>
      </c>
      <c r="C414" s="6">
        <f t="shared" si="6"/>
        <v>14</v>
      </c>
      <c r="D414" s="6">
        <f t="shared" si="7"/>
        <v>9</v>
      </c>
      <c r="E414" s="104"/>
      <c r="F414" s="48"/>
      <c r="G414" s="6"/>
      <c r="H414" s="49" t="str">
        <f t="shared" si="3"/>
        <v/>
      </c>
      <c r="K414" s="6"/>
      <c r="L414" s="106"/>
      <c r="M414" s="6"/>
      <c r="N414" s="6"/>
      <c r="O414" s="105">
        <f t="shared" si="9"/>
        <v>0.0001823273602</v>
      </c>
      <c r="P414" s="108">
        <f t="shared" si="5"/>
        <v>1</v>
      </c>
    </row>
    <row r="415" ht="15.75" customHeight="1">
      <c r="A415" s="112" t="str">
        <f t="shared" si="1"/>
        <v/>
      </c>
      <c r="B415" s="103" t="str">
        <f t="shared" si="2"/>
        <v/>
      </c>
      <c r="C415" s="6">
        <f t="shared" si="6"/>
        <v>15</v>
      </c>
      <c r="D415" s="6">
        <f t="shared" si="7"/>
        <v>9</v>
      </c>
      <c r="E415" s="104"/>
      <c r="F415" s="48"/>
      <c r="G415" s="6"/>
      <c r="H415" s="49" t="str">
        <f t="shared" si="3"/>
        <v/>
      </c>
      <c r="K415" s="6"/>
      <c r="L415" s="106"/>
      <c r="M415" s="6"/>
      <c r="N415" s="6"/>
      <c r="O415" s="105">
        <f t="shared" si="9"/>
        <v>0.000176116621</v>
      </c>
      <c r="P415" s="108">
        <f t="shared" si="5"/>
        <v>1</v>
      </c>
    </row>
    <row r="416" ht="15.75" customHeight="1">
      <c r="A416" s="112" t="str">
        <f t="shared" si="1"/>
        <v/>
      </c>
      <c r="B416" s="103" t="str">
        <f t="shared" si="2"/>
        <v/>
      </c>
      <c r="C416" s="6">
        <f t="shared" si="6"/>
        <v>16</v>
      </c>
      <c r="D416" s="6">
        <f t="shared" si="7"/>
        <v>9</v>
      </c>
      <c r="E416" s="104"/>
      <c r="F416" s="48"/>
      <c r="G416" s="6"/>
      <c r="H416" s="49" t="str">
        <f t="shared" si="3"/>
        <v/>
      </c>
      <c r="K416" s="6"/>
      <c r="L416" s="106"/>
      <c r="M416" s="6"/>
      <c r="N416" s="6"/>
      <c r="O416" s="105">
        <f t="shared" si="9"/>
        <v>0.0001701174424</v>
      </c>
      <c r="P416" s="108">
        <f t="shared" si="5"/>
        <v>1</v>
      </c>
    </row>
    <row r="417" ht="15.75" customHeight="1">
      <c r="A417" s="112" t="str">
        <f t="shared" si="1"/>
        <v/>
      </c>
      <c r="B417" s="103" t="str">
        <f t="shared" si="2"/>
        <v/>
      </c>
      <c r="C417" s="6">
        <f t="shared" si="6"/>
        <v>17</v>
      </c>
      <c r="D417" s="6">
        <f t="shared" si="7"/>
        <v>9</v>
      </c>
      <c r="E417" s="104"/>
      <c r="F417" s="48"/>
      <c r="G417" s="6"/>
      <c r="H417" s="49" t="str">
        <f t="shared" si="3"/>
        <v/>
      </c>
      <c r="K417" s="6"/>
      <c r="L417" s="106"/>
      <c r="M417" s="6"/>
      <c r="N417" s="6"/>
      <c r="O417" s="105">
        <f t="shared" si="9"/>
        <v>0.0001643226178</v>
      </c>
      <c r="P417" s="108">
        <f t="shared" si="5"/>
        <v>1</v>
      </c>
    </row>
    <row r="418" ht="15.75" customHeight="1">
      <c r="A418" s="112" t="str">
        <f t="shared" si="1"/>
        <v/>
      </c>
      <c r="B418" s="103" t="str">
        <f t="shared" si="2"/>
        <v/>
      </c>
      <c r="C418" s="6">
        <f t="shared" si="6"/>
        <v>18</v>
      </c>
      <c r="D418" s="6">
        <f t="shared" si="7"/>
        <v>9</v>
      </c>
      <c r="E418" s="104"/>
      <c r="F418" s="48"/>
      <c r="G418" s="6"/>
      <c r="H418" s="49" t="str">
        <f t="shared" si="3"/>
        <v/>
      </c>
      <c r="K418" s="6"/>
      <c r="L418" s="106"/>
      <c r="M418" s="6"/>
      <c r="N418" s="6"/>
      <c r="O418" s="105">
        <f t="shared" si="9"/>
        <v>0.0001587251862</v>
      </c>
      <c r="P418" s="108">
        <f t="shared" si="5"/>
        <v>1</v>
      </c>
    </row>
    <row r="419" ht="15.75" customHeight="1">
      <c r="A419" s="112" t="str">
        <f t="shared" si="1"/>
        <v/>
      </c>
      <c r="B419" s="103" t="str">
        <f t="shared" si="2"/>
        <v/>
      </c>
      <c r="C419" s="6">
        <f t="shared" si="6"/>
        <v>19</v>
      </c>
      <c r="D419" s="6">
        <f t="shared" si="7"/>
        <v>9</v>
      </c>
      <c r="E419" s="104"/>
      <c r="F419" s="48"/>
      <c r="G419" s="6"/>
      <c r="H419" s="49" t="str">
        <f t="shared" si="3"/>
        <v/>
      </c>
      <c r="K419" s="6"/>
      <c r="L419" s="106"/>
      <c r="M419" s="6"/>
      <c r="N419" s="6"/>
      <c r="O419" s="105">
        <f t="shared" si="9"/>
        <v>0.0001533184236</v>
      </c>
      <c r="P419" s="108">
        <f t="shared" si="5"/>
        <v>1</v>
      </c>
    </row>
    <row r="420" ht="15.75" customHeight="1">
      <c r="A420" s="112" t="str">
        <f t="shared" si="1"/>
        <v/>
      </c>
      <c r="B420" s="103" t="str">
        <f t="shared" si="2"/>
        <v/>
      </c>
      <c r="C420" s="6">
        <f t="shared" si="6"/>
        <v>20</v>
      </c>
      <c r="D420" s="6">
        <f t="shared" si="7"/>
        <v>9</v>
      </c>
      <c r="E420" s="104"/>
      <c r="F420" s="48"/>
      <c r="G420" s="6"/>
      <c r="H420" s="49" t="str">
        <f t="shared" si="3"/>
        <v/>
      </c>
      <c r="K420" s="6"/>
      <c r="L420" s="106"/>
      <c r="M420" s="6"/>
      <c r="N420" s="6"/>
      <c r="O420" s="105">
        <f t="shared" si="9"/>
        <v>0.0001480958353</v>
      </c>
      <c r="P420" s="108">
        <f t="shared" si="5"/>
        <v>1</v>
      </c>
    </row>
    <row r="421" ht="15.75" customHeight="1">
      <c r="A421" s="112" t="str">
        <f t="shared" si="1"/>
        <v/>
      </c>
      <c r="B421" s="103" t="str">
        <f t="shared" si="2"/>
        <v/>
      </c>
      <c r="C421" s="6">
        <f t="shared" si="6"/>
        <v>21</v>
      </c>
      <c r="D421" s="6">
        <f t="shared" si="7"/>
        <v>9</v>
      </c>
      <c r="E421" s="104"/>
      <c r="F421" s="48"/>
      <c r="G421" s="6"/>
      <c r="H421" s="49" t="str">
        <f t="shared" si="3"/>
        <v/>
      </c>
      <c r="K421" s="6"/>
      <c r="L421" s="106"/>
      <c r="M421" s="6"/>
      <c r="N421" s="6"/>
      <c r="O421" s="105">
        <f t="shared" si="9"/>
        <v>0.0001430511475</v>
      </c>
      <c r="P421" s="108">
        <f t="shared" si="5"/>
        <v>1</v>
      </c>
    </row>
    <row r="422" ht="15.75" customHeight="1">
      <c r="A422" s="112" t="str">
        <f t="shared" si="1"/>
        <v/>
      </c>
      <c r="B422" s="103" t="str">
        <f t="shared" si="2"/>
        <v/>
      </c>
      <c r="C422" s="6">
        <f t="shared" si="6"/>
        <v>22</v>
      </c>
      <c r="D422" s="6">
        <f t="shared" si="7"/>
        <v>9</v>
      </c>
      <c r="E422" s="104"/>
      <c r="F422" s="48"/>
      <c r="G422" s="6"/>
      <c r="H422" s="49" t="str">
        <f t="shared" si="3"/>
        <v/>
      </c>
      <c r="K422" s="6"/>
      <c r="L422" s="106"/>
      <c r="M422" s="6"/>
      <c r="N422" s="6"/>
      <c r="O422" s="105">
        <f t="shared" si="9"/>
        <v>0.0001381783002</v>
      </c>
      <c r="P422" s="108">
        <f t="shared" si="5"/>
        <v>1</v>
      </c>
    </row>
    <row r="423" ht="15.75" customHeight="1">
      <c r="A423" s="112" t="str">
        <f t="shared" si="1"/>
        <v/>
      </c>
      <c r="B423" s="103" t="str">
        <f t="shared" si="2"/>
        <v/>
      </c>
      <c r="C423" s="6">
        <f t="shared" si="6"/>
        <v>23</v>
      </c>
      <c r="D423" s="6">
        <f t="shared" si="7"/>
        <v>9</v>
      </c>
      <c r="E423" s="104"/>
      <c r="F423" s="48"/>
      <c r="G423" s="6"/>
      <c r="H423" s="49" t="str">
        <f t="shared" si="3"/>
        <v/>
      </c>
      <c r="K423" s="6"/>
      <c r="L423" s="106"/>
      <c r="M423" s="6"/>
      <c r="N423" s="6"/>
      <c r="O423" s="105">
        <f t="shared" si="9"/>
        <v>0.0001334714401</v>
      </c>
      <c r="P423" s="108">
        <f t="shared" si="5"/>
        <v>1</v>
      </c>
    </row>
    <row r="424" ht="15.75" customHeight="1">
      <c r="A424" s="112" t="str">
        <f t="shared" si="1"/>
        <v/>
      </c>
      <c r="B424" s="103" t="str">
        <f t="shared" si="2"/>
        <v/>
      </c>
      <c r="C424" s="6">
        <f t="shared" si="6"/>
        <v>24</v>
      </c>
      <c r="D424" s="6">
        <f t="shared" si="7"/>
        <v>9</v>
      </c>
      <c r="E424" s="104"/>
      <c r="F424" s="48"/>
      <c r="G424" s="6"/>
      <c r="H424" s="49" t="str">
        <f t="shared" si="3"/>
        <v/>
      </c>
      <c r="K424" s="6"/>
      <c r="L424" s="106"/>
      <c r="M424" s="6"/>
      <c r="N424" s="6"/>
      <c r="O424" s="105">
        <f t="shared" si="9"/>
        <v>0.0001289249128</v>
      </c>
      <c r="P424" s="108">
        <f t="shared" si="5"/>
        <v>1</v>
      </c>
    </row>
    <row r="425" ht="15.75" customHeight="1">
      <c r="A425" s="112" t="str">
        <f t="shared" si="1"/>
        <v/>
      </c>
      <c r="B425" s="103" t="str">
        <f t="shared" si="2"/>
        <v/>
      </c>
      <c r="C425" s="6">
        <f t="shared" si="6"/>
        <v>25</v>
      </c>
      <c r="D425" s="6">
        <f t="shared" si="7"/>
        <v>9</v>
      </c>
      <c r="E425" s="104"/>
      <c r="F425" s="48"/>
      <c r="G425" s="6"/>
      <c r="H425" s="49" t="str">
        <f t="shared" si="3"/>
        <v/>
      </c>
      <c r="K425" s="6"/>
      <c r="L425" s="106"/>
      <c r="M425" s="6"/>
      <c r="N425" s="6"/>
      <c r="O425" s="105">
        <f t="shared" si="9"/>
        <v>0.000124533257</v>
      </c>
      <c r="P425" s="108">
        <f t="shared" si="5"/>
        <v>1</v>
      </c>
    </row>
    <row r="426" ht="15.75" customHeight="1">
      <c r="A426" s="112" t="str">
        <f t="shared" si="1"/>
        <v/>
      </c>
      <c r="B426" s="103" t="str">
        <f t="shared" si="2"/>
        <v/>
      </c>
      <c r="C426" s="6">
        <f t="shared" si="6"/>
        <v>26</v>
      </c>
      <c r="D426" s="6">
        <f t="shared" si="7"/>
        <v>9</v>
      </c>
      <c r="E426" s="104"/>
      <c r="F426" s="48"/>
      <c r="G426" s="6"/>
      <c r="H426" s="49" t="str">
        <f t="shared" si="3"/>
        <v/>
      </c>
      <c r="K426" s="6"/>
      <c r="L426" s="106"/>
      <c r="M426" s="6"/>
      <c r="N426" s="6"/>
      <c r="O426" s="105">
        <f t="shared" si="9"/>
        <v>0.0001202911971</v>
      </c>
      <c r="P426" s="108">
        <f t="shared" si="5"/>
        <v>1</v>
      </c>
    </row>
    <row r="427" ht="15.75" customHeight="1">
      <c r="A427" s="112" t="str">
        <f t="shared" si="1"/>
        <v/>
      </c>
      <c r="B427" s="103" t="str">
        <f t="shared" si="2"/>
        <v/>
      </c>
      <c r="C427" s="6">
        <f t="shared" si="6"/>
        <v>27</v>
      </c>
      <c r="D427" s="6">
        <f t="shared" si="7"/>
        <v>9</v>
      </c>
      <c r="E427" s="104"/>
      <c r="F427" s="48"/>
      <c r="G427" s="6"/>
      <c r="H427" s="49" t="str">
        <f t="shared" si="3"/>
        <v/>
      </c>
      <c r="K427" s="6"/>
      <c r="L427" s="106"/>
      <c r="M427" s="6"/>
      <c r="N427" s="6"/>
      <c r="O427" s="105">
        <f t="shared" si="9"/>
        <v>0.0001161936373</v>
      </c>
      <c r="P427" s="108">
        <f t="shared" si="5"/>
        <v>1</v>
      </c>
    </row>
    <row r="428" ht="15.75" customHeight="1">
      <c r="A428" s="112" t="str">
        <f t="shared" si="1"/>
        <v/>
      </c>
      <c r="B428" s="103" t="str">
        <f t="shared" si="2"/>
        <v/>
      </c>
      <c r="C428" s="6">
        <f t="shared" si="6"/>
        <v>28</v>
      </c>
      <c r="D428" s="6">
        <f t="shared" si="7"/>
        <v>9</v>
      </c>
      <c r="E428" s="104"/>
      <c r="F428" s="48"/>
      <c r="G428" s="6"/>
      <c r="H428" s="49" t="str">
        <f t="shared" si="3"/>
        <v/>
      </c>
      <c r="K428" s="6"/>
      <c r="L428" s="106"/>
      <c r="M428" s="6"/>
      <c r="N428" s="6"/>
      <c r="O428" s="105">
        <f t="shared" si="9"/>
        <v>0.0001122356555</v>
      </c>
      <c r="P428" s="108">
        <f t="shared" si="5"/>
        <v>1</v>
      </c>
    </row>
    <row r="429" ht="15.75" customHeight="1">
      <c r="A429" s="112" t="str">
        <f t="shared" si="1"/>
        <v/>
      </c>
      <c r="B429" s="103" t="str">
        <f t="shared" si="2"/>
        <v/>
      </c>
      <c r="C429" s="6">
        <f t="shared" si="6"/>
        <v>29</v>
      </c>
      <c r="D429" s="6">
        <f t="shared" si="7"/>
        <v>9</v>
      </c>
      <c r="E429" s="104"/>
      <c r="F429" s="48"/>
      <c r="G429" s="6"/>
      <c r="H429" s="49" t="str">
        <f t="shared" si="3"/>
        <v/>
      </c>
      <c r="K429" s="6"/>
      <c r="L429" s="106"/>
      <c r="M429" s="6"/>
      <c r="N429" s="6"/>
      <c r="O429" s="105">
        <f t="shared" si="9"/>
        <v>0.000108412497</v>
      </c>
      <c r="P429" s="108">
        <f t="shared" si="5"/>
        <v>1</v>
      </c>
    </row>
    <row r="430" ht="15.75" customHeight="1">
      <c r="A430" s="112" t="str">
        <f t="shared" si="1"/>
        <v/>
      </c>
      <c r="B430" s="103" t="str">
        <f t="shared" si="2"/>
        <v/>
      </c>
      <c r="C430" s="6">
        <f t="shared" si="6"/>
        <v>30</v>
      </c>
      <c r="D430" s="6">
        <f t="shared" si="7"/>
        <v>9</v>
      </c>
      <c r="E430" s="104"/>
      <c r="F430" s="48"/>
      <c r="G430" s="6"/>
      <c r="H430" s="49" t="str">
        <f t="shared" si="3"/>
        <v/>
      </c>
      <c r="K430" s="6"/>
      <c r="L430" s="106"/>
      <c r="M430" s="6"/>
      <c r="N430" s="6"/>
      <c r="O430" s="105">
        <f t="shared" si="9"/>
        <v>0.0001047195694</v>
      </c>
      <c r="P430" s="108">
        <f t="shared" si="5"/>
        <v>1</v>
      </c>
    </row>
    <row r="431" ht="15.75" customHeight="1">
      <c r="A431" s="112" t="str">
        <f t="shared" si="1"/>
        <v/>
      </c>
      <c r="B431" s="103" t="str">
        <f t="shared" si="2"/>
        <v/>
      </c>
      <c r="C431" s="6">
        <f t="shared" si="6"/>
        <v>31</v>
      </c>
      <c r="D431" s="6">
        <f t="shared" si="7"/>
        <v>9</v>
      </c>
      <c r="E431" s="104"/>
      <c r="F431" s="48"/>
      <c r="G431" s="6"/>
      <c r="H431" s="49" t="str">
        <f t="shared" si="3"/>
        <v/>
      </c>
      <c r="K431" s="6"/>
      <c r="L431" s="106"/>
      <c r="M431" s="6"/>
      <c r="N431" s="6"/>
      <c r="O431" s="105">
        <f t="shared" si="9"/>
        <v>0.0001011524364</v>
      </c>
      <c r="P431" s="108">
        <f t="shared" si="5"/>
        <v>1</v>
      </c>
    </row>
    <row r="432" ht="15.75" customHeight="1">
      <c r="A432" s="112" t="str">
        <f t="shared" si="1"/>
        <v/>
      </c>
      <c r="B432" s="103" t="str">
        <f t="shared" si="2"/>
        <v/>
      </c>
      <c r="C432" s="6">
        <f t="shared" si="6"/>
        <v>32</v>
      </c>
      <c r="D432" s="6">
        <f t="shared" si="7"/>
        <v>9</v>
      </c>
      <c r="E432" s="104"/>
      <c r="F432" s="48"/>
      <c r="G432" s="6"/>
      <c r="H432" s="49" t="str">
        <f t="shared" si="3"/>
        <v/>
      </c>
      <c r="K432" s="6"/>
      <c r="L432" s="106"/>
      <c r="M432" s="6"/>
      <c r="N432" s="6"/>
      <c r="O432" s="105">
        <f t="shared" si="9"/>
        <v>0.0000977068131</v>
      </c>
      <c r="P432" s="108">
        <f t="shared" si="5"/>
        <v>1</v>
      </c>
    </row>
    <row r="433" ht="15.75" customHeight="1">
      <c r="A433" s="112" t="str">
        <f t="shared" si="1"/>
        <v/>
      </c>
      <c r="B433" s="103" t="str">
        <f t="shared" si="2"/>
        <v/>
      </c>
      <c r="C433" s="6">
        <f t="shared" si="6"/>
        <v>33</v>
      </c>
      <c r="D433" s="6">
        <f t="shared" si="7"/>
        <v>9</v>
      </c>
      <c r="E433" s="104"/>
      <c r="F433" s="48"/>
      <c r="G433" s="6"/>
      <c r="H433" s="49" t="str">
        <f t="shared" si="3"/>
        <v/>
      </c>
      <c r="K433" s="6"/>
      <c r="L433" s="106"/>
      <c r="M433" s="6"/>
      <c r="N433" s="6"/>
      <c r="O433" s="105">
        <f t="shared" si="9"/>
        <v>0.00009437856036</v>
      </c>
      <c r="P433" s="108">
        <f t="shared" si="5"/>
        <v>1</v>
      </c>
    </row>
    <row r="434" ht="15.75" customHeight="1">
      <c r="A434" s="112" t="str">
        <f t="shared" si="1"/>
        <v/>
      </c>
      <c r="B434" s="103" t="str">
        <f t="shared" si="2"/>
        <v/>
      </c>
      <c r="C434" s="6">
        <f t="shared" si="6"/>
        <v>34</v>
      </c>
      <c r="D434" s="6">
        <f t="shared" si="7"/>
        <v>9</v>
      </c>
      <c r="E434" s="104"/>
      <c r="F434" s="48"/>
      <c r="G434" s="6"/>
      <c r="H434" s="49" t="str">
        <f t="shared" si="3"/>
        <v/>
      </c>
      <c r="K434" s="6"/>
      <c r="L434" s="106"/>
      <c r="M434" s="6"/>
      <c r="N434" s="6"/>
      <c r="O434" s="105">
        <f t="shared" si="9"/>
        <v>0.00009116368012</v>
      </c>
      <c r="P434" s="108">
        <f t="shared" si="5"/>
        <v>1</v>
      </c>
    </row>
    <row r="435" ht="15.75" customHeight="1">
      <c r="A435" s="112" t="str">
        <f t="shared" si="1"/>
        <v/>
      </c>
      <c r="B435" s="103" t="str">
        <f t="shared" si="2"/>
        <v/>
      </c>
      <c r="C435" s="6">
        <f t="shared" si="6"/>
        <v>35</v>
      </c>
      <c r="D435" s="6">
        <f t="shared" si="7"/>
        <v>9</v>
      </c>
      <c r="E435" s="104"/>
      <c r="F435" s="48"/>
      <c r="G435" s="6"/>
      <c r="H435" s="49" t="str">
        <f t="shared" si="3"/>
        <v/>
      </c>
      <c r="K435" s="6"/>
      <c r="L435" s="106"/>
      <c r="M435" s="6"/>
      <c r="N435" s="6"/>
      <c r="O435" s="105">
        <f t="shared" si="9"/>
        <v>0.00008805831051</v>
      </c>
      <c r="P435" s="108">
        <f t="shared" si="5"/>
        <v>1</v>
      </c>
    </row>
    <row r="436" ht="15.75" customHeight="1">
      <c r="A436" s="112" t="str">
        <f t="shared" si="1"/>
        <v/>
      </c>
      <c r="B436" s="103" t="str">
        <f t="shared" si="2"/>
        <v/>
      </c>
      <c r="C436" s="6">
        <f t="shared" si="6"/>
        <v>36</v>
      </c>
      <c r="D436" s="6">
        <f t="shared" si="7"/>
        <v>9</v>
      </c>
      <c r="E436" s="104"/>
      <c r="F436" s="48"/>
      <c r="G436" s="6"/>
      <c r="H436" s="49" t="str">
        <f t="shared" si="3"/>
        <v/>
      </c>
      <c r="K436" s="6"/>
      <c r="L436" s="106"/>
      <c r="M436" s="6"/>
      <c r="N436" s="6"/>
      <c r="O436" s="105">
        <f t="shared" si="9"/>
        <v>0.00008505872118</v>
      </c>
      <c r="P436" s="108">
        <f t="shared" si="5"/>
        <v>1</v>
      </c>
    </row>
    <row r="437" ht="15.75" customHeight="1">
      <c r="A437" s="112" t="str">
        <f t="shared" si="1"/>
        <v/>
      </c>
      <c r="B437" s="103" t="str">
        <f t="shared" si="2"/>
        <v/>
      </c>
      <c r="C437" s="6">
        <f t="shared" si="6"/>
        <v>37</v>
      </c>
      <c r="D437" s="6">
        <f t="shared" si="7"/>
        <v>9</v>
      </c>
      <c r="E437" s="104"/>
      <c r="F437" s="48"/>
      <c r="G437" s="6"/>
      <c r="H437" s="49" t="str">
        <f t="shared" si="3"/>
        <v/>
      </c>
      <c r="K437" s="6"/>
      <c r="L437" s="106"/>
      <c r="M437" s="6"/>
      <c r="N437" s="6"/>
      <c r="O437" s="105">
        <f t="shared" si="9"/>
        <v>0.00008216130888</v>
      </c>
      <c r="P437" s="108">
        <f t="shared" si="5"/>
        <v>1</v>
      </c>
    </row>
    <row r="438" ht="15.75" customHeight="1">
      <c r="A438" s="112" t="str">
        <f t="shared" si="1"/>
        <v/>
      </c>
      <c r="B438" s="103" t="str">
        <f t="shared" si="2"/>
        <v/>
      </c>
      <c r="C438" s="6">
        <f t="shared" si="6"/>
        <v>38</v>
      </c>
      <c r="D438" s="6">
        <f t="shared" si="7"/>
        <v>9</v>
      </c>
      <c r="E438" s="104"/>
      <c r="F438" s="48"/>
      <c r="G438" s="6"/>
      <c r="H438" s="49" t="str">
        <f t="shared" si="3"/>
        <v/>
      </c>
      <c r="K438" s="6"/>
      <c r="L438" s="106"/>
      <c r="M438" s="6"/>
      <c r="N438" s="6"/>
      <c r="O438" s="105">
        <f t="shared" si="9"/>
        <v>0.00007936259308</v>
      </c>
      <c r="P438" s="108">
        <f t="shared" si="5"/>
        <v>1</v>
      </c>
    </row>
    <row r="439" ht="15.75" customHeight="1">
      <c r="A439" s="112" t="str">
        <f t="shared" si="1"/>
        <v/>
      </c>
      <c r="B439" s="103" t="str">
        <f t="shared" si="2"/>
        <v/>
      </c>
      <c r="C439" s="6">
        <f t="shared" si="6"/>
        <v>39</v>
      </c>
      <c r="D439" s="6">
        <f t="shared" si="7"/>
        <v>9</v>
      </c>
      <c r="E439" s="104"/>
      <c r="F439" s="48"/>
      <c r="G439" s="6"/>
      <c r="H439" s="49" t="str">
        <f t="shared" si="3"/>
        <v/>
      </c>
      <c r="K439" s="6"/>
      <c r="L439" s="106"/>
      <c r="M439" s="6"/>
      <c r="N439" s="6"/>
      <c r="O439" s="105">
        <f t="shared" si="9"/>
        <v>0.00007665921182</v>
      </c>
      <c r="P439" s="108">
        <f t="shared" si="5"/>
        <v>1</v>
      </c>
    </row>
    <row r="440" ht="15.75" customHeight="1">
      <c r="A440" s="112" t="str">
        <f t="shared" si="1"/>
        <v/>
      </c>
      <c r="B440" s="103" t="str">
        <f t="shared" si="2"/>
        <v/>
      </c>
      <c r="C440" s="6">
        <f t="shared" si="6"/>
        <v>40</v>
      </c>
      <c r="D440" s="6">
        <f t="shared" si="7"/>
        <v>9</v>
      </c>
      <c r="E440" s="104"/>
      <c r="F440" s="48"/>
      <c r="G440" s="6"/>
      <c r="H440" s="49" t="str">
        <f t="shared" si="3"/>
        <v/>
      </c>
      <c r="K440" s="6"/>
      <c r="L440" s="106"/>
      <c r="M440" s="6"/>
      <c r="N440" s="6"/>
      <c r="O440" s="105">
        <f t="shared" si="9"/>
        <v>0.00007404791764</v>
      </c>
      <c r="P440" s="108">
        <f t="shared" si="5"/>
        <v>1</v>
      </c>
    </row>
    <row r="441" ht="15.75" customHeight="1">
      <c r="A441" s="112" t="str">
        <f t="shared" si="1"/>
        <v/>
      </c>
      <c r="B441" s="103" t="str">
        <f t="shared" si="2"/>
        <v/>
      </c>
      <c r="C441" s="6">
        <f t="shared" si="6"/>
        <v>41</v>
      </c>
      <c r="D441" s="6">
        <f t="shared" si="7"/>
        <v>9</v>
      </c>
      <c r="E441" s="104"/>
      <c r="F441" s="48"/>
      <c r="G441" s="6"/>
      <c r="H441" s="49" t="str">
        <f t="shared" si="3"/>
        <v/>
      </c>
      <c r="K441" s="6"/>
      <c r="L441" s="106"/>
      <c r="M441" s="6"/>
      <c r="N441" s="6"/>
      <c r="O441" s="105">
        <f t="shared" si="9"/>
        <v>0.00007152557373</v>
      </c>
      <c r="P441" s="108">
        <f t="shared" si="5"/>
        <v>1</v>
      </c>
    </row>
    <row r="442" ht="15.75" customHeight="1">
      <c r="A442" s="112" t="str">
        <f t="shared" si="1"/>
        <v/>
      </c>
      <c r="B442" s="103" t="str">
        <f t="shared" si="2"/>
        <v/>
      </c>
      <c r="C442" s="6">
        <f t="shared" si="6"/>
        <v>42</v>
      </c>
      <c r="D442" s="6">
        <f t="shared" si="7"/>
        <v>9</v>
      </c>
      <c r="E442" s="104"/>
      <c r="F442" s="48"/>
      <c r="G442" s="6"/>
      <c r="H442" s="49" t="str">
        <f t="shared" si="3"/>
        <v/>
      </c>
      <c r="K442" s="6"/>
      <c r="L442" s="106"/>
      <c r="M442" s="6"/>
      <c r="N442" s="6"/>
      <c r="O442" s="105">
        <f t="shared" si="9"/>
        <v>0.00006908915011</v>
      </c>
      <c r="P442" s="108">
        <f t="shared" si="5"/>
        <v>1</v>
      </c>
    </row>
    <row r="443" ht="15.75" customHeight="1">
      <c r="A443" s="112" t="str">
        <f t="shared" si="1"/>
        <v/>
      </c>
      <c r="B443" s="103" t="str">
        <f t="shared" si="2"/>
        <v/>
      </c>
      <c r="C443" s="6">
        <f t="shared" si="6"/>
        <v>43</v>
      </c>
      <c r="D443" s="6">
        <f t="shared" si="7"/>
        <v>9</v>
      </c>
      <c r="E443" s="104"/>
      <c r="F443" s="48"/>
      <c r="G443" s="6"/>
      <c r="H443" s="49" t="str">
        <f t="shared" si="3"/>
        <v/>
      </c>
      <c r="K443" s="6"/>
      <c r="L443" s="106"/>
      <c r="M443" s="6"/>
      <c r="N443" s="6"/>
      <c r="O443" s="105">
        <f t="shared" si="9"/>
        <v>0.00006673572003</v>
      </c>
      <c r="P443" s="108">
        <f t="shared" si="5"/>
        <v>1</v>
      </c>
    </row>
    <row r="444" ht="15.75" customHeight="1">
      <c r="A444" s="112" t="str">
        <f t="shared" si="1"/>
        <v/>
      </c>
      <c r="B444" s="103" t="str">
        <f t="shared" si="2"/>
        <v/>
      </c>
      <c r="C444" s="6">
        <f t="shared" si="6"/>
        <v>44</v>
      </c>
      <c r="D444" s="6">
        <f t="shared" si="7"/>
        <v>9</v>
      </c>
      <c r="E444" s="104"/>
      <c r="F444" s="48"/>
      <c r="G444" s="6"/>
      <c r="H444" s="49" t="str">
        <f t="shared" si="3"/>
        <v/>
      </c>
      <c r="K444" s="6"/>
      <c r="L444" s="106"/>
      <c r="M444" s="6"/>
      <c r="N444" s="6"/>
      <c r="O444" s="105">
        <f t="shared" si="9"/>
        <v>0.00006446245641</v>
      </c>
      <c r="P444" s="108">
        <f t="shared" si="5"/>
        <v>1</v>
      </c>
    </row>
    <row r="445" ht="15.75" customHeight="1">
      <c r="A445" s="112" t="str">
        <f t="shared" si="1"/>
        <v/>
      </c>
      <c r="B445" s="103" t="str">
        <f t="shared" si="2"/>
        <v/>
      </c>
      <c r="C445" s="6">
        <f t="shared" si="6"/>
        <v>45</v>
      </c>
      <c r="D445" s="6">
        <f t="shared" si="7"/>
        <v>9</v>
      </c>
      <c r="E445" s="104"/>
      <c r="F445" s="48"/>
      <c r="G445" s="6"/>
      <c r="H445" s="49" t="str">
        <f t="shared" si="3"/>
        <v/>
      </c>
      <c r="K445" s="6"/>
      <c r="L445" s="106"/>
      <c r="M445" s="6"/>
      <c r="N445" s="6"/>
      <c r="O445" s="105">
        <f t="shared" si="9"/>
        <v>0.0000622666285</v>
      </c>
      <c r="P445" s="108">
        <f t="shared" si="5"/>
        <v>1</v>
      </c>
    </row>
    <row r="446" ht="15.75" customHeight="1">
      <c r="A446" s="112" t="str">
        <f t="shared" si="1"/>
        <v/>
      </c>
      <c r="B446" s="103" t="str">
        <f t="shared" si="2"/>
        <v/>
      </c>
      <c r="C446" s="6">
        <f t="shared" si="6"/>
        <v>46</v>
      </c>
      <c r="D446" s="6">
        <f t="shared" si="7"/>
        <v>9</v>
      </c>
      <c r="E446" s="104"/>
      <c r="F446" s="48"/>
      <c r="G446" s="6"/>
      <c r="H446" s="49" t="str">
        <f t="shared" si="3"/>
        <v/>
      </c>
      <c r="K446" s="6"/>
      <c r="L446" s="106"/>
      <c r="M446" s="6"/>
      <c r="N446" s="6"/>
      <c r="O446" s="105">
        <f t="shared" si="9"/>
        <v>0.00006014559855</v>
      </c>
      <c r="P446" s="108">
        <f t="shared" si="5"/>
        <v>1</v>
      </c>
    </row>
    <row r="447" ht="15.75" customHeight="1">
      <c r="A447" s="112" t="str">
        <f t="shared" si="1"/>
        <v/>
      </c>
      <c r="B447" s="103" t="str">
        <f t="shared" si="2"/>
        <v/>
      </c>
      <c r="C447" s="6">
        <f t="shared" si="6"/>
        <v>47</v>
      </c>
      <c r="D447" s="6">
        <f t="shared" si="7"/>
        <v>9</v>
      </c>
      <c r="E447" s="104"/>
      <c r="F447" s="48"/>
      <c r="G447" s="6"/>
      <c r="H447" s="49" t="str">
        <f t="shared" si="3"/>
        <v/>
      </c>
      <c r="K447" s="6"/>
      <c r="L447" s="106"/>
      <c r="M447" s="6"/>
      <c r="N447" s="6"/>
      <c r="O447" s="105">
        <f t="shared" si="9"/>
        <v>0.00005809681866</v>
      </c>
      <c r="P447" s="108">
        <f t="shared" si="5"/>
        <v>1</v>
      </c>
    </row>
    <row r="448" ht="15.75" customHeight="1">
      <c r="A448" s="112" t="str">
        <f t="shared" si="1"/>
        <v/>
      </c>
      <c r="B448" s="103" t="str">
        <f t="shared" si="2"/>
        <v/>
      </c>
      <c r="C448" s="6">
        <f t="shared" si="6"/>
        <v>48</v>
      </c>
      <c r="D448" s="6">
        <f t="shared" si="7"/>
        <v>9</v>
      </c>
      <c r="E448" s="104"/>
      <c r="F448" s="48"/>
      <c r="G448" s="6"/>
      <c r="H448" s="49" t="str">
        <f t="shared" si="3"/>
        <v/>
      </c>
      <c r="K448" s="6"/>
      <c r="L448" s="106"/>
      <c r="M448" s="6"/>
      <c r="N448" s="6"/>
      <c r="O448" s="105">
        <f t="shared" si="9"/>
        <v>0.00005611782774</v>
      </c>
      <c r="P448" s="108">
        <f t="shared" si="5"/>
        <v>1</v>
      </c>
    </row>
    <row r="449" ht="15.75" customHeight="1">
      <c r="A449" s="112" t="str">
        <f t="shared" si="1"/>
        <v/>
      </c>
      <c r="B449" s="103" t="str">
        <f t="shared" si="2"/>
        <v/>
      </c>
      <c r="C449" s="6">
        <f t="shared" si="6"/>
        <v>49</v>
      </c>
      <c r="D449" s="6">
        <f t="shared" si="7"/>
        <v>9</v>
      </c>
      <c r="E449" s="104"/>
      <c r="F449" s="48"/>
      <c r="G449" s="6"/>
      <c r="H449" s="49" t="str">
        <f t="shared" si="3"/>
        <v/>
      </c>
      <c r="K449" s="6"/>
      <c r="L449" s="106"/>
      <c r="M449" s="6"/>
      <c r="N449" s="6"/>
      <c r="O449" s="105">
        <f t="shared" si="9"/>
        <v>0.00005420624852</v>
      </c>
      <c r="P449" s="108">
        <f t="shared" si="5"/>
        <v>1</v>
      </c>
    </row>
    <row r="450" ht="15.75" customHeight="1">
      <c r="A450" s="112" t="str">
        <f t="shared" si="1"/>
        <v/>
      </c>
      <c r="B450" s="103" t="str">
        <f t="shared" si="2"/>
        <v/>
      </c>
      <c r="C450" s="6">
        <f t="shared" si="6"/>
        <v>50</v>
      </c>
      <c r="D450" s="6">
        <f t="shared" si="7"/>
        <v>9</v>
      </c>
      <c r="E450" s="114"/>
      <c r="F450" s="48"/>
      <c r="G450" s="6"/>
      <c r="H450" s="49" t="str">
        <f t="shared" si="3"/>
        <v/>
      </c>
      <c r="K450" s="6"/>
      <c r="L450" s="106"/>
      <c r="M450" s="6"/>
      <c r="N450" s="6"/>
      <c r="O450" s="105">
        <f t="shared" si="9"/>
        <v>0.0000523597847</v>
      </c>
      <c r="P450" s="108">
        <f t="shared" si="5"/>
        <v>1</v>
      </c>
    </row>
    <row r="451" ht="15.75" customHeight="1">
      <c r="A451" s="112" t="str">
        <f t="shared" si="1"/>
        <v/>
      </c>
      <c r="B451" s="103" t="str">
        <f t="shared" si="2"/>
        <v/>
      </c>
      <c r="C451" s="6">
        <f t="shared" si="6"/>
        <v>1</v>
      </c>
      <c r="D451" s="6">
        <f t="shared" si="7"/>
        <v>10</v>
      </c>
      <c r="E451" s="97" t="str">
        <f t="array" ref="E451">if(index(VirtualLeague!$I$2:$AF$2,0,D451)="",,index(ScoreMatrix!$B$2:$AA$51,0,D451))</f>
        <v/>
      </c>
      <c r="F451" s="48"/>
      <c r="G451" s="6"/>
      <c r="H451" s="49" t="str">
        <f t="shared" si="3"/>
        <v/>
      </c>
      <c r="K451" s="6"/>
      <c r="L451" s="106"/>
      <c r="M451" s="6"/>
      <c r="N451" s="6"/>
      <c r="O451" s="105">
        <f t="shared" si="9"/>
        <v>0.00005057621821</v>
      </c>
      <c r="P451" s="108">
        <f t="shared" si="5"/>
        <v>1</v>
      </c>
    </row>
    <row r="452" ht="15.75" customHeight="1">
      <c r="A452" s="112" t="str">
        <f t="shared" si="1"/>
        <v/>
      </c>
      <c r="B452" s="103" t="str">
        <f t="shared" si="2"/>
        <v/>
      </c>
      <c r="C452" s="6">
        <f t="shared" si="6"/>
        <v>2</v>
      </c>
      <c r="D452" s="6">
        <f t="shared" si="7"/>
        <v>10</v>
      </c>
      <c r="E452" s="104"/>
      <c r="F452" s="48"/>
      <c r="G452" s="6"/>
      <c r="H452" s="49" t="str">
        <f t="shared" si="3"/>
        <v/>
      </c>
      <c r="K452" s="6"/>
      <c r="L452" s="106"/>
      <c r="M452" s="6"/>
      <c r="N452" s="6"/>
      <c r="O452" s="105">
        <f t="shared" si="9"/>
        <v>0.00004885340655</v>
      </c>
      <c r="P452" s="108">
        <f t="shared" si="5"/>
        <v>1</v>
      </c>
    </row>
    <row r="453" ht="15.75" customHeight="1">
      <c r="A453" s="112" t="str">
        <f t="shared" si="1"/>
        <v/>
      </c>
      <c r="B453" s="103" t="str">
        <f t="shared" si="2"/>
        <v/>
      </c>
      <c r="C453" s="6">
        <f t="shared" si="6"/>
        <v>3</v>
      </c>
      <c r="D453" s="6">
        <f t="shared" si="7"/>
        <v>10</v>
      </c>
      <c r="E453" s="104"/>
      <c r="F453" s="48"/>
      <c r="G453" s="6"/>
      <c r="H453" s="49" t="str">
        <f t="shared" si="3"/>
        <v/>
      </c>
      <c r="K453" s="6"/>
      <c r="L453" s="106"/>
      <c r="M453" s="6"/>
      <c r="N453" s="6"/>
      <c r="O453" s="105">
        <f t="shared" si="9"/>
        <v>0.00004718928018</v>
      </c>
      <c r="P453" s="108">
        <f t="shared" si="5"/>
        <v>1</v>
      </c>
    </row>
    <row r="454" ht="15.75" customHeight="1">
      <c r="A454" s="112" t="str">
        <f t="shared" si="1"/>
        <v/>
      </c>
      <c r="B454" s="103" t="str">
        <f t="shared" si="2"/>
        <v/>
      </c>
      <c r="C454" s="6">
        <f t="shared" si="6"/>
        <v>4</v>
      </c>
      <c r="D454" s="6">
        <f t="shared" si="7"/>
        <v>10</v>
      </c>
      <c r="E454" s="104"/>
      <c r="F454" s="48"/>
      <c r="G454" s="6"/>
      <c r="H454" s="49" t="str">
        <f t="shared" si="3"/>
        <v/>
      </c>
      <c r="K454" s="6"/>
      <c r="L454" s="106"/>
      <c r="M454" s="6"/>
      <c r="N454" s="6"/>
      <c r="O454" s="105">
        <f t="shared" si="9"/>
        <v>0.00004558184006</v>
      </c>
      <c r="P454" s="108">
        <f t="shared" si="5"/>
        <v>1</v>
      </c>
    </row>
    <row r="455" ht="15.75" customHeight="1">
      <c r="A455" s="112" t="str">
        <f t="shared" si="1"/>
        <v/>
      </c>
      <c r="B455" s="103" t="str">
        <f t="shared" si="2"/>
        <v/>
      </c>
      <c r="C455" s="6">
        <f t="shared" si="6"/>
        <v>5</v>
      </c>
      <c r="D455" s="6">
        <f t="shared" si="7"/>
        <v>10</v>
      </c>
      <c r="E455" s="104"/>
      <c r="F455" s="48"/>
      <c r="G455" s="6"/>
      <c r="H455" s="49" t="str">
        <f t="shared" si="3"/>
        <v/>
      </c>
      <c r="K455" s="6"/>
      <c r="L455" s="106"/>
      <c r="M455" s="6"/>
      <c r="N455" s="6"/>
      <c r="O455" s="105">
        <f t="shared" si="9"/>
        <v>0.00004402915525</v>
      </c>
      <c r="P455" s="108">
        <f t="shared" si="5"/>
        <v>1</v>
      </c>
    </row>
    <row r="456" ht="15.75" customHeight="1">
      <c r="A456" s="112" t="str">
        <f t="shared" si="1"/>
        <v/>
      </c>
      <c r="B456" s="103" t="str">
        <f t="shared" si="2"/>
        <v/>
      </c>
      <c r="C456" s="6">
        <f t="shared" si="6"/>
        <v>6</v>
      </c>
      <c r="D456" s="6">
        <f t="shared" si="7"/>
        <v>10</v>
      </c>
      <c r="E456" s="104"/>
      <c r="F456" s="48"/>
      <c r="G456" s="6"/>
      <c r="H456" s="49" t="str">
        <f t="shared" si="3"/>
        <v/>
      </c>
      <c r="K456" s="6"/>
      <c r="L456" s="106"/>
      <c r="M456" s="6"/>
      <c r="N456" s="6"/>
      <c r="O456" s="105">
        <f t="shared" si="9"/>
        <v>0.00004252936059</v>
      </c>
      <c r="P456" s="108">
        <f t="shared" si="5"/>
        <v>1</v>
      </c>
    </row>
    <row r="457" ht="15.75" customHeight="1">
      <c r="A457" s="112" t="str">
        <f t="shared" si="1"/>
        <v/>
      </c>
      <c r="B457" s="103" t="str">
        <f t="shared" si="2"/>
        <v/>
      </c>
      <c r="C457" s="6">
        <f t="shared" si="6"/>
        <v>7</v>
      </c>
      <c r="D457" s="6">
        <f t="shared" si="7"/>
        <v>10</v>
      </c>
      <c r="E457" s="104"/>
      <c r="F457" s="48"/>
      <c r="G457" s="6"/>
      <c r="H457" s="49" t="str">
        <f t="shared" si="3"/>
        <v/>
      </c>
      <c r="K457" s="6"/>
      <c r="L457" s="106"/>
      <c r="M457" s="6"/>
      <c r="N457" s="6"/>
      <c r="O457" s="105">
        <f t="shared" si="9"/>
        <v>0.00004108065444</v>
      </c>
      <c r="P457" s="108">
        <f t="shared" si="5"/>
        <v>1</v>
      </c>
    </row>
    <row r="458" ht="15.75" customHeight="1">
      <c r="A458" s="112" t="str">
        <f t="shared" si="1"/>
        <v/>
      </c>
      <c r="B458" s="103" t="str">
        <f t="shared" si="2"/>
        <v/>
      </c>
      <c r="C458" s="6">
        <f t="shared" si="6"/>
        <v>8</v>
      </c>
      <c r="D458" s="6">
        <f t="shared" si="7"/>
        <v>10</v>
      </c>
      <c r="E458" s="104"/>
      <c r="F458" s="48"/>
      <c r="G458" s="6"/>
      <c r="H458" s="49" t="str">
        <f t="shared" si="3"/>
        <v/>
      </c>
      <c r="K458" s="6"/>
      <c r="L458" s="106"/>
      <c r="M458" s="6"/>
      <c r="N458" s="6"/>
      <c r="O458" s="105">
        <f t="shared" si="9"/>
        <v>0.00003968129654</v>
      </c>
      <c r="P458" s="108">
        <f t="shared" si="5"/>
        <v>1</v>
      </c>
    </row>
    <row r="459" ht="15.75" customHeight="1">
      <c r="A459" s="112" t="str">
        <f t="shared" si="1"/>
        <v/>
      </c>
      <c r="B459" s="103" t="str">
        <f t="shared" si="2"/>
        <v/>
      </c>
      <c r="C459" s="6">
        <f t="shared" si="6"/>
        <v>9</v>
      </c>
      <c r="D459" s="6">
        <f t="shared" si="7"/>
        <v>10</v>
      </c>
      <c r="E459" s="104"/>
      <c r="F459" s="48"/>
      <c r="G459" s="6"/>
      <c r="H459" s="49" t="str">
        <f t="shared" si="3"/>
        <v/>
      </c>
      <c r="K459" s="6"/>
      <c r="L459" s="106"/>
      <c r="M459" s="6"/>
      <c r="N459" s="6"/>
      <c r="O459" s="105">
        <f t="shared" si="9"/>
        <v>0.00003832960591</v>
      </c>
      <c r="P459" s="108">
        <f t="shared" si="5"/>
        <v>1</v>
      </c>
    </row>
    <row r="460" ht="15.75" customHeight="1">
      <c r="A460" s="112" t="str">
        <f t="shared" si="1"/>
        <v/>
      </c>
      <c r="B460" s="103" t="str">
        <f t="shared" si="2"/>
        <v/>
      </c>
      <c r="C460" s="6">
        <f t="shared" si="6"/>
        <v>10</v>
      </c>
      <c r="D460" s="6">
        <f t="shared" si="7"/>
        <v>10</v>
      </c>
      <c r="E460" s="104"/>
      <c r="F460" s="48"/>
      <c r="G460" s="6"/>
      <c r="H460" s="49" t="str">
        <f t="shared" si="3"/>
        <v/>
      </c>
      <c r="K460" s="6"/>
      <c r="L460" s="106"/>
      <c r="M460" s="6"/>
      <c r="N460" s="6"/>
      <c r="O460" s="105">
        <f t="shared" si="9"/>
        <v>0.00003702395882</v>
      </c>
      <c r="P460" s="108">
        <f t="shared" si="5"/>
        <v>1</v>
      </c>
    </row>
    <row r="461" ht="15.75" customHeight="1">
      <c r="A461" s="112" t="str">
        <f t="shared" si="1"/>
        <v/>
      </c>
      <c r="B461" s="103" t="str">
        <f t="shared" si="2"/>
        <v/>
      </c>
      <c r="C461" s="6">
        <f t="shared" si="6"/>
        <v>11</v>
      </c>
      <c r="D461" s="6">
        <f t="shared" si="7"/>
        <v>10</v>
      </c>
      <c r="E461" s="104"/>
      <c r="F461" s="48"/>
      <c r="G461" s="6"/>
      <c r="H461" s="49" t="str">
        <f t="shared" si="3"/>
        <v/>
      </c>
      <c r="K461" s="6"/>
      <c r="L461" s="106"/>
      <c r="M461" s="6"/>
      <c r="N461" s="6"/>
      <c r="O461" s="105">
        <f t="shared" si="9"/>
        <v>0.00003576278687</v>
      </c>
      <c r="P461" s="108">
        <f t="shared" si="5"/>
        <v>1</v>
      </c>
    </row>
    <row r="462" ht="15.75" customHeight="1">
      <c r="A462" s="112" t="str">
        <f t="shared" si="1"/>
        <v/>
      </c>
      <c r="B462" s="103" t="str">
        <f t="shared" si="2"/>
        <v/>
      </c>
      <c r="C462" s="6">
        <f t="shared" si="6"/>
        <v>12</v>
      </c>
      <c r="D462" s="6">
        <f t="shared" si="7"/>
        <v>10</v>
      </c>
      <c r="E462" s="104"/>
      <c r="F462" s="48"/>
      <c r="G462" s="6"/>
      <c r="H462" s="49" t="str">
        <f t="shared" si="3"/>
        <v/>
      </c>
      <c r="K462" s="6"/>
      <c r="L462" s="106"/>
      <c r="M462" s="6"/>
      <c r="N462" s="6"/>
      <c r="O462" s="105">
        <f t="shared" si="9"/>
        <v>0.00003454457506</v>
      </c>
      <c r="P462" s="108">
        <f t="shared" si="5"/>
        <v>1</v>
      </c>
    </row>
    <row r="463" ht="15.75" customHeight="1">
      <c r="A463" s="112" t="str">
        <f t="shared" si="1"/>
        <v/>
      </c>
      <c r="B463" s="103" t="str">
        <f t="shared" si="2"/>
        <v/>
      </c>
      <c r="C463" s="6">
        <f t="shared" si="6"/>
        <v>13</v>
      </c>
      <c r="D463" s="6">
        <f t="shared" si="7"/>
        <v>10</v>
      </c>
      <c r="E463" s="104"/>
      <c r="F463" s="48"/>
      <c r="G463" s="6"/>
      <c r="H463" s="49" t="str">
        <f t="shared" si="3"/>
        <v/>
      </c>
      <c r="K463" s="6"/>
      <c r="L463" s="106"/>
      <c r="M463" s="6"/>
      <c r="N463" s="6"/>
      <c r="O463" s="105">
        <f t="shared" si="9"/>
        <v>0.00003336786001</v>
      </c>
      <c r="P463" s="108">
        <f t="shared" si="5"/>
        <v>1</v>
      </c>
    </row>
    <row r="464" ht="15.75" customHeight="1">
      <c r="A464" s="112" t="str">
        <f t="shared" si="1"/>
        <v/>
      </c>
      <c r="B464" s="103" t="str">
        <f t="shared" si="2"/>
        <v/>
      </c>
      <c r="C464" s="6">
        <f t="shared" si="6"/>
        <v>14</v>
      </c>
      <c r="D464" s="6">
        <f t="shared" si="7"/>
        <v>10</v>
      </c>
      <c r="E464" s="104"/>
      <c r="F464" s="48"/>
      <c r="G464" s="6"/>
      <c r="H464" s="49" t="str">
        <f t="shared" si="3"/>
        <v/>
      </c>
      <c r="K464" s="6"/>
      <c r="L464" s="106"/>
      <c r="M464" s="6"/>
      <c r="N464" s="6"/>
      <c r="O464" s="105">
        <f t="shared" si="9"/>
        <v>0.00003223122821</v>
      </c>
      <c r="P464" s="108">
        <f t="shared" si="5"/>
        <v>1</v>
      </c>
    </row>
    <row r="465" ht="15.75" customHeight="1">
      <c r="A465" s="112" t="str">
        <f t="shared" si="1"/>
        <v/>
      </c>
      <c r="B465" s="103" t="str">
        <f t="shared" si="2"/>
        <v/>
      </c>
      <c r="C465" s="6">
        <f t="shared" si="6"/>
        <v>15</v>
      </c>
      <c r="D465" s="6">
        <f t="shared" si="7"/>
        <v>10</v>
      </c>
      <c r="E465" s="104"/>
      <c r="F465" s="48"/>
      <c r="G465" s="6"/>
      <c r="H465" s="49" t="str">
        <f t="shared" si="3"/>
        <v/>
      </c>
      <c r="K465" s="6"/>
      <c r="L465" s="106"/>
      <c r="M465" s="6"/>
      <c r="N465" s="6"/>
      <c r="O465" s="105">
        <f t="shared" si="9"/>
        <v>0.00003113331425</v>
      </c>
      <c r="P465" s="108">
        <f t="shared" si="5"/>
        <v>1</v>
      </c>
    </row>
    <row r="466" ht="15.75" customHeight="1">
      <c r="A466" s="112" t="str">
        <f t="shared" si="1"/>
        <v/>
      </c>
      <c r="B466" s="103" t="str">
        <f t="shared" si="2"/>
        <v/>
      </c>
      <c r="C466" s="6">
        <f t="shared" si="6"/>
        <v>16</v>
      </c>
      <c r="D466" s="6">
        <f t="shared" si="7"/>
        <v>10</v>
      </c>
      <c r="E466" s="104"/>
      <c r="F466" s="48"/>
      <c r="G466" s="6"/>
      <c r="H466" s="49" t="str">
        <f t="shared" si="3"/>
        <v/>
      </c>
      <c r="K466" s="6"/>
      <c r="L466" s="106"/>
      <c r="M466" s="6"/>
      <c r="N466" s="6"/>
      <c r="O466" s="105">
        <f t="shared" si="9"/>
        <v>0.00003007279927</v>
      </c>
      <c r="P466" s="108">
        <f t="shared" si="5"/>
        <v>1</v>
      </c>
    </row>
    <row r="467" ht="15.75" customHeight="1">
      <c r="A467" s="112" t="str">
        <f t="shared" si="1"/>
        <v/>
      </c>
      <c r="B467" s="103" t="str">
        <f t="shared" si="2"/>
        <v/>
      </c>
      <c r="C467" s="6">
        <f t="shared" si="6"/>
        <v>17</v>
      </c>
      <c r="D467" s="6">
        <f t="shared" si="7"/>
        <v>10</v>
      </c>
      <c r="E467" s="104"/>
      <c r="F467" s="48"/>
      <c r="G467" s="6"/>
      <c r="H467" s="49" t="str">
        <f t="shared" si="3"/>
        <v/>
      </c>
      <c r="K467" s="6"/>
      <c r="L467" s="106"/>
      <c r="M467" s="6"/>
      <c r="N467" s="6"/>
      <c r="O467" s="105">
        <f t="shared" si="9"/>
        <v>0.00002904840933</v>
      </c>
      <c r="P467" s="108">
        <f t="shared" si="5"/>
        <v>1</v>
      </c>
    </row>
    <row r="468" ht="15.75" customHeight="1">
      <c r="A468" s="112" t="str">
        <f t="shared" si="1"/>
        <v/>
      </c>
      <c r="B468" s="103" t="str">
        <f t="shared" si="2"/>
        <v/>
      </c>
      <c r="C468" s="6">
        <f t="shared" si="6"/>
        <v>18</v>
      </c>
      <c r="D468" s="6">
        <f t="shared" si="7"/>
        <v>10</v>
      </c>
      <c r="E468" s="104"/>
      <c r="F468" s="48"/>
      <c r="G468" s="6"/>
      <c r="H468" s="49" t="str">
        <f t="shared" si="3"/>
        <v/>
      </c>
      <c r="K468" s="6"/>
      <c r="L468" s="106"/>
      <c r="M468" s="6"/>
      <c r="N468" s="6"/>
      <c r="O468" s="105">
        <f t="shared" si="9"/>
        <v>0.00002805891387</v>
      </c>
      <c r="P468" s="108">
        <f t="shared" si="5"/>
        <v>1</v>
      </c>
    </row>
    <row r="469" ht="15.75" customHeight="1">
      <c r="A469" s="112" t="str">
        <f t="shared" si="1"/>
        <v/>
      </c>
      <c r="B469" s="103" t="str">
        <f t="shared" si="2"/>
        <v/>
      </c>
      <c r="C469" s="6">
        <f t="shared" si="6"/>
        <v>19</v>
      </c>
      <c r="D469" s="6">
        <f t="shared" si="7"/>
        <v>10</v>
      </c>
      <c r="E469" s="104"/>
      <c r="F469" s="48"/>
      <c r="G469" s="6"/>
      <c r="H469" s="49" t="str">
        <f t="shared" si="3"/>
        <v/>
      </c>
      <c r="K469" s="6"/>
      <c r="L469" s="106"/>
      <c r="M469" s="6"/>
      <c r="N469" s="6"/>
      <c r="O469" s="105">
        <f t="shared" si="9"/>
        <v>0.00002710312426</v>
      </c>
      <c r="P469" s="108">
        <f t="shared" si="5"/>
        <v>1</v>
      </c>
    </row>
    <row r="470" ht="15.75" customHeight="1">
      <c r="A470" s="112" t="str">
        <f t="shared" si="1"/>
        <v/>
      </c>
      <c r="B470" s="103" t="str">
        <f t="shared" si="2"/>
        <v/>
      </c>
      <c r="C470" s="6">
        <f t="shared" si="6"/>
        <v>20</v>
      </c>
      <c r="D470" s="6">
        <f t="shared" si="7"/>
        <v>10</v>
      </c>
      <c r="E470" s="104"/>
      <c r="F470" s="48"/>
      <c r="G470" s="6"/>
      <c r="H470" s="49" t="str">
        <f t="shared" si="3"/>
        <v/>
      </c>
      <c r="K470" s="6"/>
      <c r="L470" s="106"/>
      <c r="M470" s="6"/>
      <c r="N470" s="6"/>
      <c r="O470" s="105">
        <f t="shared" si="9"/>
        <v>0.00002617989235</v>
      </c>
      <c r="P470" s="108">
        <f t="shared" si="5"/>
        <v>1</v>
      </c>
    </row>
    <row r="471" ht="15.75" customHeight="1">
      <c r="A471" s="112" t="str">
        <f t="shared" si="1"/>
        <v/>
      </c>
      <c r="B471" s="103" t="str">
        <f t="shared" si="2"/>
        <v/>
      </c>
      <c r="C471" s="6">
        <f t="shared" si="6"/>
        <v>21</v>
      </c>
      <c r="D471" s="6">
        <f t="shared" si="7"/>
        <v>10</v>
      </c>
      <c r="E471" s="104"/>
      <c r="F471" s="48"/>
      <c r="G471" s="6"/>
      <c r="H471" s="49" t="str">
        <f t="shared" si="3"/>
        <v/>
      </c>
      <c r="K471" s="6"/>
      <c r="L471" s="106"/>
      <c r="M471" s="6"/>
      <c r="N471" s="6"/>
      <c r="O471" s="105">
        <f t="shared" si="9"/>
        <v>0.00002528810911</v>
      </c>
      <c r="P471" s="108">
        <f t="shared" si="5"/>
        <v>1</v>
      </c>
    </row>
    <row r="472" ht="15.75" customHeight="1">
      <c r="A472" s="112" t="str">
        <f t="shared" si="1"/>
        <v/>
      </c>
      <c r="B472" s="103" t="str">
        <f t="shared" si="2"/>
        <v/>
      </c>
      <c r="C472" s="6">
        <f t="shared" si="6"/>
        <v>22</v>
      </c>
      <c r="D472" s="6">
        <f t="shared" si="7"/>
        <v>10</v>
      </c>
      <c r="E472" s="104"/>
      <c r="F472" s="48"/>
      <c r="G472" s="6"/>
      <c r="H472" s="49" t="str">
        <f t="shared" si="3"/>
        <v/>
      </c>
      <c r="K472" s="6"/>
      <c r="L472" s="106"/>
      <c r="M472" s="6"/>
      <c r="N472" s="6"/>
      <c r="O472" s="105">
        <f t="shared" si="9"/>
        <v>0.00002442670328</v>
      </c>
      <c r="P472" s="108">
        <f t="shared" si="5"/>
        <v>1</v>
      </c>
    </row>
    <row r="473" ht="15.75" customHeight="1">
      <c r="A473" s="112" t="str">
        <f t="shared" si="1"/>
        <v/>
      </c>
      <c r="B473" s="103" t="str">
        <f t="shared" si="2"/>
        <v/>
      </c>
      <c r="C473" s="6">
        <f t="shared" si="6"/>
        <v>23</v>
      </c>
      <c r="D473" s="6">
        <f t="shared" si="7"/>
        <v>10</v>
      </c>
      <c r="E473" s="104"/>
      <c r="F473" s="48"/>
      <c r="G473" s="6"/>
      <c r="H473" s="49" t="str">
        <f t="shared" si="3"/>
        <v/>
      </c>
      <c r="K473" s="6"/>
      <c r="L473" s="106"/>
      <c r="M473" s="6"/>
      <c r="N473" s="6"/>
      <c r="O473" s="105">
        <f t="shared" si="9"/>
        <v>0.00002359464009</v>
      </c>
      <c r="P473" s="108">
        <f t="shared" si="5"/>
        <v>1</v>
      </c>
    </row>
    <row r="474" ht="15.75" customHeight="1">
      <c r="A474" s="112" t="str">
        <f t="shared" si="1"/>
        <v/>
      </c>
      <c r="B474" s="103" t="str">
        <f t="shared" si="2"/>
        <v/>
      </c>
      <c r="C474" s="6">
        <f t="shared" si="6"/>
        <v>24</v>
      </c>
      <c r="D474" s="6">
        <f t="shared" si="7"/>
        <v>10</v>
      </c>
      <c r="E474" s="104"/>
      <c r="F474" s="48"/>
      <c r="G474" s="6"/>
      <c r="H474" s="49" t="str">
        <f t="shared" si="3"/>
        <v/>
      </c>
      <c r="K474" s="6"/>
      <c r="L474" s="106"/>
      <c r="M474" s="6"/>
      <c r="N474" s="6"/>
      <c r="O474" s="105">
        <f t="shared" si="9"/>
        <v>0.00002279092003</v>
      </c>
      <c r="P474" s="108">
        <f t="shared" si="5"/>
        <v>1</v>
      </c>
    </row>
    <row r="475" ht="15.75" customHeight="1">
      <c r="A475" s="112" t="str">
        <f t="shared" si="1"/>
        <v/>
      </c>
      <c r="B475" s="103" t="str">
        <f t="shared" si="2"/>
        <v/>
      </c>
      <c r="C475" s="6">
        <f t="shared" si="6"/>
        <v>25</v>
      </c>
      <c r="D475" s="6">
        <f t="shared" si="7"/>
        <v>10</v>
      </c>
      <c r="E475" s="104"/>
      <c r="F475" s="48"/>
      <c r="G475" s="6"/>
      <c r="H475" s="49" t="str">
        <f t="shared" si="3"/>
        <v/>
      </c>
      <c r="K475" s="6"/>
      <c r="L475" s="106"/>
      <c r="M475" s="6"/>
      <c r="N475" s="6"/>
      <c r="O475" s="105">
        <f t="shared" si="9"/>
        <v>0.00002201457763</v>
      </c>
      <c r="P475" s="108">
        <f t="shared" si="5"/>
        <v>1</v>
      </c>
    </row>
    <row r="476" ht="15.75" customHeight="1">
      <c r="A476" s="112" t="str">
        <f t="shared" si="1"/>
        <v/>
      </c>
      <c r="B476" s="103" t="str">
        <f t="shared" si="2"/>
        <v/>
      </c>
      <c r="C476" s="6">
        <f t="shared" si="6"/>
        <v>26</v>
      </c>
      <c r="D476" s="6">
        <f t="shared" si="7"/>
        <v>10</v>
      </c>
      <c r="E476" s="104"/>
      <c r="F476" s="48"/>
      <c r="G476" s="6"/>
      <c r="H476" s="49" t="str">
        <f t="shared" si="3"/>
        <v/>
      </c>
      <c r="K476" s="6"/>
      <c r="L476" s="106"/>
      <c r="M476" s="6"/>
      <c r="N476" s="6"/>
      <c r="O476" s="105">
        <f t="shared" si="9"/>
        <v>0.0000212646803</v>
      </c>
      <c r="P476" s="108">
        <f t="shared" si="5"/>
        <v>1</v>
      </c>
    </row>
    <row r="477" ht="15.75" customHeight="1">
      <c r="A477" s="112" t="str">
        <f t="shared" si="1"/>
        <v/>
      </c>
      <c r="B477" s="103" t="str">
        <f t="shared" si="2"/>
        <v/>
      </c>
      <c r="C477" s="6">
        <f t="shared" si="6"/>
        <v>27</v>
      </c>
      <c r="D477" s="6">
        <f t="shared" si="7"/>
        <v>10</v>
      </c>
      <c r="E477" s="104"/>
      <c r="F477" s="48"/>
      <c r="G477" s="6"/>
      <c r="H477" s="49" t="str">
        <f t="shared" si="3"/>
        <v/>
      </c>
      <c r="K477" s="6"/>
      <c r="L477" s="106"/>
      <c r="M477" s="6"/>
      <c r="N477" s="6"/>
      <c r="O477" s="105">
        <f t="shared" si="9"/>
        <v>0.00002054032722</v>
      </c>
      <c r="P477" s="108">
        <f t="shared" si="5"/>
        <v>1</v>
      </c>
    </row>
    <row r="478" ht="15.75" customHeight="1">
      <c r="A478" s="112" t="str">
        <f t="shared" si="1"/>
        <v/>
      </c>
      <c r="B478" s="103" t="str">
        <f t="shared" si="2"/>
        <v/>
      </c>
      <c r="C478" s="6">
        <f t="shared" si="6"/>
        <v>28</v>
      </c>
      <c r="D478" s="6">
        <f t="shared" si="7"/>
        <v>10</v>
      </c>
      <c r="E478" s="104"/>
      <c r="F478" s="48"/>
      <c r="G478" s="6"/>
      <c r="H478" s="49" t="str">
        <f t="shared" si="3"/>
        <v/>
      </c>
      <c r="K478" s="6"/>
      <c r="L478" s="106"/>
      <c r="M478" s="6"/>
      <c r="N478" s="6"/>
      <c r="O478" s="105">
        <f t="shared" si="9"/>
        <v>0.00001984064827</v>
      </c>
      <c r="P478" s="108">
        <f t="shared" si="5"/>
        <v>1</v>
      </c>
    </row>
    <row r="479" ht="15.75" customHeight="1">
      <c r="A479" s="112" t="str">
        <f t="shared" si="1"/>
        <v/>
      </c>
      <c r="B479" s="103" t="str">
        <f t="shared" si="2"/>
        <v/>
      </c>
      <c r="C479" s="6">
        <f t="shared" si="6"/>
        <v>29</v>
      </c>
      <c r="D479" s="6">
        <f t="shared" si="7"/>
        <v>10</v>
      </c>
      <c r="E479" s="104"/>
      <c r="F479" s="48"/>
      <c r="G479" s="6"/>
      <c r="H479" s="49" t="str">
        <f t="shared" si="3"/>
        <v/>
      </c>
      <c r="K479" s="6"/>
      <c r="L479" s="106"/>
      <c r="M479" s="6"/>
      <c r="N479" s="6"/>
      <c r="O479" s="105">
        <f t="shared" si="9"/>
        <v>0.00001916480295</v>
      </c>
      <c r="P479" s="108">
        <f t="shared" si="5"/>
        <v>1</v>
      </c>
    </row>
    <row r="480" ht="15.75" customHeight="1">
      <c r="A480" s="112" t="str">
        <f t="shared" si="1"/>
        <v/>
      </c>
      <c r="B480" s="103" t="str">
        <f t="shared" si="2"/>
        <v/>
      </c>
      <c r="C480" s="6">
        <f t="shared" si="6"/>
        <v>30</v>
      </c>
      <c r="D480" s="6">
        <f t="shared" si="7"/>
        <v>10</v>
      </c>
      <c r="E480" s="104"/>
      <c r="F480" s="48"/>
      <c r="G480" s="6"/>
      <c r="H480" s="49" t="str">
        <f t="shared" si="3"/>
        <v/>
      </c>
      <c r="K480" s="6"/>
      <c r="L480" s="106"/>
      <c r="M480" s="6"/>
      <c r="N480" s="6"/>
      <c r="O480" s="105">
        <f t="shared" si="9"/>
        <v>0.00001851197941</v>
      </c>
      <c r="P480" s="108">
        <f t="shared" si="5"/>
        <v>1</v>
      </c>
    </row>
    <row r="481" ht="15.75" customHeight="1">
      <c r="A481" s="112" t="str">
        <f t="shared" si="1"/>
        <v/>
      </c>
      <c r="B481" s="103" t="str">
        <f t="shared" si="2"/>
        <v/>
      </c>
      <c r="C481" s="6">
        <f t="shared" si="6"/>
        <v>31</v>
      </c>
      <c r="D481" s="6">
        <f t="shared" si="7"/>
        <v>10</v>
      </c>
      <c r="E481" s="104"/>
      <c r="F481" s="48"/>
      <c r="G481" s="6"/>
      <c r="H481" s="49" t="str">
        <f t="shared" si="3"/>
        <v/>
      </c>
      <c r="K481" s="6"/>
      <c r="L481" s="106"/>
      <c r="M481" s="6"/>
      <c r="N481" s="6"/>
      <c r="O481" s="105">
        <f t="shared" si="9"/>
        <v>0.00001788139343</v>
      </c>
      <c r="P481" s="108">
        <f t="shared" si="5"/>
        <v>1</v>
      </c>
    </row>
    <row r="482" ht="15.75" customHeight="1">
      <c r="A482" s="112" t="str">
        <f t="shared" si="1"/>
        <v/>
      </c>
      <c r="B482" s="103" t="str">
        <f t="shared" si="2"/>
        <v/>
      </c>
      <c r="C482" s="6">
        <f t="shared" si="6"/>
        <v>32</v>
      </c>
      <c r="D482" s="6">
        <f t="shared" si="7"/>
        <v>10</v>
      </c>
      <c r="E482" s="104"/>
      <c r="F482" s="48"/>
      <c r="G482" s="6"/>
      <c r="H482" s="49" t="str">
        <f t="shared" si="3"/>
        <v/>
      </c>
      <c r="K482" s="6"/>
      <c r="L482" s="106"/>
      <c r="M482" s="6"/>
      <c r="N482" s="6"/>
      <c r="O482" s="105">
        <f t="shared" si="9"/>
        <v>0.00001727228753</v>
      </c>
      <c r="P482" s="108">
        <f t="shared" si="5"/>
        <v>1</v>
      </c>
    </row>
    <row r="483" ht="15.75" customHeight="1">
      <c r="A483" s="112" t="str">
        <f t="shared" si="1"/>
        <v/>
      </c>
      <c r="B483" s="103" t="str">
        <f t="shared" si="2"/>
        <v/>
      </c>
      <c r="C483" s="6">
        <f t="shared" si="6"/>
        <v>33</v>
      </c>
      <c r="D483" s="6">
        <f t="shared" si="7"/>
        <v>10</v>
      </c>
      <c r="E483" s="104"/>
      <c r="F483" s="48"/>
      <c r="G483" s="6"/>
      <c r="H483" s="49" t="str">
        <f t="shared" si="3"/>
        <v/>
      </c>
      <c r="K483" s="6"/>
      <c r="L483" s="106"/>
      <c r="M483" s="6"/>
      <c r="N483" s="6"/>
      <c r="O483" s="105">
        <f t="shared" si="9"/>
        <v>0.00001668393001</v>
      </c>
      <c r="P483" s="108">
        <f t="shared" si="5"/>
        <v>1</v>
      </c>
    </row>
    <row r="484" ht="15.75" customHeight="1">
      <c r="A484" s="112" t="str">
        <f t="shared" si="1"/>
        <v/>
      </c>
      <c r="B484" s="103" t="str">
        <f t="shared" si="2"/>
        <v/>
      </c>
      <c r="C484" s="6">
        <f t="shared" si="6"/>
        <v>34</v>
      </c>
      <c r="D484" s="6">
        <f t="shared" si="7"/>
        <v>10</v>
      </c>
      <c r="E484" s="104"/>
      <c r="F484" s="48"/>
      <c r="G484" s="6"/>
      <c r="H484" s="49" t="str">
        <f t="shared" si="3"/>
        <v/>
      </c>
      <c r="K484" s="6"/>
      <c r="L484" s="106"/>
      <c r="M484" s="6"/>
      <c r="N484" s="6"/>
      <c r="O484" s="105">
        <f t="shared" si="9"/>
        <v>0.0000161156141</v>
      </c>
      <c r="P484" s="108">
        <f t="shared" si="5"/>
        <v>1</v>
      </c>
    </row>
    <row r="485" ht="15.75" customHeight="1">
      <c r="A485" s="112" t="str">
        <f t="shared" si="1"/>
        <v/>
      </c>
      <c r="B485" s="103" t="str">
        <f t="shared" si="2"/>
        <v/>
      </c>
      <c r="C485" s="6">
        <f t="shared" si="6"/>
        <v>35</v>
      </c>
      <c r="D485" s="6">
        <f t="shared" si="7"/>
        <v>10</v>
      </c>
      <c r="E485" s="104"/>
      <c r="F485" s="48"/>
      <c r="G485" s="6"/>
      <c r="H485" s="49" t="str">
        <f t="shared" si="3"/>
        <v/>
      </c>
      <c r="K485" s="6"/>
      <c r="L485" s="106"/>
      <c r="M485" s="6"/>
      <c r="N485" s="6"/>
      <c r="O485" s="105">
        <f t="shared" si="9"/>
        <v>0.00001556665713</v>
      </c>
      <c r="P485" s="108">
        <f t="shared" si="5"/>
        <v>1</v>
      </c>
    </row>
    <row r="486" ht="15.75" customHeight="1">
      <c r="A486" s="112" t="str">
        <f t="shared" si="1"/>
        <v/>
      </c>
      <c r="B486" s="103" t="str">
        <f t="shared" si="2"/>
        <v/>
      </c>
      <c r="C486" s="6">
        <f t="shared" si="6"/>
        <v>36</v>
      </c>
      <c r="D486" s="6">
        <f t="shared" si="7"/>
        <v>10</v>
      </c>
      <c r="E486" s="104"/>
      <c r="F486" s="48"/>
      <c r="G486" s="6"/>
      <c r="H486" s="49" t="str">
        <f t="shared" si="3"/>
        <v/>
      </c>
      <c r="K486" s="6"/>
      <c r="L486" s="106"/>
      <c r="M486" s="6"/>
      <c r="N486" s="6"/>
      <c r="O486" s="105">
        <f t="shared" si="9"/>
        <v>0.00001503639964</v>
      </c>
      <c r="P486" s="108">
        <f t="shared" si="5"/>
        <v>1</v>
      </c>
    </row>
    <row r="487" ht="15.75" customHeight="1">
      <c r="A487" s="112" t="str">
        <f t="shared" si="1"/>
        <v/>
      </c>
      <c r="B487" s="103" t="str">
        <f t="shared" si="2"/>
        <v/>
      </c>
      <c r="C487" s="6">
        <f t="shared" si="6"/>
        <v>37</v>
      </c>
      <c r="D487" s="6">
        <f t="shared" si="7"/>
        <v>10</v>
      </c>
      <c r="E487" s="104"/>
      <c r="F487" s="48"/>
      <c r="G487" s="6"/>
      <c r="H487" s="49" t="str">
        <f t="shared" si="3"/>
        <v/>
      </c>
      <c r="K487" s="6"/>
      <c r="L487" s="106"/>
      <c r="M487" s="6"/>
      <c r="N487" s="6"/>
      <c r="O487" s="105">
        <f t="shared" si="9"/>
        <v>0.00001452420467</v>
      </c>
      <c r="P487" s="108">
        <f t="shared" si="5"/>
        <v>1</v>
      </c>
    </row>
    <row r="488" ht="15.75" customHeight="1">
      <c r="A488" s="112" t="str">
        <f t="shared" si="1"/>
        <v/>
      </c>
      <c r="B488" s="103" t="str">
        <f t="shared" si="2"/>
        <v/>
      </c>
      <c r="C488" s="6">
        <f t="shared" si="6"/>
        <v>38</v>
      </c>
      <c r="D488" s="6">
        <f t="shared" si="7"/>
        <v>10</v>
      </c>
      <c r="E488" s="104"/>
      <c r="F488" s="48"/>
      <c r="G488" s="6"/>
      <c r="H488" s="49" t="str">
        <f t="shared" si="3"/>
        <v/>
      </c>
      <c r="K488" s="6"/>
      <c r="L488" s="106"/>
      <c r="M488" s="6"/>
      <c r="N488" s="6"/>
      <c r="O488" s="105">
        <f t="shared" si="9"/>
        <v>0.00001402945694</v>
      </c>
      <c r="P488" s="108">
        <f t="shared" si="5"/>
        <v>1</v>
      </c>
    </row>
    <row r="489" ht="15.75" customHeight="1">
      <c r="A489" s="112" t="str">
        <f t="shared" si="1"/>
        <v/>
      </c>
      <c r="B489" s="103" t="str">
        <f t="shared" si="2"/>
        <v/>
      </c>
      <c r="C489" s="6">
        <f t="shared" si="6"/>
        <v>39</v>
      </c>
      <c r="D489" s="6">
        <f t="shared" si="7"/>
        <v>10</v>
      </c>
      <c r="E489" s="104"/>
      <c r="F489" s="48"/>
      <c r="G489" s="6"/>
      <c r="H489" s="49" t="str">
        <f t="shared" si="3"/>
        <v/>
      </c>
      <c r="K489" s="6"/>
      <c r="L489" s="106"/>
      <c r="M489" s="6"/>
      <c r="N489" s="6"/>
      <c r="O489" s="105">
        <f t="shared" si="9"/>
        <v>0.00001355156213</v>
      </c>
      <c r="P489" s="108">
        <f t="shared" si="5"/>
        <v>1</v>
      </c>
    </row>
    <row r="490" ht="15.75" customHeight="1">
      <c r="A490" s="112" t="str">
        <f t="shared" si="1"/>
        <v/>
      </c>
      <c r="B490" s="103" t="str">
        <f t="shared" si="2"/>
        <v/>
      </c>
      <c r="C490" s="6">
        <f t="shared" si="6"/>
        <v>40</v>
      </c>
      <c r="D490" s="6">
        <f t="shared" si="7"/>
        <v>10</v>
      </c>
      <c r="E490" s="104"/>
      <c r="F490" s="48"/>
      <c r="G490" s="6"/>
      <c r="H490" s="49" t="str">
        <f t="shared" si="3"/>
        <v/>
      </c>
      <c r="K490" s="6"/>
      <c r="L490" s="106"/>
      <c r="M490" s="6"/>
      <c r="N490" s="6"/>
      <c r="O490" s="105">
        <f t="shared" si="9"/>
        <v>0.00001308994617</v>
      </c>
      <c r="P490" s="108">
        <f t="shared" si="5"/>
        <v>1</v>
      </c>
    </row>
    <row r="491" ht="15.75" customHeight="1">
      <c r="A491" s="112" t="str">
        <f t="shared" si="1"/>
        <v/>
      </c>
      <c r="B491" s="103" t="str">
        <f t="shared" si="2"/>
        <v/>
      </c>
      <c r="C491" s="6">
        <f t="shared" si="6"/>
        <v>41</v>
      </c>
      <c r="D491" s="6">
        <f t="shared" si="7"/>
        <v>10</v>
      </c>
      <c r="E491" s="104"/>
      <c r="F491" s="48"/>
      <c r="G491" s="6"/>
      <c r="H491" s="49" t="str">
        <f t="shared" si="3"/>
        <v/>
      </c>
      <c r="K491" s="6"/>
      <c r="L491" s="106"/>
      <c r="M491" s="6"/>
      <c r="N491" s="6"/>
      <c r="O491" s="105">
        <f t="shared" si="9"/>
        <v>0.00001264405455</v>
      </c>
      <c r="P491" s="108">
        <f t="shared" si="5"/>
        <v>1</v>
      </c>
    </row>
    <row r="492" ht="15.75" customHeight="1">
      <c r="A492" s="112" t="str">
        <f t="shared" si="1"/>
        <v/>
      </c>
      <c r="B492" s="103" t="str">
        <f t="shared" si="2"/>
        <v/>
      </c>
      <c r="C492" s="6">
        <f t="shared" si="6"/>
        <v>42</v>
      </c>
      <c r="D492" s="6">
        <f t="shared" si="7"/>
        <v>10</v>
      </c>
      <c r="E492" s="104"/>
      <c r="F492" s="48"/>
      <c r="G492" s="6"/>
      <c r="H492" s="49" t="str">
        <f t="shared" si="3"/>
        <v/>
      </c>
      <c r="K492" s="6"/>
      <c r="L492" s="106"/>
      <c r="M492" s="6"/>
      <c r="N492" s="6"/>
      <c r="O492" s="105">
        <f t="shared" si="9"/>
        <v>0.00001221335164</v>
      </c>
      <c r="P492" s="108">
        <f t="shared" si="5"/>
        <v>1</v>
      </c>
    </row>
    <row r="493" ht="15.75" customHeight="1">
      <c r="A493" s="112" t="str">
        <f t="shared" si="1"/>
        <v/>
      </c>
      <c r="B493" s="103" t="str">
        <f t="shared" si="2"/>
        <v/>
      </c>
      <c r="C493" s="6">
        <f t="shared" si="6"/>
        <v>43</v>
      </c>
      <c r="D493" s="6">
        <f t="shared" si="7"/>
        <v>10</v>
      </c>
      <c r="E493" s="104"/>
      <c r="F493" s="48"/>
      <c r="G493" s="6"/>
      <c r="H493" s="49" t="str">
        <f t="shared" si="3"/>
        <v/>
      </c>
      <c r="K493" s="6"/>
      <c r="L493" s="106"/>
      <c r="M493" s="6"/>
      <c r="N493" s="6"/>
      <c r="O493" s="105">
        <f t="shared" si="9"/>
        <v>0.00001179732004</v>
      </c>
      <c r="P493" s="108">
        <f t="shared" si="5"/>
        <v>1</v>
      </c>
    </row>
    <row r="494" ht="15.75" customHeight="1">
      <c r="A494" s="112" t="str">
        <f t="shared" si="1"/>
        <v/>
      </c>
      <c r="B494" s="103" t="str">
        <f t="shared" si="2"/>
        <v/>
      </c>
      <c r="C494" s="6">
        <f t="shared" si="6"/>
        <v>44</v>
      </c>
      <c r="D494" s="6">
        <f t="shared" si="7"/>
        <v>10</v>
      </c>
      <c r="E494" s="104"/>
      <c r="F494" s="48"/>
      <c r="G494" s="6"/>
      <c r="H494" s="49" t="str">
        <f t="shared" si="3"/>
        <v/>
      </c>
      <c r="K494" s="6"/>
      <c r="L494" s="106"/>
      <c r="M494" s="6"/>
      <c r="N494" s="6"/>
      <c r="O494" s="105">
        <f t="shared" si="9"/>
        <v>0.00001139546002</v>
      </c>
      <c r="P494" s="108">
        <f t="shared" si="5"/>
        <v>1</v>
      </c>
    </row>
    <row r="495" ht="15.75" customHeight="1">
      <c r="A495" s="112" t="str">
        <f t="shared" si="1"/>
        <v/>
      </c>
      <c r="B495" s="103" t="str">
        <f t="shared" si="2"/>
        <v/>
      </c>
      <c r="C495" s="6">
        <f t="shared" si="6"/>
        <v>45</v>
      </c>
      <c r="D495" s="6">
        <f t="shared" si="7"/>
        <v>10</v>
      </c>
      <c r="E495" s="104"/>
      <c r="F495" s="48"/>
      <c r="G495" s="6"/>
      <c r="H495" s="49" t="str">
        <f t="shared" si="3"/>
        <v/>
      </c>
      <c r="K495" s="6"/>
      <c r="L495" s="106"/>
      <c r="M495" s="6"/>
      <c r="N495" s="6"/>
      <c r="O495" s="105">
        <f t="shared" si="9"/>
        <v>0.00001100728881</v>
      </c>
      <c r="P495" s="108">
        <f t="shared" si="5"/>
        <v>1</v>
      </c>
    </row>
    <row r="496" ht="15.75" customHeight="1">
      <c r="A496" s="112" t="str">
        <f t="shared" si="1"/>
        <v/>
      </c>
      <c r="B496" s="103" t="str">
        <f t="shared" si="2"/>
        <v/>
      </c>
      <c r="C496" s="6">
        <f t="shared" si="6"/>
        <v>46</v>
      </c>
      <c r="D496" s="6">
        <f t="shared" si="7"/>
        <v>10</v>
      </c>
      <c r="E496" s="104"/>
      <c r="F496" s="48"/>
      <c r="G496" s="6"/>
      <c r="H496" s="49" t="str">
        <f t="shared" si="3"/>
        <v/>
      </c>
      <c r="K496" s="6"/>
      <c r="L496" s="106"/>
      <c r="M496" s="6"/>
      <c r="N496" s="6"/>
      <c r="O496" s="105">
        <f t="shared" si="9"/>
        <v>0.00001063234015</v>
      </c>
      <c r="P496" s="108">
        <f t="shared" si="5"/>
        <v>1</v>
      </c>
    </row>
    <row r="497" ht="15.75" customHeight="1">
      <c r="A497" s="112" t="str">
        <f t="shared" si="1"/>
        <v/>
      </c>
      <c r="B497" s="103" t="str">
        <f t="shared" si="2"/>
        <v/>
      </c>
      <c r="C497" s="6">
        <f t="shared" si="6"/>
        <v>47</v>
      </c>
      <c r="D497" s="6">
        <f t="shared" si="7"/>
        <v>10</v>
      </c>
      <c r="E497" s="104"/>
      <c r="F497" s="48"/>
      <c r="G497" s="6"/>
      <c r="H497" s="49" t="str">
        <f t="shared" si="3"/>
        <v/>
      </c>
      <c r="K497" s="6"/>
      <c r="L497" s="106"/>
      <c r="M497" s="6"/>
      <c r="N497" s="6"/>
      <c r="O497" s="105">
        <f t="shared" si="9"/>
        <v>0.00001027016361</v>
      </c>
      <c r="P497" s="108">
        <f t="shared" si="5"/>
        <v>1</v>
      </c>
    </row>
    <row r="498" ht="15.75" customHeight="1">
      <c r="A498" s="112" t="str">
        <f t="shared" si="1"/>
        <v/>
      </c>
      <c r="B498" s="103" t="str">
        <f t="shared" si="2"/>
        <v/>
      </c>
      <c r="C498" s="6">
        <f t="shared" si="6"/>
        <v>48</v>
      </c>
      <c r="D498" s="6">
        <f t="shared" si="7"/>
        <v>10</v>
      </c>
      <c r="E498" s="104"/>
      <c r="F498" s="48"/>
      <c r="G498" s="6"/>
      <c r="H498" s="49" t="str">
        <f t="shared" si="3"/>
        <v/>
      </c>
      <c r="K498" s="6"/>
      <c r="L498" s="106"/>
      <c r="M498" s="6"/>
      <c r="N498" s="6"/>
      <c r="O498" s="105">
        <f t="shared" si="9"/>
        <v>0.000009920324135</v>
      </c>
      <c r="P498" s="108">
        <f t="shared" si="5"/>
        <v>1</v>
      </c>
    </row>
    <row r="499" ht="15.75" customHeight="1">
      <c r="A499" s="112" t="str">
        <f t="shared" si="1"/>
        <v/>
      </c>
      <c r="B499" s="103" t="str">
        <f t="shared" si="2"/>
        <v/>
      </c>
      <c r="C499" s="6">
        <f t="shared" si="6"/>
        <v>49</v>
      </c>
      <c r="D499" s="6">
        <f t="shared" si="7"/>
        <v>10</v>
      </c>
      <c r="E499" s="104"/>
      <c r="F499" s="48"/>
      <c r="G499" s="6"/>
      <c r="H499" s="49" t="str">
        <f t="shared" si="3"/>
        <v/>
      </c>
      <c r="K499" s="6"/>
      <c r="L499" s="106"/>
      <c r="M499" s="6"/>
      <c r="N499" s="6"/>
      <c r="O499" s="105">
        <f t="shared" si="9"/>
        <v>0.000009582401477</v>
      </c>
      <c r="P499" s="108">
        <f t="shared" si="5"/>
        <v>1</v>
      </c>
    </row>
    <row r="500" ht="15.75" customHeight="1">
      <c r="A500" s="112" t="str">
        <f t="shared" si="1"/>
        <v/>
      </c>
      <c r="B500" s="103" t="str">
        <f t="shared" si="2"/>
        <v/>
      </c>
      <c r="C500" s="6">
        <f t="shared" si="6"/>
        <v>50</v>
      </c>
      <c r="D500" s="6">
        <f t="shared" si="7"/>
        <v>10</v>
      </c>
      <c r="E500" s="114"/>
      <c r="F500" s="48"/>
      <c r="G500" s="6"/>
      <c r="H500" s="49" t="str">
        <f t="shared" si="3"/>
        <v/>
      </c>
      <c r="K500" s="6"/>
      <c r="L500" s="106"/>
      <c r="M500" s="6"/>
      <c r="N500" s="6"/>
      <c r="O500" s="105">
        <f t="shared" si="9"/>
        <v>0.000009255989705</v>
      </c>
      <c r="P500" s="108">
        <f t="shared" si="5"/>
        <v>1</v>
      </c>
    </row>
    <row r="501" ht="15.75" customHeight="1">
      <c r="A501" s="112" t="str">
        <f t="shared" si="1"/>
        <v/>
      </c>
      <c r="B501" s="103" t="str">
        <f t="shared" si="2"/>
        <v/>
      </c>
      <c r="C501" s="6">
        <f t="shared" si="6"/>
        <v>1</v>
      </c>
      <c r="D501" s="6">
        <f t="shared" si="7"/>
        <v>11</v>
      </c>
      <c r="E501" s="97" t="str">
        <f t="array" ref="E501">if(index(VirtualLeague!$I$2:$AF$2,0,D501)="",,index(ScoreMatrix!$B$2:$AA$51,0,D501))</f>
        <v/>
      </c>
      <c r="F501" s="48"/>
      <c r="G501" s="6"/>
      <c r="H501" s="49" t="str">
        <f t="shared" si="3"/>
        <v/>
      </c>
      <c r="K501" s="6"/>
      <c r="L501" s="106"/>
      <c r="M501" s="6"/>
      <c r="N501" s="6"/>
      <c r="O501" s="105">
        <f t="shared" si="9"/>
        <v>0.000008940696716</v>
      </c>
      <c r="P501" s="108">
        <f t="shared" si="5"/>
        <v>1</v>
      </c>
    </row>
    <row r="502" ht="15.75" customHeight="1">
      <c r="A502" s="112" t="str">
        <f t="shared" si="1"/>
        <v/>
      </c>
      <c r="B502" s="103" t="str">
        <f t="shared" si="2"/>
        <v/>
      </c>
      <c r="C502" s="6">
        <f t="shared" si="6"/>
        <v>2</v>
      </c>
      <c r="D502" s="6">
        <f t="shared" si="7"/>
        <v>11</v>
      </c>
      <c r="E502" s="104"/>
      <c r="F502" s="48"/>
      <c r="G502" s="6"/>
      <c r="H502" s="49" t="str">
        <f t="shared" si="3"/>
        <v/>
      </c>
      <c r="K502" s="6"/>
      <c r="L502" s="106"/>
      <c r="M502" s="6"/>
      <c r="N502" s="6"/>
      <c r="O502" s="105">
        <f t="shared" si="9"/>
        <v>0.000008636143764</v>
      </c>
      <c r="P502" s="108">
        <f t="shared" si="5"/>
        <v>1</v>
      </c>
    </row>
    <row r="503" ht="15.75" customHeight="1">
      <c r="A503" s="112" t="str">
        <f t="shared" si="1"/>
        <v/>
      </c>
      <c r="B503" s="103" t="str">
        <f t="shared" si="2"/>
        <v/>
      </c>
      <c r="C503" s="6">
        <f t="shared" si="6"/>
        <v>3</v>
      </c>
      <c r="D503" s="6">
        <f t="shared" si="7"/>
        <v>11</v>
      </c>
      <c r="E503" s="104"/>
      <c r="F503" s="48"/>
      <c r="G503" s="6"/>
      <c r="H503" s="49" t="str">
        <f t="shared" si="3"/>
        <v/>
      </c>
      <c r="K503" s="6"/>
      <c r="L503" s="106"/>
      <c r="M503" s="6"/>
      <c r="N503" s="6"/>
      <c r="O503" s="105">
        <f t="shared" si="9"/>
        <v>0.000008341965004</v>
      </c>
      <c r="P503" s="108">
        <f t="shared" si="5"/>
        <v>1</v>
      </c>
    </row>
    <row r="504" ht="15.75" customHeight="1">
      <c r="A504" s="112" t="str">
        <f t="shared" si="1"/>
        <v/>
      </c>
      <c r="B504" s="103" t="str">
        <f t="shared" si="2"/>
        <v/>
      </c>
      <c r="C504" s="6">
        <f t="shared" si="6"/>
        <v>4</v>
      </c>
      <c r="D504" s="6">
        <f t="shared" si="7"/>
        <v>11</v>
      </c>
      <c r="E504" s="104"/>
      <c r="F504" s="48"/>
      <c r="G504" s="6"/>
      <c r="H504" s="49" t="str">
        <f t="shared" si="3"/>
        <v/>
      </c>
      <c r="K504" s="6"/>
      <c r="L504" s="106"/>
      <c r="M504" s="6"/>
      <c r="N504" s="6"/>
      <c r="O504" s="105">
        <f t="shared" si="9"/>
        <v>0.000008057807052</v>
      </c>
      <c r="P504" s="108">
        <f t="shared" si="5"/>
        <v>1</v>
      </c>
    </row>
    <row r="505" ht="15.75" customHeight="1">
      <c r="A505" s="112" t="str">
        <f t="shared" si="1"/>
        <v/>
      </c>
      <c r="B505" s="103" t="str">
        <f t="shared" si="2"/>
        <v/>
      </c>
      <c r="C505" s="6">
        <f t="shared" si="6"/>
        <v>5</v>
      </c>
      <c r="D505" s="6">
        <f t="shared" si="7"/>
        <v>11</v>
      </c>
      <c r="E505" s="104"/>
      <c r="F505" s="48"/>
      <c r="G505" s="6"/>
      <c r="H505" s="49" t="str">
        <f t="shared" si="3"/>
        <v/>
      </c>
      <c r="K505" s="6"/>
      <c r="L505" s="106"/>
      <c r="M505" s="6"/>
      <c r="N505" s="6"/>
      <c r="O505" s="105">
        <f t="shared" si="9"/>
        <v>0.000007783328563</v>
      </c>
      <c r="P505" s="108">
        <f t="shared" si="5"/>
        <v>1</v>
      </c>
    </row>
    <row r="506" ht="15.75" customHeight="1">
      <c r="A506" s="112" t="str">
        <f t="shared" si="1"/>
        <v/>
      </c>
      <c r="B506" s="103" t="str">
        <f t="shared" si="2"/>
        <v/>
      </c>
      <c r="C506" s="6">
        <f t="shared" si="6"/>
        <v>6</v>
      </c>
      <c r="D506" s="6">
        <f t="shared" si="7"/>
        <v>11</v>
      </c>
      <c r="E506" s="104"/>
      <c r="F506" s="48"/>
      <c r="G506" s="6"/>
      <c r="H506" s="49" t="str">
        <f t="shared" si="3"/>
        <v/>
      </c>
      <c r="K506" s="6"/>
      <c r="L506" s="106"/>
      <c r="M506" s="6"/>
      <c r="N506" s="6"/>
      <c r="O506" s="105">
        <f t="shared" si="9"/>
        <v>0.000007518199819</v>
      </c>
      <c r="P506" s="108">
        <f t="shared" si="5"/>
        <v>1</v>
      </c>
    </row>
    <row r="507" ht="15.75" customHeight="1">
      <c r="A507" s="112" t="str">
        <f t="shared" si="1"/>
        <v/>
      </c>
      <c r="B507" s="103" t="str">
        <f t="shared" si="2"/>
        <v/>
      </c>
      <c r="C507" s="6">
        <f t="shared" si="6"/>
        <v>7</v>
      </c>
      <c r="D507" s="6">
        <f t="shared" si="7"/>
        <v>11</v>
      </c>
      <c r="E507" s="104"/>
      <c r="F507" s="48"/>
      <c r="G507" s="6"/>
      <c r="H507" s="49" t="str">
        <f t="shared" si="3"/>
        <v/>
      </c>
      <c r="K507" s="6"/>
      <c r="L507" s="106"/>
      <c r="M507" s="6"/>
      <c r="N507" s="6"/>
      <c r="O507" s="105">
        <f t="shared" si="9"/>
        <v>0.000007262102333</v>
      </c>
      <c r="P507" s="108">
        <f t="shared" si="5"/>
        <v>1</v>
      </c>
    </row>
    <row r="508" ht="15.75" customHeight="1">
      <c r="A508" s="112" t="str">
        <f t="shared" si="1"/>
        <v/>
      </c>
      <c r="B508" s="103" t="str">
        <f t="shared" si="2"/>
        <v/>
      </c>
      <c r="C508" s="6">
        <f t="shared" si="6"/>
        <v>8</v>
      </c>
      <c r="D508" s="6">
        <f t="shared" si="7"/>
        <v>11</v>
      </c>
      <c r="E508" s="104"/>
      <c r="F508" s="48"/>
      <c r="G508" s="6"/>
      <c r="H508" s="49" t="str">
        <f t="shared" si="3"/>
        <v/>
      </c>
      <c r="K508" s="6"/>
      <c r="L508" s="106"/>
      <c r="M508" s="6"/>
      <c r="N508" s="6"/>
      <c r="O508" s="105">
        <f t="shared" si="9"/>
        <v>0.000007014728468</v>
      </c>
      <c r="P508" s="108">
        <f t="shared" si="5"/>
        <v>1</v>
      </c>
    </row>
    <row r="509" ht="15.75" customHeight="1">
      <c r="A509" s="112" t="str">
        <f t="shared" si="1"/>
        <v/>
      </c>
      <c r="B509" s="103" t="str">
        <f t="shared" si="2"/>
        <v/>
      </c>
      <c r="C509" s="6">
        <f t="shared" si="6"/>
        <v>9</v>
      </c>
      <c r="D509" s="6">
        <f t="shared" si="7"/>
        <v>11</v>
      </c>
      <c r="E509" s="104"/>
      <c r="F509" s="48"/>
      <c r="G509" s="6"/>
      <c r="H509" s="49" t="str">
        <f t="shared" si="3"/>
        <v/>
      </c>
      <c r="K509" s="6"/>
      <c r="L509" s="106"/>
      <c r="M509" s="6"/>
      <c r="N509" s="6"/>
      <c r="O509" s="105">
        <f t="shared" si="9"/>
        <v>0.000006775781065</v>
      </c>
      <c r="P509" s="108">
        <f t="shared" si="5"/>
        <v>1</v>
      </c>
    </row>
    <row r="510" ht="15.75" customHeight="1">
      <c r="A510" s="112" t="str">
        <f t="shared" si="1"/>
        <v/>
      </c>
      <c r="B510" s="103" t="str">
        <f t="shared" si="2"/>
        <v/>
      </c>
      <c r="C510" s="6">
        <f t="shared" si="6"/>
        <v>10</v>
      </c>
      <c r="D510" s="6">
        <f t="shared" si="7"/>
        <v>11</v>
      </c>
      <c r="E510" s="104"/>
      <c r="F510" s="48"/>
      <c r="G510" s="6"/>
      <c r="H510" s="49" t="str">
        <f t="shared" si="3"/>
        <v/>
      </c>
      <c r="K510" s="6"/>
      <c r="L510" s="106"/>
      <c r="M510" s="6"/>
      <c r="N510" s="6"/>
      <c r="O510" s="105">
        <f t="shared" si="9"/>
        <v>0.000006544973087</v>
      </c>
      <c r="P510" s="108">
        <f t="shared" si="5"/>
        <v>1</v>
      </c>
    </row>
    <row r="511" ht="15.75" customHeight="1">
      <c r="A511" s="112" t="str">
        <f t="shared" si="1"/>
        <v/>
      </c>
      <c r="B511" s="103" t="str">
        <f t="shared" si="2"/>
        <v/>
      </c>
      <c r="C511" s="6">
        <f t="shared" si="6"/>
        <v>11</v>
      </c>
      <c r="D511" s="6">
        <f t="shared" si="7"/>
        <v>11</v>
      </c>
      <c r="E511" s="104"/>
      <c r="F511" s="48"/>
      <c r="G511" s="6"/>
      <c r="H511" s="49" t="str">
        <f t="shared" si="3"/>
        <v/>
      </c>
      <c r="K511" s="6"/>
      <c r="L511" s="106"/>
      <c r="M511" s="6"/>
      <c r="N511" s="6"/>
      <c r="O511" s="105">
        <f t="shared" si="9"/>
        <v>0.000006322027277</v>
      </c>
      <c r="P511" s="108">
        <f t="shared" si="5"/>
        <v>1</v>
      </c>
    </row>
    <row r="512" ht="15.75" customHeight="1">
      <c r="A512" s="112" t="str">
        <f t="shared" si="1"/>
        <v/>
      </c>
      <c r="B512" s="103" t="str">
        <f t="shared" si="2"/>
        <v/>
      </c>
      <c r="C512" s="6">
        <f t="shared" si="6"/>
        <v>12</v>
      </c>
      <c r="D512" s="6">
        <f t="shared" si="7"/>
        <v>11</v>
      </c>
      <c r="E512" s="104"/>
      <c r="F512" s="48"/>
      <c r="G512" s="6"/>
      <c r="H512" s="49" t="str">
        <f t="shared" si="3"/>
        <v/>
      </c>
      <c r="K512" s="6"/>
      <c r="L512" s="106"/>
      <c r="M512" s="6"/>
      <c r="N512" s="6"/>
      <c r="O512" s="105">
        <f t="shared" si="9"/>
        <v>0.000006106675819</v>
      </c>
      <c r="P512" s="108">
        <f t="shared" si="5"/>
        <v>1</v>
      </c>
    </row>
    <row r="513" ht="15.75" customHeight="1">
      <c r="A513" s="112" t="str">
        <f t="shared" si="1"/>
        <v/>
      </c>
      <c r="B513" s="103" t="str">
        <f t="shared" si="2"/>
        <v/>
      </c>
      <c r="C513" s="6">
        <f t="shared" si="6"/>
        <v>13</v>
      </c>
      <c r="D513" s="6">
        <f t="shared" si="7"/>
        <v>11</v>
      </c>
      <c r="E513" s="104"/>
      <c r="F513" s="48"/>
      <c r="G513" s="6"/>
      <c r="H513" s="49" t="str">
        <f t="shared" si="3"/>
        <v/>
      </c>
      <c r="K513" s="6"/>
      <c r="L513" s="106"/>
      <c r="M513" s="6"/>
      <c r="N513" s="6"/>
      <c r="O513" s="105">
        <f t="shared" si="9"/>
        <v>0.000005898660022</v>
      </c>
      <c r="P513" s="108">
        <f t="shared" si="5"/>
        <v>1</v>
      </c>
    </row>
    <row r="514" ht="15.75" customHeight="1">
      <c r="A514" s="112" t="str">
        <f t="shared" si="1"/>
        <v/>
      </c>
      <c r="B514" s="103" t="str">
        <f t="shared" si="2"/>
        <v/>
      </c>
      <c r="C514" s="6">
        <f t="shared" si="6"/>
        <v>14</v>
      </c>
      <c r="D514" s="6">
        <f t="shared" si="7"/>
        <v>11</v>
      </c>
      <c r="E514" s="104"/>
      <c r="F514" s="48"/>
      <c r="G514" s="6"/>
      <c r="H514" s="49" t="str">
        <f t="shared" si="3"/>
        <v/>
      </c>
      <c r="K514" s="6"/>
      <c r="L514" s="106"/>
      <c r="M514" s="6"/>
      <c r="N514" s="6"/>
      <c r="O514" s="105">
        <f t="shared" si="9"/>
        <v>0.000005697730008</v>
      </c>
      <c r="P514" s="108">
        <f t="shared" si="5"/>
        <v>1</v>
      </c>
    </row>
    <row r="515" ht="15.75" customHeight="1">
      <c r="A515" s="112" t="str">
        <f t="shared" si="1"/>
        <v/>
      </c>
      <c r="B515" s="103" t="str">
        <f t="shared" si="2"/>
        <v/>
      </c>
      <c r="C515" s="6">
        <f t="shared" si="6"/>
        <v>15</v>
      </c>
      <c r="D515" s="6">
        <f t="shared" si="7"/>
        <v>11</v>
      </c>
      <c r="E515" s="104"/>
      <c r="F515" s="48"/>
      <c r="G515" s="6"/>
      <c r="H515" s="49" t="str">
        <f t="shared" si="3"/>
        <v/>
      </c>
      <c r="K515" s="6"/>
      <c r="L515" s="106"/>
      <c r="M515" s="6"/>
      <c r="N515" s="6"/>
      <c r="O515" s="105">
        <f t="shared" si="9"/>
        <v>0.000005503644407</v>
      </c>
      <c r="P515" s="108">
        <f t="shared" si="5"/>
        <v>1</v>
      </c>
    </row>
    <row r="516" ht="15.75" customHeight="1">
      <c r="A516" s="112" t="str">
        <f t="shared" si="1"/>
        <v/>
      </c>
      <c r="B516" s="103" t="str">
        <f t="shared" si="2"/>
        <v/>
      </c>
      <c r="C516" s="6">
        <f t="shared" si="6"/>
        <v>16</v>
      </c>
      <c r="D516" s="6">
        <f t="shared" si="7"/>
        <v>11</v>
      </c>
      <c r="E516" s="104"/>
      <c r="F516" s="48"/>
      <c r="G516" s="6"/>
      <c r="H516" s="49" t="str">
        <f t="shared" si="3"/>
        <v/>
      </c>
      <c r="K516" s="6"/>
      <c r="L516" s="106"/>
      <c r="M516" s="6"/>
      <c r="N516" s="6"/>
      <c r="O516" s="105">
        <f t="shared" si="9"/>
        <v>0.000005316170074</v>
      </c>
      <c r="P516" s="108">
        <f t="shared" si="5"/>
        <v>1</v>
      </c>
    </row>
    <row r="517" ht="15.75" customHeight="1">
      <c r="A517" s="112" t="str">
        <f t="shared" si="1"/>
        <v/>
      </c>
      <c r="B517" s="103" t="str">
        <f t="shared" si="2"/>
        <v/>
      </c>
      <c r="C517" s="6">
        <f t="shared" si="6"/>
        <v>17</v>
      </c>
      <c r="D517" s="6">
        <f t="shared" si="7"/>
        <v>11</v>
      </c>
      <c r="E517" s="104"/>
      <c r="F517" s="48"/>
      <c r="G517" s="6"/>
      <c r="H517" s="49" t="str">
        <f t="shared" si="3"/>
        <v/>
      </c>
      <c r="K517" s="6"/>
      <c r="L517" s="106"/>
      <c r="M517" s="6"/>
      <c r="N517" s="6"/>
      <c r="O517" s="105">
        <f t="shared" si="9"/>
        <v>0.000005135081805</v>
      </c>
      <c r="P517" s="108">
        <f t="shared" si="5"/>
        <v>1</v>
      </c>
    </row>
    <row r="518" ht="15.75" customHeight="1">
      <c r="A518" s="112" t="str">
        <f t="shared" si="1"/>
        <v/>
      </c>
      <c r="B518" s="103" t="str">
        <f t="shared" si="2"/>
        <v/>
      </c>
      <c r="C518" s="6">
        <f t="shared" si="6"/>
        <v>18</v>
      </c>
      <c r="D518" s="6">
        <f t="shared" si="7"/>
        <v>11</v>
      </c>
      <c r="E518" s="104"/>
      <c r="F518" s="48"/>
      <c r="G518" s="6"/>
      <c r="H518" s="49" t="str">
        <f t="shared" si="3"/>
        <v/>
      </c>
      <c r="K518" s="6"/>
      <c r="L518" s="106"/>
      <c r="M518" s="6"/>
      <c r="N518" s="6"/>
      <c r="O518" s="105">
        <f t="shared" si="9"/>
        <v>0.000004960162068</v>
      </c>
      <c r="P518" s="108">
        <f t="shared" si="5"/>
        <v>1</v>
      </c>
    </row>
    <row r="519" ht="15.75" customHeight="1">
      <c r="A519" s="112" t="str">
        <f t="shared" si="1"/>
        <v/>
      </c>
      <c r="B519" s="103" t="str">
        <f t="shared" si="2"/>
        <v/>
      </c>
      <c r="C519" s="6">
        <f t="shared" si="6"/>
        <v>19</v>
      </c>
      <c r="D519" s="6">
        <f t="shared" si="7"/>
        <v>11</v>
      </c>
      <c r="E519" s="104"/>
      <c r="F519" s="48"/>
      <c r="G519" s="6"/>
      <c r="H519" s="49" t="str">
        <f t="shared" si="3"/>
        <v/>
      </c>
      <c r="K519" s="6"/>
      <c r="L519" s="106"/>
      <c r="M519" s="6"/>
      <c r="N519" s="6"/>
      <c r="O519" s="105">
        <f t="shared" si="9"/>
        <v>0.000004791200739</v>
      </c>
      <c r="P519" s="108">
        <f t="shared" si="5"/>
        <v>1</v>
      </c>
    </row>
    <row r="520" ht="15.75" customHeight="1">
      <c r="A520" s="112" t="str">
        <f t="shared" si="1"/>
        <v/>
      </c>
      <c r="B520" s="103" t="str">
        <f t="shared" si="2"/>
        <v/>
      </c>
      <c r="C520" s="6">
        <f t="shared" si="6"/>
        <v>20</v>
      </c>
      <c r="D520" s="6">
        <f t="shared" si="7"/>
        <v>11</v>
      </c>
      <c r="E520" s="104"/>
      <c r="F520" s="48"/>
      <c r="G520" s="6"/>
      <c r="H520" s="49" t="str">
        <f t="shared" si="3"/>
        <v/>
      </c>
      <c r="K520" s="6"/>
      <c r="L520" s="106"/>
      <c r="M520" s="6"/>
      <c r="N520" s="6"/>
      <c r="O520" s="105">
        <f t="shared" si="9"/>
        <v>0.000004627994853</v>
      </c>
      <c r="P520" s="108">
        <f t="shared" si="5"/>
        <v>1</v>
      </c>
    </row>
    <row r="521" ht="15.75" customHeight="1">
      <c r="A521" s="112" t="str">
        <f t="shared" si="1"/>
        <v/>
      </c>
      <c r="B521" s="103" t="str">
        <f t="shared" si="2"/>
        <v/>
      </c>
      <c r="C521" s="6">
        <f t="shared" si="6"/>
        <v>21</v>
      </c>
      <c r="D521" s="6">
        <f t="shared" si="7"/>
        <v>11</v>
      </c>
      <c r="E521" s="104"/>
      <c r="F521" s="48"/>
      <c r="G521" s="6"/>
      <c r="H521" s="49" t="str">
        <f t="shared" si="3"/>
        <v/>
      </c>
      <c r="K521" s="6"/>
      <c r="L521" s="106"/>
      <c r="M521" s="6"/>
      <c r="N521" s="6"/>
      <c r="O521" s="105">
        <f t="shared" si="9"/>
        <v>0.000004470348358</v>
      </c>
      <c r="P521" s="108">
        <f t="shared" si="5"/>
        <v>1</v>
      </c>
    </row>
    <row r="522" ht="15.75" customHeight="1">
      <c r="A522" s="112" t="str">
        <f t="shared" si="1"/>
        <v/>
      </c>
      <c r="B522" s="103" t="str">
        <f t="shared" si="2"/>
        <v/>
      </c>
      <c r="C522" s="6">
        <f t="shared" si="6"/>
        <v>22</v>
      </c>
      <c r="D522" s="6">
        <f t="shared" si="7"/>
        <v>11</v>
      </c>
      <c r="E522" s="104"/>
      <c r="F522" s="48"/>
      <c r="G522" s="6"/>
      <c r="H522" s="49" t="str">
        <f t="shared" si="3"/>
        <v/>
      </c>
      <c r="K522" s="6"/>
      <c r="L522" s="106"/>
      <c r="M522" s="6"/>
      <c r="N522" s="6"/>
      <c r="O522" s="105">
        <f t="shared" si="9"/>
        <v>0.000004318071882</v>
      </c>
      <c r="P522" s="108">
        <f t="shared" si="5"/>
        <v>1</v>
      </c>
    </row>
    <row r="523" ht="15.75" customHeight="1">
      <c r="A523" s="112" t="str">
        <f t="shared" si="1"/>
        <v/>
      </c>
      <c r="B523" s="103" t="str">
        <f t="shared" si="2"/>
        <v/>
      </c>
      <c r="C523" s="6">
        <f t="shared" si="6"/>
        <v>23</v>
      </c>
      <c r="D523" s="6">
        <f t="shared" si="7"/>
        <v>11</v>
      </c>
      <c r="E523" s="104"/>
      <c r="F523" s="48"/>
      <c r="G523" s="6"/>
      <c r="H523" s="49" t="str">
        <f t="shared" si="3"/>
        <v/>
      </c>
      <c r="K523" s="6"/>
      <c r="L523" s="106"/>
      <c r="M523" s="6"/>
      <c r="N523" s="6"/>
      <c r="O523" s="105">
        <f t="shared" si="9"/>
        <v>0.000004170982502</v>
      </c>
      <c r="P523" s="108">
        <f t="shared" si="5"/>
        <v>1</v>
      </c>
    </row>
    <row r="524" ht="15.75" customHeight="1">
      <c r="A524" s="112" t="str">
        <f t="shared" si="1"/>
        <v/>
      </c>
      <c r="B524" s="103" t="str">
        <f t="shared" si="2"/>
        <v/>
      </c>
      <c r="C524" s="6">
        <f t="shared" si="6"/>
        <v>24</v>
      </c>
      <c r="D524" s="6">
        <f t="shared" si="7"/>
        <v>11</v>
      </c>
      <c r="E524" s="104"/>
      <c r="F524" s="48"/>
      <c r="G524" s="6"/>
      <c r="H524" s="49" t="str">
        <f t="shared" si="3"/>
        <v/>
      </c>
      <c r="K524" s="6"/>
      <c r="L524" s="106"/>
      <c r="M524" s="6"/>
      <c r="N524" s="6"/>
      <c r="O524" s="105">
        <f t="shared" si="9"/>
        <v>0.000004028903526</v>
      </c>
      <c r="P524" s="108">
        <f t="shared" si="5"/>
        <v>1</v>
      </c>
    </row>
    <row r="525" ht="15.75" customHeight="1">
      <c r="A525" s="112" t="str">
        <f t="shared" si="1"/>
        <v/>
      </c>
      <c r="B525" s="103" t="str">
        <f t="shared" si="2"/>
        <v/>
      </c>
      <c r="C525" s="6">
        <f t="shared" si="6"/>
        <v>25</v>
      </c>
      <c r="D525" s="6">
        <f t="shared" si="7"/>
        <v>11</v>
      </c>
      <c r="E525" s="104"/>
      <c r="F525" s="48"/>
      <c r="G525" s="6"/>
      <c r="H525" s="49" t="str">
        <f t="shared" si="3"/>
        <v/>
      </c>
      <c r="K525" s="6"/>
      <c r="L525" s="106"/>
      <c r="M525" s="6"/>
      <c r="N525" s="6"/>
      <c r="O525" s="105">
        <f t="shared" si="9"/>
        <v>0.000003891664281</v>
      </c>
      <c r="P525" s="108">
        <f t="shared" si="5"/>
        <v>1</v>
      </c>
    </row>
    <row r="526" ht="15.75" customHeight="1">
      <c r="A526" s="112" t="str">
        <f t="shared" si="1"/>
        <v/>
      </c>
      <c r="B526" s="103" t="str">
        <f t="shared" si="2"/>
        <v/>
      </c>
      <c r="C526" s="6">
        <f t="shared" si="6"/>
        <v>26</v>
      </c>
      <c r="D526" s="6">
        <f t="shared" si="7"/>
        <v>11</v>
      </c>
      <c r="E526" s="104"/>
      <c r="F526" s="48"/>
      <c r="G526" s="6"/>
      <c r="H526" s="49" t="str">
        <f t="shared" si="3"/>
        <v/>
      </c>
      <c r="K526" s="6"/>
      <c r="L526" s="106"/>
      <c r="M526" s="6"/>
      <c r="N526" s="6"/>
      <c r="O526" s="105">
        <f t="shared" si="9"/>
        <v>0.000003759099909</v>
      </c>
      <c r="P526" s="108">
        <f t="shared" si="5"/>
        <v>1</v>
      </c>
    </row>
    <row r="527" ht="15.75" customHeight="1">
      <c r="A527" s="112" t="str">
        <f t="shared" si="1"/>
        <v/>
      </c>
      <c r="B527" s="103" t="str">
        <f t="shared" si="2"/>
        <v/>
      </c>
      <c r="C527" s="6">
        <f t="shared" si="6"/>
        <v>27</v>
      </c>
      <c r="D527" s="6">
        <f t="shared" si="7"/>
        <v>11</v>
      </c>
      <c r="E527" s="104"/>
      <c r="F527" s="48"/>
      <c r="G527" s="6"/>
      <c r="H527" s="49" t="str">
        <f t="shared" si="3"/>
        <v/>
      </c>
      <c r="K527" s="6"/>
      <c r="L527" s="106"/>
      <c r="M527" s="6"/>
      <c r="N527" s="6"/>
      <c r="O527" s="105">
        <f t="shared" si="9"/>
        <v>0.000003631051166</v>
      </c>
      <c r="P527" s="108">
        <f t="shared" si="5"/>
        <v>1</v>
      </c>
    </row>
    <row r="528" ht="15.75" customHeight="1">
      <c r="A528" s="112" t="str">
        <f t="shared" si="1"/>
        <v/>
      </c>
      <c r="B528" s="103" t="str">
        <f t="shared" si="2"/>
        <v/>
      </c>
      <c r="C528" s="6">
        <f t="shared" si="6"/>
        <v>28</v>
      </c>
      <c r="D528" s="6">
        <f t="shared" si="7"/>
        <v>11</v>
      </c>
      <c r="E528" s="104"/>
      <c r="F528" s="48"/>
      <c r="G528" s="6"/>
      <c r="H528" s="49" t="str">
        <f t="shared" si="3"/>
        <v/>
      </c>
      <c r="K528" s="6"/>
      <c r="L528" s="106"/>
      <c r="M528" s="6"/>
      <c r="N528" s="6"/>
      <c r="O528" s="105">
        <f t="shared" si="9"/>
        <v>0.000003507364234</v>
      </c>
      <c r="P528" s="108">
        <f t="shared" si="5"/>
        <v>1</v>
      </c>
    </row>
    <row r="529" ht="15.75" customHeight="1">
      <c r="A529" s="112" t="str">
        <f t="shared" si="1"/>
        <v/>
      </c>
      <c r="B529" s="103" t="str">
        <f t="shared" si="2"/>
        <v/>
      </c>
      <c r="C529" s="6">
        <f t="shared" si="6"/>
        <v>29</v>
      </c>
      <c r="D529" s="6">
        <f t="shared" si="7"/>
        <v>11</v>
      </c>
      <c r="E529" s="104"/>
      <c r="F529" s="48"/>
      <c r="G529" s="6"/>
      <c r="H529" s="49" t="str">
        <f t="shared" si="3"/>
        <v/>
      </c>
      <c r="K529" s="6"/>
      <c r="L529" s="106"/>
      <c r="M529" s="6"/>
      <c r="N529" s="6"/>
      <c r="O529" s="105">
        <f t="shared" si="9"/>
        <v>0.000003387890532</v>
      </c>
      <c r="P529" s="108">
        <f t="shared" si="5"/>
        <v>1</v>
      </c>
    </row>
    <row r="530" ht="15.75" customHeight="1">
      <c r="A530" s="112" t="str">
        <f t="shared" si="1"/>
        <v/>
      </c>
      <c r="B530" s="103" t="str">
        <f t="shared" si="2"/>
        <v/>
      </c>
      <c r="C530" s="6">
        <f t="shared" si="6"/>
        <v>30</v>
      </c>
      <c r="D530" s="6">
        <f t="shared" si="7"/>
        <v>11</v>
      </c>
      <c r="E530" s="104"/>
      <c r="F530" s="48"/>
      <c r="G530" s="6"/>
      <c r="H530" s="49" t="str">
        <f t="shared" si="3"/>
        <v/>
      </c>
      <c r="K530" s="6"/>
      <c r="L530" s="106"/>
      <c r="M530" s="6"/>
      <c r="N530" s="6"/>
      <c r="O530" s="105">
        <f t="shared" si="9"/>
        <v>0.000003272486544</v>
      </c>
      <c r="P530" s="108">
        <f t="shared" si="5"/>
        <v>1</v>
      </c>
    </row>
    <row r="531" ht="15.75" customHeight="1">
      <c r="A531" s="112" t="str">
        <f t="shared" si="1"/>
        <v/>
      </c>
      <c r="B531" s="103" t="str">
        <f t="shared" si="2"/>
        <v/>
      </c>
      <c r="C531" s="6">
        <f t="shared" si="6"/>
        <v>31</v>
      </c>
      <c r="D531" s="6">
        <f t="shared" si="7"/>
        <v>11</v>
      </c>
      <c r="E531" s="104"/>
      <c r="F531" s="48"/>
      <c r="G531" s="6"/>
      <c r="H531" s="49" t="str">
        <f t="shared" si="3"/>
        <v/>
      </c>
      <c r="K531" s="6"/>
      <c r="L531" s="106"/>
      <c r="M531" s="6"/>
      <c r="N531" s="6"/>
      <c r="O531" s="105">
        <f t="shared" si="9"/>
        <v>0.000003161013638</v>
      </c>
      <c r="P531" s="108">
        <f t="shared" si="5"/>
        <v>1</v>
      </c>
    </row>
    <row r="532" ht="15.75" customHeight="1">
      <c r="A532" s="112" t="str">
        <f t="shared" si="1"/>
        <v/>
      </c>
      <c r="B532" s="103" t="str">
        <f t="shared" si="2"/>
        <v/>
      </c>
      <c r="C532" s="6">
        <f t="shared" si="6"/>
        <v>32</v>
      </c>
      <c r="D532" s="6">
        <f t="shared" si="7"/>
        <v>11</v>
      </c>
      <c r="E532" s="104"/>
      <c r="F532" s="48"/>
      <c r="G532" s="6"/>
      <c r="H532" s="49" t="str">
        <f t="shared" si="3"/>
        <v/>
      </c>
      <c r="K532" s="6"/>
      <c r="L532" s="106"/>
      <c r="M532" s="6"/>
      <c r="N532" s="6"/>
      <c r="O532" s="105">
        <f t="shared" si="9"/>
        <v>0.000003053337909</v>
      </c>
      <c r="P532" s="108">
        <f t="shared" si="5"/>
        <v>1</v>
      </c>
    </row>
    <row r="533" ht="15.75" customHeight="1">
      <c r="A533" s="112" t="str">
        <f t="shared" si="1"/>
        <v/>
      </c>
      <c r="B533" s="103" t="str">
        <f t="shared" si="2"/>
        <v/>
      </c>
      <c r="C533" s="6">
        <f t="shared" si="6"/>
        <v>33</v>
      </c>
      <c r="D533" s="6">
        <f t="shared" si="7"/>
        <v>11</v>
      </c>
      <c r="E533" s="104"/>
      <c r="F533" s="48"/>
      <c r="G533" s="6"/>
      <c r="H533" s="49" t="str">
        <f t="shared" si="3"/>
        <v/>
      </c>
      <c r="K533" s="6"/>
      <c r="L533" s="106"/>
      <c r="M533" s="6"/>
      <c r="N533" s="6"/>
      <c r="O533" s="105">
        <f t="shared" si="9"/>
        <v>0.000002949330011</v>
      </c>
      <c r="P533" s="108">
        <f t="shared" si="5"/>
        <v>1</v>
      </c>
    </row>
    <row r="534" ht="15.75" customHeight="1">
      <c r="A534" s="112" t="str">
        <f t="shared" si="1"/>
        <v/>
      </c>
      <c r="B534" s="103" t="str">
        <f t="shared" si="2"/>
        <v/>
      </c>
      <c r="C534" s="6">
        <f t="shared" si="6"/>
        <v>34</v>
      </c>
      <c r="D534" s="6">
        <f t="shared" si="7"/>
        <v>11</v>
      </c>
      <c r="E534" s="104"/>
      <c r="F534" s="48"/>
      <c r="G534" s="6"/>
      <c r="H534" s="49" t="str">
        <f t="shared" si="3"/>
        <v/>
      </c>
      <c r="K534" s="6"/>
      <c r="L534" s="106"/>
      <c r="M534" s="6"/>
      <c r="N534" s="6"/>
      <c r="O534" s="105">
        <f t="shared" si="9"/>
        <v>0.000002848865004</v>
      </c>
      <c r="P534" s="108">
        <f t="shared" si="5"/>
        <v>1</v>
      </c>
    </row>
    <row r="535" ht="15.75" customHeight="1">
      <c r="A535" s="112" t="str">
        <f t="shared" si="1"/>
        <v/>
      </c>
      <c r="B535" s="103" t="str">
        <f t="shared" si="2"/>
        <v/>
      </c>
      <c r="C535" s="6">
        <f t="shared" si="6"/>
        <v>35</v>
      </c>
      <c r="D535" s="6">
        <f t="shared" si="7"/>
        <v>11</v>
      </c>
      <c r="E535" s="104"/>
      <c r="F535" s="48"/>
      <c r="G535" s="6"/>
      <c r="H535" s="49" t="str">
        <f t="shared" si="3"/>
        <v/>
      </c>
      <c r="K535" s="6"/>
      <c r="L535" s="106"/>
      <c r="M535" s="6"/>
      <c r="N535" s="6"/>
      <c r="O535" s="105">
        <f t="shared" si="9"/>
        <v>0.000002751822203</v>
      </c>
      <c r="P535" s="108">
        <f t="shared" si="5"/>
        <v>1</v>
      </c>
    </row>
    <row r="536" ht="15.75" customHeight="1">
      <c r="A536" s="112" t="str">
        <f t="shared" si="1"/>
        <v/>
      </c>
      <c r="B536" s="103" t="str">
        <f t="shared" si="2"/>
        <v/>
      </c>
      <c r="C536" s="6">
        <f t="shared" si="6"/>
        <v>36</v>
      </c>
      <c r="D536" s="6">
        <f t="shared" si="7"/>
        <v>11</v>
      </c>
      <c r="E536" s="104"/>
      <c r="F536" s="48"/>
      <c r="G536" s="6"/>
      <c r="H536" s="49" t="str">
        <f t="shared" si="3"/>
        <v/>
      </c>
      <c r="K536" s="6"/>
      <c r="L536" s="106"/>
      <c r="M536" s="6"/>
      <c r="N536" s="6"/>
      <c r="O536" s="105">
        <f t="shared" si="9"/>
        <v>0.000002658085037</v>
      </c>
      <c r="P536" s="108">
        <f t="shared" si="5"/>
        <v>1</v>
      </c>
    </row>
    <row r="537" ht="15.75" customHeight="1">
      <c r="A537" s="112" t="str">
        <f t="shared" si="1"/>
        <v/>
      </c>
      <c r="B537" s="103" t="str">
        <f t="shared" si="2"/>
        <v/>
      </c>
      <c r="C537" s="6">
        <f t="shared" si="6"/>
        <v>37</v>
      </c>
      <c r="D537" s="6">
        <f t="shared" si="7"/>
        <v>11</v>
      </c>
      <c r="E537" s="104"/>
      <c r="F537" s="48"/>
      <c r="G537" s="6"/>
      <c r="H537" s="49" t="str">
        <f t="shared" si="3"/>
        <v/>
      </c>
      <c r="K537" s="6"/>
      <c r="L537" s="106"/>
      <c r="M537" s="6"/>
      <c r="N537" s="6"/>
      <c r="O537" s="105">
        <f t="shared" si="9"/>
        <v>0.000002567540903</v>
      </c>
      <c r="P537" s="108">
        <f t="shared" si="5"/>
        <v>1</v>
      </c>
    </row>
    <row r="538" ht="15.75" customHeight="1">
      <c r="A538" s="112" t="str">
        <f t="shared" si="1"/>
        <v/>
      </c>
      <c r="B538" s="103" t="str">
        <f t="shared" si="2"/>
        <v/>
      </c>
      <c r="C538" s="6">
        <f t="shared" si="6"/>
        <v>38</v>
      </c>
      <c r="D538" s="6">
        <f t="shared" si="7"/>
        <v>11</v>
      </c>
      <c r="E538" s="104"/>
      <c r="F538" s="48"/>
      <c r="G538" s="6"/>
      <c r="H538" s="49" t="str">
        <f t="shared" si="3"/>
        <v/>
      </c>
      <c r="K538" s="6"/>
      <c r="L538" s="106"/>
      <c r="M538" s="6"/>
      <c r="N538" s="6"/>
      <c r="O538" s="105">
        <f t="shared" si="9"/>
        <v>0.000002480081034</v>
      </c>
      <c r="P538" s="108">
        <f t="shared" si="5"/>
        <v>1</v>
      </c>
    </row>
    <row r="539" ht="15.75" customHeight="1">
      <c r="A539" s="112" t="str">
        <f t="shared" si="1"/>
        <v/>
      </c>
      <c r="B539" s="103" t="str">
        <f t="shared" si="2"/>
        <v/>
      </c>
      <c r="C539" s="6">
        <f t="shared" si="6"/>
        <v>39</v>
      </c>
      <c r="D539" s="6">
        <f t="shared" si="7"/>
        <v>11</v>
      </c>
      <c r="E539" s="104"/>
      <c r="F539" s="48"/>
      <c r="G539" s="6"/>
      <c r="H539" s="49" t="str">
        <f t="shared" si="3"/>
        <v/>
      </c>
      <c r="K539" s="6"/>
      <c r="L539" s="106"/>
      <c r="M539" s="6"/>
      <c r="N539" s="6"/>
      <c r="O539" s="105">
        <f t="shared" si="9"/>
        <v>0.000002395600369</v>
      </c>
      <c r="P539" s="108">
        <f t="shared" si="5"/>
        <v>1</v>
      </c>
    </row>
    <row r="540" ht="15.75" customHeight="1">
      <c r="A540" s="112" t="str">
        <f t="shared" si="1"/>
        <v/>
      </c>
      <c r="B540" s="103" t="str">
        <f t="shared" si="2"/>
        <v/>
      </c>
      <c r="C540" s="6">
        <f t="shared" si="6"/>
        <v>40</v>
      </c>
      <c r="D540" s="6">
        <f t="shared" si="7"/>
        <v>11</v>
      </c>
      <c r="E540" s="104"/>
      <c r="F540" s="48"/>
      <c r="G540" s="6"/>
      <c r="H540" s="49" t="str">
        <f t="shared" si="3"/>
        <v/>
      </c>
      <c r="K540" s="6"/>
      <c r="L540" s="106"/>
      <c r="M540" s="6"/>
      <c r="N540" s="6"/>
      <c r="O540" s="105">
        <f t="shared" si="9"/>
        <v>0.000002313997426</v>
      </c>
      <c r="P540" s="108">
        <f t="shared" si="5"/>
        <v>1</v>
      </c>
    </row>
    <row r="541" ht="15.75" customHeight="1">
      <c r="A541" s="112" t="str">
        <f t="shared" si="1"/>
        <v/>
      </c>
      <c r="B541" s="103" t="str">
        <f t="shared" si="2"/>
        <v/>
      </c>
      <c r="C541" s="6">
        <f t="shared" si="6"/>
        <v>41</v>
      </c>
      <c r="D541" s="6">
        <f t="shared" si="7"/>
        <v>11</v>
      </c>
      <c r="E541" s="104"/>
      <c r="F541" s="48"/>
      <c r="G541" s="6"/>
      <c r="H541" s="49" t="str">
        <f t="shared" si="3"/>
        <v/>
      </c>
      <c r="K541" s="6"/>
      <c r="L541" s="106"/>
      <c r="M541" s="6"/>
      <c r="N541" s="6"/>
      <c r="O541" s="105">
        <f t="shared" si="9"/>
        <v>0.000002235174179</v>
      </c>
      <c r="P541" s="108">
        <f t="shared" si="5"/>
        <v>1</v>
      </c>
    </row>
    <row r="542" ht="15.75" customHeight="1">
      <c r="A542" s="112" t="str">
        <f t="shared" si="1"/>
        <v/>
      </c>
      <c r="B542" s="103" t="str">
        <f t="shared" si="2"/>
        <v/>
      </c>
      <c r="C542" s="6">
        <f t="shared" si="6"/>
        <v>42</v>
      </c>
      <c r="D542" s="6">
        <f t="shared" si="7"/>
        <v>11</v>
      </c>
      <c r="E542" s="104"/>
      <c r="F542" s="48"/>
      <c r="G542" s="6"/>
      <c r="H542" s="49" t="str">
        <f t="shared" si="3"/>
        <v/>
      </c>
      <c r="K542" s="6"/>
      <c r="L542" s="106"/>
      <c r="M542" s="6"/>
      <c r="N542" s="6"/>
      <c r="O542" s="105">
        <f t="shared" si="9"/>
        <v>0.000002159035941</v>
      </c>
      <c r="P542" s="108">
        <f t="shared" si="5"/>
        <v>1</v>
      </c>
    </row>
    <row r="543" ht="15.75" customHeight="1">
      <c r="A543" s="112" t="str">
        <f t="shared" si="1"/>
        <v/>
      </c>
      <c r="B543" s="103" t="str">
        <f t="shared" si="2"/>
        <v/>
      </c>
      <c r="C543" s="6">
        <f t="shared" si="6"/>
        <v>43</v>
      </c>
      <c r="D543" s="6">
        <f t="shared" si="7"/>
        <v>11</v>
      </c>
      <c r="E543" s="104"/>
      <c r="F543" s="48"/>
      <c r="G543" s="6"/>
      <c r="H543" s="49" t="str">
        <f t="shared" si="3"/>
        <v/>
      </c>
      <c r="K543" s="6"/>
      <c r="L543" s="106"/>
      <c r="M543" s="6"/>
      <c r="N543" s="6"/>
      <c r="O543" s="105">
        <f t="shared" si="9"/>
        <v>0.000002085491251</v>
      </c>
      <c r="P543" s="108">
        <f t="shared" si="5"/>
        <v>1</v>
      </c>
    </row>
    <row r="544" ht="15.75" customHeight="1">
      <c r="A544" s="112" t="str">
        <f t="shared" si="1"/>
        <v/>
      </c>
      <c r="B544" s="103" t="str">
        <f t="shared" si="2"/>
        <v/>
      </c>
      <c r="C544" s="6">
        <f t="shared" si="6"/>
        <v>44</v>
      </c>
      <c r="D544" s="6">
        <f t="shared" si="7"/>
        <v>11</v>
      </c>
      <c r="E544" s="104"/>
      <c r="F544" s="48"/>
      <c r="G544" s="6"/>
      <c r="H544" s="49" t="str">
        <f t="shared" si="3"/>
        <v/>
      </c>
      <c r="K544" s="6"/>
      <c r="L544" s="106"/>
      <c r="M544" s="6"/>
      <c r="N544" s="6"/>
      <c r="O544" s="105">
        <f t="shared" si="9"/>
        <v>0.000002014451763</v>
      </c>
      <c r="P544" s="108">
        <f t="shared" si="5"/>
        <v>1</v>
      </c>
    </row>
    <row r="545" ht="15.75" customHeight="1">
      <c r="A545" s="112" t="str">
        <f t="shared" si="1"/>
        <v/>
      </c>
      <c r="B545" s="103" t="str">
        <f t="shared" si="2"/>
        <v/>
      </c>
      <c r="C545" s="6">
        <f t="shared" si="6"/>
        <v>45</v>
      </c>
      <c r="D545" s="6">
        <f t="shared" si="7"/>
        <v>11</v>
      </c>
      <c r="E545" s="104"/>
      <c r="F545" s="48"/>
      <c r="G545" s="6"/>
      <c r="H545" s="49" t="str">
        <f t="shared" si="3"/>
        <v/>
      </c>
      <c r="K545" s="6"/>
      <c r="L545" s="106"/>
      <c r="M545" s="6"/>
      <c r="N545" s="6"/>
      <c r="O545" s="105">
        <f t="shared" si="9"/>
        <v>0.000001945832141</v>
      </c>
      <c r="P545" s="108">
        <f t="shared" si="5"/>
        <v>1</v>
      </c>
    </row>
    <row r="546" ht="15.75" customHeight="1">
      <c r="A546" s="112" t="str">
        <f t="shared" si="1"/>
        <v/>
      </c>
      <c r="B546" s="103" t="str">
        <f t="shared" si="2"/>
        <v/>
      </c>
      <c r="C546" s="6">
        <f t="shared" si="6"/>
        <v>46</v>
      </c>
      <c r="D546" s="6">
        <f t="shared" si="7"/>
        <v>11</v>
      </c>
      <c r="E546" s="104"/>
      <c r="F546" s="48"/>
      <c r="G546" s="6"/>
      <c r="H546" s="49" t="str">
        <f t="shared" si="3"/>
        <v/>
      </c>
      <c r="K546" s="6"/>
      <c r="L546" s="106"/>
      <c r="M546" s="6"/>
      <c r="N546" s="6"/>
      <c r="O546" s="105">
        <f t="shared" si="9"/>
        <v>0.000001879549955</v>
      </c>
      <c r="P546" s="108">
        <f t="shared" si="5"/>
        <v>1</v>
      </c>
    </row>
    <row r="547" ht="15.75" customHeight="1">
      <c r="A547" s="112" t="str">
        <f t="shared" si="1"/>
        <v/>
      </c>
      <c r="B547" s="103" t="str">
        <f t="shared" si="2"/>
        <v/>
      </c>
      <c r="C547" s="6">
        <f t="shared" si="6"/>
        <v>47</v>
      </c>
      <c r="D547" s="6">
        <f t="shared" si="7"/>
        <v>11</v>
      </c>
      <c r="E547" s="104"/>
      <c r="F547" s="48"/>
      <c r="G547" s="6"/>
      <c r="H547" s="49" t="str">
        <f t="shared" si="3"/>
        <v/>
      </c>
      <c r="K547" s="6"/>
      <c r="L547" s="106"/>
      <c r="M547" s="6"/>
      <c r="N547" s="6"/>
      <c r="O547" s="105">
        <f t="shared" si="9"/>
        <v>0.000001815525583</v>
      </c>
      <c r="P547" s="108">
        <f t="shared" si="5"/>
        <v>1</v>
      </c>
    </row>
    <row r="548" ht="15.75" customHeight="1">
      <c r="A548" s="112" t="str">
        <f t="shared" si="1"/>
        <v/>
      </c>
      <c r="B548" s="103" t="str">
        <f t="shared" si="2"/>
        <v/>
      </c>
      <c r="C548" s="6">
        <f t="shared" si="6"/>
        <v>48</v>
      </c>
      <c r="D548" s="6">
        <f t="shared" si="7"/>
        <v>11</v>
      </c>
      <c r="E548" s="104"/>
      <c r="F548" s="48"/>
      <c r="G548" s="6"/>
      <c r="H548" s="49" t="str">
        <f t="shared" si="3"/>
        <v/>
      </c>
      <c r="K548" s="6"/>
      <c r="L548" s="106"/>
      <c r="M548" s="6"/>
      <c r="N548" s="6"/>
      <c r="O548" s="105">
        <f t="shared" si="9"/>
        <v>0.000001753682117</v>
      </c>
      <c r="P548" s="108">
        <f t="shared" si="5"/>
        <v>1</v>
      </c>
    </row>
    <row r="549" ht="15.75" customHeight="1">
      <c r="A549" s="112" t="str">
        <f t="shared" si="1"/>
        <v/>
      </c>
      <c r="B549" s="103" t="str">
        <f t="shared" si="2"/>
        <v/>
      </c>
      <c r="C549" s="6">
        <f t="shared" si="6"/>
        <v>49</v>
      </c>
      <c r="D549" s="6">
        <f t="shared" si="7"/>
        <v>11</v>
      </c>
      <c r="E549" s="104"/>
      <c r="F549" s="48"/>
      <c r="G549" s="6"/>
      <c r="H549" s="49" t="str">
        <f t="shared" si="3"/>
        <v/>
      </c>
      <c r="K549" s="6"/>
      <c r="L549" s="106"/>
      <c r="M549" s="6"/>
      <c r="N549" s="6"/>
      <c r="O549" s="105">
        <f t="shared" si="9"/>
        <v>0.000001693945266</v>
      </c>
      <c r="P549" s="108">
        <f t="shared" si="5"/>
        <v>1</v>
      </c>
    </row>
    <row r="550" ht="15.75" customHeight="1">
      <c r="A550" s="112" t="str">
        <f t="shared" si="1"/>
        <v/>
      </c>
      <c r="B550" s="103" t="str">
        <f t="shared" si="2"/>
        <v/>
      </c>
      <c r="C550" s="6">
        <f t="shared" si="6"/>
        <v>50</v>
      </c>
      <c r="D550" s="6">
        <f t="shared" si="7"/>
        <v>11</v>
      </c>
      <c r="E550" s="114"/>
      <c r="F550" s="48"/>
      <c r="G550" s="6"/>
      <c r="H550" s="49" t="str">
        <f t="shared" si="3"/>
        <v/>
      </c>
      <c r="K550" s="6"/>
      <c r="L550" s="106"/>
      <c r="M550" s="6"/>
      <c r="N550" s="6"/>
      <c r="O550" s="105">
        <f t="shared" si="9"/>
        <v>0.000001636243272</v>
      </c>
      <c r="P550" s="108">
        <f t="shared" si="5"/>
        <v>1</v>
      </c>
    </row>
    <row r="551" ht="15.75" customHeight="1">
      <c r="A551" s="112" t="str">
        <f t="shared" si="1"/>
        <v/>
      </c>
      <c r="B551" s="103" t="str">
        <f t="shared" si="2"/>
        <v/>
      </c>
      <c r="C551" s="6">
        <f t="shared" si="6"/>
        <v>1</v>
      </c>
      <c r="D551" s="6">
        <f t="shared" si="7"/>
        <v>12</v>
      </c>
      <c r="E551" s="97" t="str">
        <f t="array" ref="E551">if(index(VirtualLeague!$I$2:$AF$2,0,D551)="",,index(ScoreMatrix!$B$2:$AA$51,0,D551))</f>
        <v/>
      </c>
      <c r="F551" s="48"/>
      <c r="G551" s="6"/>
      <c r="H551" s="49" t="str">
        <f t="shared" si="3"/>
        <v/>
      </c>
      <c r="K551" s="6"/>
      <c r="L551" s="106"/>
      <c r="M551" s="6"/>
      <c r="N551" s="6"/>
      <c r="O551" s="105">
        <f t="shared" si="9"/>
        <v>0.000001580506819</v>
      </c>
      <c r="P551" s="108">
        <f t="shared" si="5"/>
        <v>1</v>
      </c>
    </row>
    <row r="552" ht="15.75" customHeight="1">
      <c r="A552" s="112" t="str">
        <f t="shared" si="1"/>
        <v/>
      </c>
      <c r="B552" s="103" t="str">
        <f t="shared" si="2"/>
        <v/>
      </c>
      <c r="C552" s="6">
        <f t="shared" si="6"/>
        <v>2</v>
      </c>
      <c r="D552" s="6">
        <f t="shared" si="7"/>
        <v>12</v>
      </c>
      <c r="E552" s="104"/>
      <c r="F552" s="48"/>
      <c r="G552" s="6"/>
      <c r="H552" s="49" t="str">
        <f t="shared" si="3"/>
        <v/>
      </c>
      <c r="K552" s="6"/>
      <c r="L552" s="106"/>
      <c r="M552" s="6"/>
      <c r="N552" s="6"/>
      <c r="O552" s="105">
        <f t="shared" si="9"/>
        <v>0.000001526668955</v>
      </c>
      <c r="P552" s="108">
        <f t="shared" si="5"/>
        <v>1</v>
      </c>
    </row>
    <row r="553" ht="15.75" customHeight="1">
      <c r="A553" s="112" t="str">
        <f t="shared" si="1"/>
        <v/>
      </c>
      <c r="B553" s="103" t="str">
        <f t="shared" si="2"/>
        <v/>
      </c>
      <c r="C553" s="6">
        <f t="shared" si="6"/>
        <v>3</v>
      </c>
      <c r="D553" s="6">
        <f t="shared" si="7"/>
        <v>12</v>
      </c>
      <c r="E553" s="104"/>
      <c r="F553" s="48"/>
      <c r="G553" s="6"/>
      <c r="H553" s="49" t="str">
        <f t="shared" si="3"/>
        <v/>
      </c>
      <c r="K553" s="6"/>
      <c r="L553" s="106"/>
      <c r="M553" s="6"/>
      <c r="N553" s="6"/>
      <c r="O553" s="105">
        <f t="shared" si="9"/>
        <v>0.000001474665006</v>
      </c>
      <c r="P553" s="108">
        <f t="shared" si="5"/>
        <v>1</v>
      </c>
    </row>
    <row r="554" ht="15.75" customHeight="1">
      <c r="A554" s="112" t="str">
        <f t="shared" si="1"/>
        <v/>
      </c>
      <c r="B554" s="103" t="str">
        <f t="shared" si="2"/>
        <v/>
      </c>
      <c r="C554" s="6">
        <f t="shared" si="6"/>
        <v>4</v>
      </c>
      <c r="D554" s="6">
        <f t="shared" si="7"/>
        <v>12</v>
      </c>
      <c r="E554" s="104"/>
      <c r="F554" s="48"/>
      <c r="G554" s="6"/>
      <c r="H554" s="49" t="str">
        <f t="shared" si="3"/>
        <v/>
      </c>
      <c r="K554" s="6"/>
      <c r="L554" s="106"/>
      <c r="M554" s="6"/>
      <c r="N554" s="6"/>
      <c r="O554" s="105">
        <f t="shared" si="9"/>
        <v>0.000001424432502</v>
      </c>
      <c r="P554" s="108">
        <f t="shared" si="5"/>
        <v>1</v>
      </c>
    </row>
    <row r="555" ht="15.75" customHeight="1">
      <c r="A555" s="112" t="str">
        <f t="shared" si="1"/>
        <v/>
      </c>
      <c r="B555" s="103" t="str">
        <f t="shared" si="2"/>
        <v/>
      </c>
      <c r="C555" s="6">
        <f t="shared" si="6"/>
        <v>5</v>
      </c>
      <c r="D555" s="6">
        <f t="shared" si="7"/>
        <v>12</v>
      </c>
      <c r="E555" s="104"/>
      <c r="F555" s="48"/>
      <c r="G555" s="6"/>
      <c r="H555" s="49" t="str">
        <f t="shared" si="3"/>
        <v/>
      </c>
      <c r="K555" s="6"/>
      <c r="L555" s="106"/>
      <c r="M555" s="6"/>
      <c r="N555" s="6"/>
      <c r="O555" s="105">
        <f t="shared" si="9"/>
        <v>0.000001375911102</v>
      </c>
      <c r="P555" s="108">
        <f t="shared" si="5"/>
        <v>1</v>
      </c>
    </row>
    <row r="556" ht="15.75" customHeight="1">
      <c r="A556" s="112" t="str">
        <f t="shared" si="1"/>
        <v/>
      </c>
      <c r="B556" s="103" t="str">
        <f t="shared" si="2"/>
        <v/>
      </c>
      <c r="C556" s="6">
        <f t="shared" si="6"/>
        <v>6</v>
      </c>
      <c r="D556" s="6">
        <f t="shared" si="7"/>
        <v>12</v>
      </c>
      <c r="E556" s="104"/>
      <c r="F556" s="48"/>
      <c r="G556" s="6"/>
      <c r="H556" s="49" t="str">
        <f t="shared" si="3"/>
        <v/>
      </c>
      <c r="K556" s="6"/>
      <c r="L556" s="106"/>
      <c r="M556" s="6"/>
      <c r="N556" s="6"/>
      <c r="O556" s="105">
        <f t="shared" si="9"/>
        <v>0.000001329042519</v>
      </c>
      <c r="P556" s="108">
        <f t="shared" si="5"/>
        <v>1</v>
      </c>
    </row>
    <row r="557" ht="15.75" customHeight="1">
      <c r="A557" s="112" t="str">
        <f t="shared" si="1"/>
        <v/>
      </c>
      <c r="B557" s="103" t="str">
        <f t="shared" si="2"/>
        <v/>
      </c>
      <c r="C557" s="6">
        <f t="shared" si="6"/>
        <v>7</v>
      </c>
      <c r="D557" s="6">
        <f t="shared" si="7"/>
        <v>12</v>
      </c>
      <c r="E557" s="104"/>
      <c r="F557" s="48"/>
      <c r="G557" s="6"/>
      <c r="H557" s="49" t="str">
        <f t="shared" si="3"/>
        <v/>
      </c>
      <c r="K557" s="6"/>
      <c r="L557" s="106"/>
      <c r="M557" s="6"/>
      <c r="N557" s="6"/>
      <c r="O557" s="105">
        <f t="shared" si="9"/>
        <v>0.000001283770451</v>
      </c>
      <c r="P557" s="108">
        <f t="shared" si="5"/>
        <v>1</v>
      </c>
    </row>
    <row r="558" ht="15.75" customHeight="1">
      <c r="A558" s="112" t="str">
        <f t="shared" si="1"/>
        <v/>
      </c>
      <c r="B558" s="103" t="str">
        <f t="shared" si="2"/>
        <v/>
      </c>
      <c r="C558" s="6">
        <f t="shared" si="6"/>
        <v>8</v>
      </c>
      <c r="D558" s="6">
        <f t="shared" si="7"/>
        <v>12</v>
      </c>
      <c r="E558" s="104"/>
      <c r="F558" s="48"/>
      <c r="G558" s="6"/>
      <c r="H558" s="49" t="str">
        <f t="shared" si="3"/>
        <v/>
      </c>
      <c r="K558" s="6"/>
      <c r="L558" s="106"/>
      <c r="M558" s="6"/>
      <c r="N558" s="6"/>
      <c r="O558" s="105">
        <f t="shared" si="9"/>
        <v>0.000001240040517</v>
      </c>
      <c r="P558" s="108">
        <f t="shared" si="5"/>
        <v>1</v>
      </c>
    </row>
    <row r="559" ht="15.75" customHeight="1">
      <c r="A559" s="112" t="str">
        <f t="shared" si="1"/>
        <v/>
      </c>
      <c r="B559" s="103" t="str">
        <f t="shared" si="2"/>
        <v/>
      </c>
      <c r="C559" s="6">
        <f t="shared" si="6"/>
        <v>9</v>
      </c>
      <c r="D559" s="6">
        <f t="shared" si="7"/>
        <v>12</v>
      </c>
      <c r="E559" s="104"/>
      <c r="F559" s="48"/>
      <c r="G559" s="6"/>
      <c r="H559" s="49" t="str">
        <f t="shared" si="3"/>
        <v/>
      </c>
      <c r="K559" s="6"/>
      <c r="L559" s="106"/>
      <c r="M559" s="6"/>
      <c r="N559" s="6"/>
      <c r="O559" s="105">
        <f t="shared" si="9"/>
        <v>0.000001197800185</v>
      </c>
      <c r="P559" s="108">
        <f t="shared" si="5"/>
        <v>1</v>
      </c>
    </row>
    <row r="560" ht="15.75" customHeight="1">
      <c r="A560" s="112" t="str">
        <f t="shared" si="1"/>
        <v/>
      </c>
      <c r="B560" s="103" t="str">
        <f t="shared" si="2"/>
        <v/>
      </c>
      <c r="C560" s="6">
        <f t="shared" si="6"/>
        <v>10</v>
      </c>
      <c r="D560" s="6">
        <f t="shared" si="7"/>
        <v>12</v>
      </c>
      <c r="E560" s="104"/>
      <c r="F560" s="48"/>
      <c r="G560" s="6"/>
      <c r="H560" s="49" t="str">
        <f t="shared" si="3"/>
        <v/>
      </c>
      <c r="K560" s="6"/>
      <c r="L560" s="106"/>
      <c r="M560" s="6"/>
      <c r="N560" s="6"/>
      <c r="O560" s="105">
        <f t="shared" si="9"/>
        <v>0.000001156998713</v>
      </c>
      <c r="P560" s="108">
        <f t="shared" si="5"/>
        <v>1</v>
      </c>
    </row>
    <row r="561" ht="15.75" customHeight="1">
      <c r="A561" s="112" t="str">
        <f t="shared" si="1"/>
        <v/>
      </c>
      <c r="B561" s="103" t="str">
        <f t="shared" si="2"/>
        <v/>
      </c>
      <c r="C561" s="6">
        <f t="shared" si="6"/>
        <v>11</v>
      </c>
      <c r="D561" s="6">
        <f t="shared" si="7"/>
        <v>12</v>
      </c>
      <c r="E561" s="104"/>
      <c r="F561" s="48"/>
      <c r="G561" s="6"/>
      <c r="H561" s="49" t="str">
        <f t="shared" si="3"/>
        <v/>
      </c>
      <c r="K561" s="6"/>
      <c r="L561" s="106"/>
      <c r="M561" s="6"/>
      <c r="N561" s="6"/>
      <c r="O561" s="105">
        <f t="shared" si="9"/>
        <v>0.00000111758709</v>
      </c>
      <c r="P561" s="108">
        <f t="shared" si="5"/>
        <v>1</v>
      </c>
    </row>
    <row r="562" ht="15.75" customHeight="1">
      <c r="A562" s="112" t="str">
        <f t="shared" si="1"/>
        <v/>
      </c>
      <c r="B562" s="103" t="str">
        <f t="shared" si="2"/>
        <v/>
      </c>
      <c r="C562" s="6">
        <f t="shared" si="6"/>
        <v>12</v>
      </c>
      <c r="D562" s="6">
        <f t="shared" si="7"/>
        <v>12</v>
      </c>
      <c r="E562" s="104"/>
      <c r="F562" s="48"/>
      <c r="G562" s="6"/>
      <c r="H562" s="49" t="str">
        <f t="shared" si="3"/>
        <v/>
      </c>
      <c r="K562" s="6"/>
      <c r="L562" s="106"/>
      <c r="M562" s="6"/>
      <c r="N562" s="6"/>
      <c r="O562" s="105">
        <f t="shared" si="9"/>
        <v>0.000001079517971</v>
      </c>
      <c r="P562" s="108">
        <f t="shared" si="5"/>
        <v>1</v>
      </c>
    </row>
    <row r="563" ht="15.75" customHeight="1">
      <c r="A563" s="112" t="str">
        <f t="shared" si="1"/>
        <v/>
      </c>
      <c r="B563" s="103" t="str">
        <f t="shared" si="2"/>
        <v/>
      </c>
      <c r="C563" s="6">
        <f t="shared" si="6"/>
        <v>13</v>
      </c>
      <c r="D563" s="6">
        <f t="shared" si="7"/>
        <v>12</v>
      </c>
      <c r="E563" s="104"/>
      <c r="F563" s="48"/>
      <c r="G563" s="6"/>
      <c r="H563" s="49" t="str">
        <f t="shared" si="3"/>
        <v/>
      </c>
      <c r="K563" s="6"/>
      <c r="L563" s="106"/>
      <c r="M563" s="6"/>
      <c r="N563" s="6"/>
      <c r="O563" s="105">
        <f t="shared" si="9"/>
        <v>0.000001042745625</v>
      </c>
      <c r="P563" s="108">
        <f t="shared" si="5"/>
        <v>1</v>
      </c>
    </row>
    <row r="564" ht="15.75" customHeight="1">
      <c r="A564" s="112" t="str">
        <f t="shared" si="1"/>
        <v/>
      </c>
      <c r="B564" s="103" t="str">
        <f t="shared" si="2"/>
        <v/>
      </c>
      <c r="C564" s="6">
        <f t="shared" si="6"/>
        <v>14</v>
      </c>
      <c r="D564" s="6">
        <f t="shared" si="7"/>
        <v>12</v>
      </c>
      <c r="E564" s="104"/>
      <c r="F564" s="48"/>
      <c r="G564" s="6"/>
      <c r="H564" s="49" t="str">
        <f t="shared" si="3"/>
        <v/>
      </c>
      <c r="K564" s="6"/>
      <c r="L564" s="106"/>
      <c r="M564" s="6"/>
      <c r="N564" s="6"/>
      <c r="O564" s="105">
        <f t="shared" si="9"/>
        <v>0.000001007225881</v>
      </c>
      <c r="P564" s="108">
        <f t="shared" si="5"/>
        <v>1</v>
      </c>
    </row>
    <row r="565" ht="15.75" customHeight="1">
      <c r="A565" s="112" t="str">
        <f t="shared" si="1"/>
        <v/>
      </c>
      <c r="B565" s="103" t="str">
        <f t="shared" si="2"/>
        <v/>
      </c>
      <c r="C565" s="6">
        <f t="shared" si="6"/>
        <v>15</v>
      </c>
      <c r="D565" s="6">
        <f t="shared" si="7"/>
        <v>12</v>
      </c>
      <c r="E565" s="104"/>
      <c r="F565" s="48"/>
      <c r="G565" s="6"/>
      <c r="H565" s="49" t="str">
        <f t="shared" si="3"/>
        <v/>
      </c>
      <c r="K565" s="6"/>
      <c r="L565" s="106"/>
      <c r="M565" s="6"/>
      <c r="N565" s="6"/>
      <c r="O565" s="105">
        <f t="shared" si="9"/>
        <v>0.0000009729160703</v>
      </c>
      <c r="P565" s="108">
        <f t="shared" si="5"/>
        <v>1</v>
      </c>
    </row>
    <row r="566" ht="15.75" customHeight="1">
      <c r="A566" s="112" t="str">
        <f t="shared" si="1"/>
        <v/>
      </c>
      <c r="B566" s="103" t="str">
        <f t="shared" si="2"/>
        <v/>
      </c>
      <c r="C566" s="6">
        <f t="shared" si="6"/>
        <v>16</v>
      </c>
      <c r="D566" s="6">
        <f t="shared" si="7"/>
        <v>12</v>
      </c>
      <c r="E566" s="104"/>
      <c r="F566" s="48"/>
      <c r="G566" s="6"/>
      <c r="H566" s="49" t="str">
        <f t="shared" si="3"/>
        <v/>
      </c>
      <c r="K566" s="6"/>
      <c r="L566" s="106"/>
      <c r="M566" s="6"/>
      <c r="N566" s="6"/>
      <c r="O566" s="105">
        <f t="shared" si="9"/>
        <v>0.0000009397749773</v>
      </c>
      <c r="P566" s="108">
        <f t="shared" si="5"/>
        <v>1</v>
      </c>
    </row>
    <row r="567" ht="15.75" customHeight="1">
      <c r="A567" s="112" t="str">
        <f t="shared" si="1"/>
        <v/>
      </c>
      <c r="B567" s="103" t="str">
        <f t="shared" si="2"/>
        <v/>
      </c>
      <c r="C567" s="6">
        <f t="shared" si="6"/>
        <v>17</v>
      </c>
      <c r="D567" s="6">
        <f t="shared" si="7"/>
        <v>12</v>
      </c>
      <c r="E567" s="104"/>
      <c r="F567" s="48"/>
      <c r="G567" s="6"/>
      <c r="H567" s="49" t="str">
        <f t="shared" si="3"/>
        <v/>
      </c>
      <c r="K567" s="6"/>
      <c r="L567" s="106"/>
      <c r="M567" s="6"/>
      <c r="N567" s="6"/>
      <c r="O567" s="105">
        <f t="shared" si="9"/>
        <v>0.0000009077627916</v>
      </c>
      <c r="P567" s="108">
        <f t="shared" si="5"/>
        <v>1</v>
      </c>
    </row>
    <row r="568" ht="15.75" customHeight="1">
      <c r="A568" s="112" t="str">
        <f t="shared" si="1"/>
        <v/>
      </c>
      <c r="B568" s="103" t="str">
        <f t="shared" si="2"/>
        <v/>
      </c>
      <c r="C568" s="6">
        <f t="shared" si="6"/>
        <v>18</v>
      </c>
      <c r="D568" s="6">
        <f t="shared" si="7"/>
        <v>12</v>
      </c>
      <c r="E568" s="104"/>
      <c r="F568" s="48"/>
      <c r="G568" s="6"/>
      <c r="H568" s="49" t="str">
        <f t="shared" si="3"/>
        <v/>
      </c>
      <c r="K568" s="6"/>
      <c r="L568" s="106"/>
      <c r="M568" s="6"/>
      <c r="N568" s="6"/>
      <c r="O568" s="105">
        <f t="shared" si="9"/>
        <v>0.0000008768410585</v>
      </c>
      <c r="P568" s="108">
        <f t="shared" si="5"/>
        <v>1</v>
      </c>
    </row>
    <row r="569" ht="15.75" customHeight="1">
      <c r="A569" s="112" t="str">
        <f t="shared" si="1"/>
        <v/>
      </c>
      <c r="B569" s="103" t="str">
        <f t="shared" si="2"/>
        <v/>
      </c>
      <c r="C569" s="6">
        <f t="shared" si="6"/>
        <v>19</v>
      </c>
      <c r="D569" s="6">
        <f t="shared" si="7"/>
        <v>12</v>
      </c>
      <c r="E569" s="104"/>
      <c r="F569" s="48"/>
      <c r="G569" s="6"/>
      <c r="H569" s="49" t="str">
        <f t="shared" si="3"/>
        <v/>
      </c>
      <c r="K569" s="6"/>
      <c r="L569" s="106"/>
      <c r="M569" s="6"/>
      <c r="N569" s="6"/>
      <c r="O569" s="105">
        <f t="shared" si="9"/>
        <v>0.0000008469726331</v>
      </c>
      <c r="P569" s="108">
        <f t="shared" si="5"/>
        <v>1</v>
      </c>
    </row>
    <row r="570" ht="15.75" customHeight="1">
      <c r="A570" s="112" t="str">
        <f t="shared" si="1"/>
        <v/>
      </c>
      <c r="B570" s="103" t="str">
        <f t="shared" si="2"/>
        <v/>
      </c>
      <c r="C570" s="6">
        <f t="shared" si="6"/>
        <v>20</v>
      </c>
      <c r="D570" s="6">
        <f t="shared" si="7"/>
        <v>12</v>
      </c>
      <c r="E570" s="104"/>
      <c r="F570" s="48"/>
      <c r="G570" s="6"/>
      <c r="H570" s="49" t="str">
        <f t="shared" si="3"/>
        <v/>
      </c>
      <c r="K570" s="6"/>
      <c r="L570" s="106"/>
      <c r="M570" s="6"/>
      <c r="N570" s="6"/>
      <c r="O570" s="105">
        <f t="shared" si="9"/>
        <v>0.0000008181216359</v>
      </c>
      <c r="P570" s="108">
        <f t="shared" si="5"/>
        <v>1</v>
      </c>
    </row>
    <row r="571" ht="15.75" customHeight="1">
      <c r="A571" s="112" t="str">
        <f t="shared" si="1"/>
        <v/>
      </c>
      <c r="B571" s="103" t="str">
        <f t="shared" si="2"/>
        <v/>
      </c>
      <c r="C571" s="6">
        <f t="shared" si="6"/>
        <v>21</v>
      </c>
      <c r="D571" s="6">
        <f t="shared" si="7"/>
        <v>12</v>
      </c>
      <c r="E571" s="104"/>
      <c r="F571" s="48"/>
      <c r="G571" s="6"/>
      <c r="H571" s="49" t="str">
        <f t="shared" si="3"/>
        <v/>
      </c>
      <c r="K571" s="6"/>
      <c r="L571" s="106"/>
      <c r="M571" s="6"/>
      <c r="N571" s="6"/>
      <c r="O571" s="105">
        <f t="shared" si="9"/>
        <v>0.0000007902534096</v>
      </c>
      <c r="P571" s="108">
        <f t="shared" si="5"/>
        <v>1</v>
      </c>
    </row>
    <row r="572" ht="15.75" customHeight="1">
      <c r="A572" s="112" t="str">
        <f t="shared" si="1"/>
        <v/>
      </c>
      <c r="B572" s="103" t="str">
        <f t="shared" si="2"/>
        <v/>
      </c>
      <c r="C572" s="6">
        <f t="shared" si="6"/>
        <v>22</v>
      </c>
      <c r="D572" s="6">
        <f t="shared" si="7"/>
        <v>12</v>
      </c>
      <c r="E572" s="104"/>
      <c r="F572" s="48"/>
      <c r="G572" s="6"/>
      <c r="H572" s="49" t="str">
        <f t="shared" si="3"/>
        <v/>
      </c>
      <c r="K572" s="6"/>
      <c r="L572" s="106"/>
      <c r="M572" s="6"/>
      <c r="N572" s="6"/>
      <c r="O572" s="105">
        <f t="shared" si="9"/>
        <v>0.0000007633344774</v>
      </c>
      <c r="P572" s="108">
        <f t="shared" si="5"/>
        <v>1</v>
      </c>
    </row>
    <row r="573" ht="15.75" customHeight="1">
      <c r="A573" s="112" t="str">
        <f t="shared" si="1"/>
        <v/>
      </c>
      <c r="B573" s="103" t="str">
        <f t="shared" si="2"/>
        <v/>
      </c>
      <c r="C573" s="6">
        <f t="shared" si="6"/>
        <v>23</v>
      </c>
      <c r="D573" s="6">
        <f t="shared" si="7"/>
        <v>12</v>
      </c>
      <c r="E573" s="104"/>
      <c r="F573" s="48"/>
      <c r="G573" s="6"/>
      <c r="H573" s="49" t="str">
        <f t="shared" si="3"/>
        <v/>
      </c>
      <c r="K573" s="6"/>
      <c r="L573" s="106"/>
      <c r="M573" s="6"/>
      <c r="N573" s="6"/>
      <c r="O573" s="105">
        <f t="shared" si="9"/>
        <v>0.0000007373325028</v>
      </c>
      <c r="P573" s="108">
        <f t="shared" si="5"/>
        <v>1</v>
      </c>
    </row>
    <row r="574" ht="15.75" customHeight="1">
      <c r="A574" s="112" t="str">
        <f t="shared" si="1"/>
        <v/>
      </c>
      <c r="B574" s="103" t="str">
        <f t="shared" si="2"/>
        <v/>
      </c>
      <c r="C574" s="6">
        <f t="shared" si="6"/>
        <v>24</v>
      </c>
      <c r="D574" s="6">
        <f t="shared" si="7"/>
        <v>12</v>
      </c>
      <c r="E574" s="104"/>
      <c r="F574" s="48"/>
      <c r="G574" s="6"/>
      <c r="H574" s="49" t="str">
        <f t="shared" si="3"/>
        <v/>
      </c>
      <c r="K574" s="6"/>
      <c r="L574" s="106"/>
      <c r="M574" s="6"/>
      <c r="N574" s="6"/>
      <c r="O574" s="105">
        <f t="shared" si="9"/>
        <v>0.000000712216251</v>
      </c>
      <c r="P574" s="108">
        <f t="shared" si="5"/>
        <v>1</v>
      </c>
    </row>
    <row r="575" ht="15.75" customHeight="1">
      <c r="A575" s="112" t="str">
        <f t="shared" si="1"/>
        <v/>
      </c>
      <c r="B575" s="103" t="str">
        <f t="shared" si="2"/>
        <v/>
      </c>
      <c r="C575" s="6">
        <f t="shared" si="6"/>
        <v>25</v>
      </c>
      <c r="D575" s="6">
        <f t="shared" si="7"/>
        <v>12</v>
      </c>
      <c r="E575" s="104"/>
      <c r="F575" s="48"/>
      <c r="G575" s="6"/>
      <c r="H575" s="49" t="str">
        <f t="shared" si="3"/>
        <v/>
      </c>
      <c r="K575" s="6"/>
      <c r="L575" s="106"/>
      <c r="M575" s="6"/>
      <c r="N575" s="6"/>
      <c r="O575" s="105">
        <f t="shared" si="9"/>
        <v>0.0000006879555509</v>
      </c>
      <c r="P575" s="108">
        <f t="shared" si="5"/>
        <v>1</v>
      </c>
    </row>
    <row r="576" ht="15.75" customHeight="1">
      <c r="A576" s="112" t="str">
        <f t="shared" si="1"/>
        <v/>
      </c>
      <c r="B576" s="103" t="str">
        <f t="shared" si="2"/>
        <v/>
      </c>
      <c r="C576" s="6">
        <f t="shared" si="6"/>
        <v>26</v>
      </c>
      <c r="D576" s="6">
        <f t="shared" si="7"/>
        <v>12</v>
      </c>
      <c r="E576" s="104"/>
      <c r="F576" s="48"/>
      <c r="G576" s="6"/>
      <c r="H576" s="49" t="str">
        <f t="shared" si="3"/>
        <v/>
      </c>
      <c r="K576" s="6"/>
      <c r="L576" s="106"/>
      <c r="M576" s="6"/>
      <c r="N576" s="6"/>
      <c r="O576" s="105">
        <f t="shared" si="9"/>
        <v>0.0000006645212593</v>
      </c>
      <c r="P576" s="108">
        <f t="shared" si="5"/>
        <v>1</v>
      </c>
    </row>
    <row r="577" ht="15.75" customHeight="1">
      <c r="A577" s="112" t="str">
        <f t="shared" si="1"/>
        <v/>
      </c>
      <c r="B577" s="103" t="str">
        <f t="shared" si="2"/>
        <v/>
      </c>
      <c r="C577" s="6">
        <f t="shared" si="6"/>
        <v>27</v>
      </c>
      <c r="D577" s="6">
        <f t="shared" si="7"/>
        <v>12</v>
      </c>
      <c r="E577" s="104"/>
      <c r="F577" s="48"/>
      <c r="G577" s="6"/>
      <c r="H577" s="49" t="str">
        <f t="shared" si="3"/>
        <v/>
      </c>
      <c r="K577" s="6"/>
      <c r="L577" s="106"/>
      <c r="M577" s="6"/>
      <c r="N577" s="6"/>
      <c r="O577" s="105">
        <f t="shared" si="9"/>
        <v>0.0000006418852257</v>
      </c>
      <c r="P577" s="108">
        <f t="shared" si="5"/>
        <v>1</v>
      </c>
    </row>
    <row r="578" ht="15.75" customHeight="1">
      <c r="A578" s="112" t="str">
        <f t="shared" si="1"/>
        <v/>
      </c>
      <c r="B578" s="103" t="str">
        <f t="shared" si="2"/>
        <v/>
      </c>
      <c r="C578" s="6">
        <f t="shared" si="6"/>
        <v>28</v>
      </c>
      <c r="D578" s="6">
        <f t="shared" si="7"/>
        <v>12</v>
      </c>
      <c r="E578" s="104"/>
      <c r="F578" s="48"/>
      <c r="G578" s="6"/>
      <c r="H578" s="49" t="str">
        <f t="shared" si="3"/>
        <v/>
      </c>
      <c r="K578" s="6"/>
      <c r="L578" s="106"/>
      <c r="M578" s="6"/>
      <c r="N578" s="6"/>
      <c r="O578" s="105">
        <f t="shared" si="9"/>
        <v>0.0000006200202585</v>
      </c>
      <c r="P578" s="108">
        <f t="shared" si="5"/>
        <v>1</v>
      </c>
    </row>
    <row r="579" ht="15.75" customHeight="1">
      <c r="A579" s="112" t="str">
        <f t="shared" si="1"/>
        <v/>
      </c>
      <c r="B579" s="103" t="str">
        <f t="shared" si="2"/>
        <v/>
      </c>
      <c r="C579" s="6">
        <f t="shared" si="6"/>
        <v>29</v>
      </c>
      <c r="D579" s="6">
        <f t="shared" si="7"/>
        <v>12</v>
      </c>
      <c r="E579" s="104"/>
      <c r="F579" s="48"/>
      <c r="G579" s="6"/>
      <c r="H579" s="49" t="str">
        <f t="shared" si="3"/>
        <v/>
      </c>
      <c r="K579" s="6"/>
      <c r="L579" s="106"/>
      <c r="M579" s="6"/>
      <c r="N579" s="6"/>
      <c r="O579" s="105">
        <f t="shared" si="9"/>
        <v>0.0000005989000923</v>
      </c>
      <c r="P579" s="108">
        <f t="shared" si="5"/>
        <v>1</v>
      </c>
    </row>
    <row r="580" ht="15.75" customHeight="1">
      <c r="A580" s="112" t="str">
        <f t="shared" si="1"/>
        <v/>
      </c>
      <c r="B580" s="103" t="str">
        <f t="shared" si="2"/>
        <v/>
      </c>
      <c r="C580" s="6">
        <f t="shared" si="6"/>
        <v>30</v>
      </c>
      <c r="D580" s="6">
        <f t="shared" si="7"/>
        <v>12</v>
      </c>
      <c r="E580" s="104"/>
      <c r="F580" s="48"/>
      <c r="G580" s="6"/>
      <c r="H580" s="49" t="str">
        <f t="shared" si="3"/>
        <v/>
      </c>
      <c r="K580" s="6"/>
      <c r="L580" s="106"/>
      <c r="M580" s="6"/>
      <c r="N580" s="6"/>
      <c r="O580" s="105">
        <f t="shared" si="9"/>
        <v>0.0000005784993566</v>
      </c>
      <c r="P580" s="108">
        <f t="shared" si="5"/>
        <v>1</v>
      </c>
    </row>
    <row r="581" ht="15.75" customHeight="1">
      <c r="A581" s="112" t="str">
        <f t="shared" si="1"/>
        <v/>
      </c>
      <c r="B581" s="103" t="str">
        <f t="shared" si="2"/>
        <v/>
      </c>
      <c r="C581" s="6">
        <f t="shared" si="6"/>
        <v>31</v>
      </c>
      <c r="D581" s="6">
        <f t="shared" si="7"/>
        <v>12</v>
      </c>
      <c r="E581" s="104"/>
      <c r="F581" s="48"/>
      <c r="G581" s="6"/>
      <c r="H581" s="49" t="str">
        <f t="shared" si="3"/>
        <v/>
      </c>
      <c r="K581" s="6"/>
      <c r="L581" s="106"/>
      <c r="M581" s="6"/>
      <c r="N581" s="6"/>
      <c r="O581" s="105">
        <f t="shared" si="9"/>
        <v>0.0000005587935448</v>
      </c>
      <c r="P581" s="108">
        <f t="shared" si="5"/>
        <v>1</v>
      </c>
    </row>
    <row r="582" ht="15.75" customHeight="1">
      <c r="A582" s="112" t="str">
        <f t="shared" si="1"/>
        <v/>
      </c>
      <c r="B582" s="103" t="str">
        <f t="shared" si="2"/>
        <v/>
      </c>
      <c r="C582" s="6">
        <f t="shared" si="6"/>
        <v>32</v>
      </c>
      <c r="D582" s="6">
        <f t="shared" si="7"/>
        <v>12</v>
      </c>
      <c r="E582" s="104"/>
      <c r="F582" s="48"/>
      <c r="G582" s="6"/>
      <c r="H582" s="49" t="str">
        <f t="shared" si="3"/>
        <v/>
      </c>
      <c r="K582" s="6"/>
      <c r="L582" s="106"/>
      <c r="M582" s="6"/>
      <c r="N582" s="6"/>
      <c r="O582" s="105">
        <f t="shared" si="9"/>
        <v>0.0000005397589853</v>
      </c>
      <c r="P582" s="108">
        <f t="shared" si="5"/>
        <v>1</v>
      </c>
    </row>
    <row r="583" ht="15.75" customHeight="1">
      <c r="A583" s="112" t="str">
        <f t="shared" si="1"/>
        <v/>
      </c>
      <c r="B583" s="103" t="str">
        <f t="shared" si="2"/>
        <v/>
      </c>
      <c r="C583" s="6">
        <f t="shared" si="6"/>
        <v>33</v>
      </c>
      <c r="D583" s="6">
        <f t="shared" si="7"/>
        <v>12</v>
      </c>
      <c r="E583" s="104"/>
      <c r="F583" s="48"/>
      <c r="G583" s="6"/>
      <c r="H583" s="49" t="str">
        <f t="shared" si="3"/>
        <v/>
      </c>
      <c r="K583" s="6"/>
      <c r="L583" s="106"/>
      <c r="M583" s="6"/>
      <c r="N583" s="6"/>
      <c r="O583" s="105">
        <f t="shared" si="9"/>
        <v>0.0000005213728127</v>
      </c>
      <c r="P583" s="108">
        <f t="shared" si="5"/>
        <v>1</v>
      </c>
    </row>
    <row r="584" ht="15.75" customHeight="1">
      <c r="A584" s="112" t="str">
        <f t="shared" si="1"/>
        <v/>
      </c>
      <c r="B584" s="103" t="str">
        <f t="shared" si="2"/>
        <v/>
      </c>
      <c r="C584" s="6">
        <f t="shared" si="6"/>
        <v>34</v>
      </c>
      <c r="D584" s="6">
        <f t="shared" si="7"/>
        <v>12</v>
      </c>
      <c r="E584" s="104"/>
      <c r="F584" s="48"/>
      <c r="G584" s="6"/>
      <c r="H584" s="49" t="str">
        <f t="shared" si="3"/>
        <v/>
      </c>
      <c r="K584" s="6"/>
      <c r="L584" s="106"/>
      <c r="M584" s="6"/>
      <c r="N584" s="6"/>
      <c r="O584" s="105">
        <f t="shared" si="9"/>
        <v>0.0000005036129407</v>
      </c>
      <c r="P584" s="108">
        <f t="shared" si="5"/>
        <v>1</v>
      </c>
    </row>
    <row r="585" ht="15.75" customHeight="1">
      <c r="A585" s="112" t="str">
        <f t="shared" si="1"/>
        <v/>
      </c>
      <c r="B585" s="103" t="str">
        <f t="shared" si="2"/>
        <v/>
      </c>
      <c r="C585" s="6">
        <f t="shared" si="6"/>
        <v>35</v>
      </c>
      <c r="D585" s="6">
        <f t="shared" si="7"/>
        <v>12</v>
      </c>
      <c r="E585" s="104"/>
      <c r="F585" s="48"/>
      <c r="G585" s="6"/>
      <c r="H585" s="49" t="str">
        <f t="shared" si="3"/>
        <v/>
      </c>
      <c r="K585" s="6"/>
      <c r="L585" s="106"/>
      <c r="M585" s="6"/>
      <c r="N585" s="6"/>
      <c r="O585" s="105">
        <f t="shared" si="9"/>
        <v>0.0000004864580352</v>
      </c>
      <c r="P585" s="108">
        <f t="shared" si="5"/>
        <v>1</v>
      </c>
    </row>
    <row r="586" ht="15.75" customHeight="1">
      <c r="A586" s="112" t="str">
        <f t="shared" si="1"/>
        <v/>
      </c>
      <c r="B586" s="103" t="str">
        <f t="shared" si="2"/>
        <v/>
      </c>
      <c r="C586" s="6">
        <f t="shared" si="6"/>
        <v>36</v>
      </c>
      <c r="D586" s="6">
        <f t="shared" si="7"/>
        <v>12</v>
      </c>
      <c r="E586" s="104"/>
      <c r="F586" s="48"/>
      <c r="G586" s="6"/>
      <c r="H586" s="49" t="str">
        <f t="shared" si="3"/>
        <v/>
      </c>
      <c r="K586" s="6"/>
      <c r="L586" s="106"/>
      <c r="M586" s="6"/>
      <c r="N586" s="6"/>
      <c r="O586" s="105">
        <f t="shared" si="9"/>
        <v>0.0000004698874887</v>
      </c>
      <c r="P586" s="108">
        <f t="shared" si="5"/>
        <v>1</v>
      </c>
    </row>
    <row r="587" ht="15.75" customHeight="1">
      <c r="A587" s="112" t="str">
        <f t="shared" si="1"/>
        <v/>
      </c>
      <c r="B587" s="103" t="str">
        <f t="shared" si="2"/>
        <v/>
      </c>
      <c r="C587" s="6">
        <f t="shared" si="6"/>
        <v>37</v>
      </c>
      <c r="D587" s="6">
        <f t="shared" si="7"/>
        <v>12</v>
      </c>
      <c r="E587" s="104"/>
      <c r="F587" s="48"/>
      <c r="G587" s="6"/>
      <c r="H587" s="49" t="str">
        <f t="shared" si="3"/>
        <v/>
      </c>
      <c r="K587" s="6"/>
      <c r="L587" s="106"/>
      <c r="M587" s="6"/>
      <c r="N587" s="6"/>
      <c r="O587" s="105">
        <f t="shared" si="9"/>
        <v>0.0000004538813958</v>
      </c>
      <c r="P587" s="108">
        <f t="shared" si="5"/>
        <v>1</v>
      </c>
    </row>
    <row r="588" ht="15.75" customHeight="1">
      <c r="A588" s="112" t="str">
        <f t="shared" si="1"/>
        <v/>
      </c>
      <c r="B588" s="103" t="str">
        <f t="shared" si="2"/>
        <v/>
      </c>
      <c r="C588" s="6">
        <f t="shared" si="6"/>
        <v>38</v>
      </c>
      <c r="D588" s="6">
        <f t="shared" si="7"/>
        <v>12</v>
      </c>
      <c r="E588" s="104"/>
      <c r="F588" s="48"/>
      <c r="G588" s="6"/>
      <c r="H588" s="49" t="str">
        <f t="shared" si="3"/>
        <v/>
      </c>
      <c r="K588" s="6"/>
      <c r="L588" s="106"/>
      <c r="M588" s="6"/>
      <c r="N588" s="6"/>
      <c r="O588" s="105">
        <f t="shared" si="9"/>
        <v>0.0000004384205292</v>
      </c>
      <c r="P588" s="108">
        <f t="shared" si="5"/>
        <v>1</v>
      </c>
    </row>
    <row r="589" ht="15.75" customHeight="1">
      <c r="A589" s="112" t="str">
        <f t="shared" si="1"/>
        <v/>
      </c>
      <c r="B589" s="103" t="str">
        <f t="shared" si="2"/>
        <v/>
      </c>
      <c r="C589" s="6">
        <f t="shared" si="6"/>
        <v>39</v>
      </c>
      <c r="D589" s="6">
        <f t="shared" si="7"/>
        <v>12</v>
      </c>
      <c r="E589" s="104"/>
      <c r="F589" s="48"/>
      <c r="G589" s="6"/>
      <c r="H589" s="49" t="str">
        <f t="shared" si="3"/>
        <v/>
      </c>
      <c r="K589" s="6"/>
      <c r="L589" s="106"/>
      <c r="M589" s="6"/>
      <c r="N589" s="6"/>
      <c r="O589" s="105">
        <f t="shared" si="9"/>
        <v>0.0000004234863165</v>
      </c>
      <c r="P589" s="108">
        <f t="shared" si="5"/>
        <v>1</v>
      </c>
    </row>
    <row r="590" ht="15.75" customHeight="1">
      <c r="A590" s="112" t="str">
        <f t="shared" si="1"/>
        <v/>
      </c>
      <c r="B590" s="103" t="str">
        <f t="shared" si="2"/>
        <v/>
      </c>
      <c r="C590" s="6">
        <f t="shared" si="6"/>
        <v>40</v>
      </c>
      <c r="D590" s="6">
        <f t="shared" si="7"/>
        <v>12</v>
      </c>
      <c r="E590" s="104"/>
      <c r="F590" s="48"/>
      <c r="G590" s="6"/>
      <c r="H590" s="49" t="str">
        <f t="shared" si="3"/>
        <v/>
      </c>
      <c r="K590" s="6"/>
      <c r="L590" s="106"/>
      <c r="M590" s="6"/>
      <c r="N590" s="6"/>
      <c r="O590" s="105">
        <f t="shared" si="9"/>
        <v>0.0000004090608179</v>
      </c>
      <c r="P590" s="108">
        <f t="shared" si="5"/>
        <v>1</v>
      </c>
    </row>
    <row r="591" ht="15.75" customHeight="1">
      <c r="A591" s="112" t="str">
        <f t="shared" si="1"/>
        <v/>
      </c>
      <c r="B591" s="103" t="str">
        <f t="shared" si="2"/>
        <v/>
      </c>
      <c r="C591" s="6">
        <f t="shared" si="6"/>
        <v>41</v>
      </c>
      <c r="D591" s="6">
        <f t="shared" si="7"/>
        <v>12</v>
      </c>
      <c r="E591" s="104"/>
      <c r="F591" s="48"/>
      <c r="G591" s="6"/>
      <c r="H591" s="49" t="str">
        <f t="shared" si="3"/>
        <v/>
      </c>
      <c r="K591" s="6"/>
      <c r="L591" s="106"/>
      <c r="M591" s="6"/>
      <c r="N591" s="6"/>
      <c r="O591" s="105">
        <f t="shared" si="9"/>
        <v>0.0000003951267048</v>
      </c>
      <c r="P591" s="108">
        <f t="shared" si="5"/>
        <v>1</v>
      </c>
    </row>
    <row r="592" ht="15.75" customHeight="1">
      <c r="A592" s="112" t="str">
        <f t="shared" si="1"/>
        <v/>
      </c>
      <c r="B592" s="103" t="str">
        <f t="shared" si="2"/>
        <v/>
      </c>
      <c r="C592" s="6">
        <f t="shared" si="6"/>
        <v>42</v>
      </c>
      <c r="D592" s="6">
        <f t="shared" si="7"/>
        <v>12</v>
      </c>
      <c r="E592" s="104"/>
      <c r="F592" s="48"/>
      <c r="G592" s="6"/>
      <c r="H592" s="49" t="str">
        <f t="shared" si="3"/>
        <v/>
      </c>
      <c r="K592" s="6"/>
      <c r="L592" s="106"/>
      <c r="M592" s="6"/>
      <c r="N592" s="6"/>
      <c r="O592" s="105">
        <f t="shared" si="9"/>
        <v>0.0000003816672387</v>
      </c>
      <c r="P592" s="108">
        <f t="shared" si="5"/>
        <v>1</v>
      </c>
    </row>
    <row r="593" ht="15.75" customHeight="1">
      <c r="A593" s="112" t="str">
        <f t="shared" si="1"/>
        <v/>
      </c>
      <c r="B593" s="103" t="str">
        <f t="shared" si="2"/>
        <v/>
      </c>
      <c r="C593" s="6">
        <f t="shared" si="6"/>
        <v>43</v>
      </c>
      <c r="D593" s="6">
        <f t="shared" si="7"/>
        <v>12</v>
      </c>
      <c r="E593" s="104"/>
      <c r="F593" s="48"/>
      <c r="G593" s="6"/>
      <c r="H593" s="49" t="str">
        <f t="shared" si="3"/>
        <v/>
      </c>
      <c r="K593" s="6"/>
      <c r="L593" s="106"/>
      <c r="M593" s="6"/>
      <c r="N593" s="6"/>
      <c r="O593" s="105">
        <f t="shared" si="9"/>
        <v>0.0000003686662514</v>
      </c>
      <c r="P593" s="108">
        <f t="shared" si="5"/>
        <v>1</v>
      </c>
    </row>
    <row r="594" ht="15.75" customHeight="1">
      <c r="A594" s="112" t="str">
        <f t="shared" si="1"/>
        <v/>
      </c>
      <c r="B594" s="103" t="str">
        <f t="shared" si="2"/>
        <v/>
      </c>
      <c r="C594" s="6">
        <f t="shared" si="6"/>
        <v>44</v>
      </c>
      <c r="D594" s="6">
        <f t="shared" si="7"/>
        <v>12</v>
      </c>
      <c r="E594" s="104"/>
      <c r="F594" s="48"/>
      <c r="G594" s="6"/>
      <c r="H594" s="49" t="str">
        <f t="shared" si="3"/>
        <v/>
      </c>
      <c r="K594" s="6"/>
      <c r="L594" s="106"/>
      <c r="M594" s="6"/>
      <c r="N594" s="6"/>
      <c r="O594" s="105">
        <f t="shared" si="9"/>
        <v>0.0000003561081255</v>
      </c>
      <c r="P594" s="108">
        <f t="shared" si="5"/>
        <v>1</v>
      </c>
    </row>
    <row r="595" ht="15.75" customHeight="1">
      <c r="A595" s="112" t="str">
        <f t="shared" si="1"/>
        <v/>
      </c>
      <c r="B595" s="103" t="str">
        <f t="shared" si="2"/>
        <v/>
      </c>
      <c r="C595" s="6">
        <f t="shared" si="6"/>
        <v>45</v>
      </c>
      <c r="D595" s="6">
        <f t="shared" si="7"/>
        <v>12</v>
      </c>
      <c r="E595" s="104"/>
      <c r="F595" s="48"/>
      <c r="G595" s="6"/>
      <c r="H595" s="49" t="str">
        <f t="shared" si="3"/>
        <v/>
      </c>
      <c r="K595" s="6"/>
      <c r="L595" s="106"/>
      <c r="M595" s="6"/>
      <c r="N595" s="6"/>
      <c r="O595" s="105">
        <f t="shared" si="9"/>
        <v>0.0000003439777754</v>
      </c>
      <c r="P595" s="108">
        <f t="shared" si="5"/>
        <v>1</v>
      </c>
    </row>
    <row r="596" ht="15.75" customHeight="1">
      <c r="A596" s="112" t="str">
        <f t="shared" si="1"/>
        <v/>
      </c>
      <c r="B596" s="103" t="str">
        <f t="shared" si="2"/>
        <v/>
      </c>
      <c r="C596" s="6">
        <f t="shared" si="6"/>
        <v>46</v>
      </c>
      <c r="D596" s="6">
        <f t="shared" si="7"/>
        <v>12</v>
      </c>
      <c r="E596" s="104"/>
      <c r="F596" s="48"/>
      <c r="G596" s="6"/>
      <c r="H596" s="49" t="str">
        <f t="shared" si="3"/>
        <v/>
      </c>
      <c r="K596" s="6"/>
      <c r="L596" s="106"/>
      <c r="M596" s="6"/>
      <c r="N596" s="6"/>
      <c r="O596" s="105">
        <f t="shared" si="9"/>
        <v>0.0000003322606296</v>
      </c>
      <c r="P596" s="108">
        <f t="shared" si="5"/>
        <v>1</v>
      </c>
    </row>
    <row r="597" ht="15.75" customHeight="1">
      <c r="A597" s="112" t="str">
        <f t="shared" si="1"/>
        <v/>
      </c>
      <c r="B597" s="103" t="str">
        <f t="shared" si="2"/>
        <v/>
      </c>
      <c r="C597" s="6">
        <f t="shared" si="6"/>
        <v>47</v>
      </c>
      <c r="D597" s="6">
        <f t="shared" si="7"/>
        <v>12</v>
      </c>
      <c r="E597" s="104"/>
      <c r="F597" s="48"/>
      <c r="G597" s="6"/>
      <c r="H597" s="49" t="str">
        <f t="shared" si="3"/>
        <v/>
      </c>
      <c r="K597" s="6"/>
      <c r="L597" s="106"/>
      <c r="M597" s="6"/>
      <c r="N597" s="6"/>
      <c r="O597" s="105">
        <f t="shared" si="9"/>
        <v>0.0000003209426128</v>
      </c>
      <c r="P597" s="108">
        <f t="shared" si="5"/>
        <v>1</v>
      </c>
    </row>
    <row r="598" ht="15.75" customHeight="1">
      <c r="A598" s="112" t="str">
        <f t="shared" si="1"/>
        <v/>
      </c>
      <c r="B598" s="103" t="str">
        <f t="shared" si="2"/>
        <v/>
      </c>
      <c r="C598" s="6">
        <f t="shared" si="6"/>
        <v>48</v>
      </c>
      <c r="D598" s="6">
        <f t="shared" si="7"/>
        <v>12</v>
      </c>
      <c r="E598" s="104"/>
      <c r="F598" s="48"/>
      <c r="G598" s="6"/>
      <c r="H598" s="49" t="str">
        <f t="shared" si="3"/>
        <v/>
      </c>
      <c r="K598" s="6"/>
      <c r="L598" s="106"/>
      <c r="M598" s="6"/>
      <c r="N598" s="6"/>
      <c r="O598" s="105">
        <f t="shared" si="9"/>
        <v>0.0000003100101292</v>
      </c>
      <c r="P598" s="108">
        <f t="shared" si="5"/>
        <v>1</v>
      </c>
    </row>
    <row r="599" ht="15.75" customHeight="1">
      <c r="A599" s="112" t="str">
        <f t="shared" si="1"/>
        <v/>
      </c>
      <c r="B599" s="103" t="str">
        <f t="shared" si="2"/>
        <v/>
      </c>
      <c r="C599" s="6">
        <f t="shared" si="6"/>
        <v>49</v>
      </c>
      <c r="D599" s="6">
        <f t="shared" si="7"/>
        <v>12</v>
      </c>
      <c r="E599" s="104"/>
      <c r="F599" s="48"/>
      <c r="G599" s="6"/>
      <c r="H599" s="49" t="str">
        <f t="shared" si="3"/>
        <v/>
      </c>
      <c r="K599" s="6"/>
      <c r="L599" s="106"/>
      <c r="M599" s="6"/>
      <c r="N599" s="6"/>
      <c r="O599" s="105">
        <f t="shared" si="9"/>
        <v>0.0000002994500462</v>
      </c>
      <c r="P599" s="108">
        <f t="shared" si="5"/>
        <v>1</v>
      </c>
    </row>
    <row r="600" ht="15.75" customHeight="1">
      <c r="A600" s="112" t="str">
        <f t="shared" si="1"/>
        <v/>
      </c>
      <c r="B600" s="103" t="str">
        <f t="shared" si="2"/>
        <v/>
      </c>
      <c r="C600" s="6">
        <f t="shared" si="6"/>
        <v>50</v>
      </c>
      <c r="D600" s="6">
        <f t="shared" si="7"/>
        <v>12</v>
      </c>
      <c r="E600" s="114"/>
      <c r="F600" s="48"/>
      <c r="G600" s="6"/>
      <c r="H600" s="49" t="str">
        <f t="shared" si="3"/>
        <v/>
      </c>
      <c r="K600" s="6"/>
      <c r="L600" s="106"/>
      <c r="M600" s="6"/>
      <c r="N600" s="6"/>
      <c r="O600" s="105">
        <f t="shared" si="9"/>
        <v>0.0000002892496783</v>
      </c>
      <c r="P600" s="108">
        <f t="shared" si="5"/>
        <v>1</v>
      </c>
    </row>
    <row r="601" ht="15.75" customHeight="1">
      <c r="A601" s="112" t="str">
        <f t="shared" si="1"/>
        <v/>
      </c>
      <c r="B601" s="103" t="str">
        <f t="shared" si="2"/>
        <v/>
      </c>
      <c r="C601" s="6">
        <f t="shared" si="6"/>
        <v>1</v>
      </c>
      <c r="D601" s="6">
        <f t="shared" si="7"/>
        <v>13</v>
      </c>
      <c r="E601" s="97" t="str">
        <f t="array" ref="E601">if(index(VirtualLeague!$I$2:$AF$2,0,D601)="",,index(ScoreMatrix!$B$2:$AA$51,0,D601))</f>
        <v/>
      </c>
      <c r="F601" s="48"/>
      <c r="G601" s="6"/>
      <c r="H601" s="49" t="str">
        <f t="shared" si="3"/>
        <v/>
      </c>
      <c r="K601" s="6"/>
      <c r="L601" s="106"/>
      <c r="M601" s="6"/>
      <c r="N601" s="6"/>
      <c r="O601" s="105">
        <f t="shared" si="9"/>
        <v>0.0000002793967724</v>
      </c>
      <c r="P601" s="108">
        <f t="shared" si="5"/>
        <v>1</v>
      </c>
    </row>
    <row r="602" ht="15.75" customHeight="1">
      <c r="A602" s="112" t="str">
        <f t="shared" si="1"/>
        <v/>
      </c>
      <c r="B602" s="103" t="str">
        <f t="shared" si="2"/>
        <v/>
      </c>
      <c r="C602" s="6">
        <f t="shared" si="6"/>
        <v>2</v>
      </c>
      <c r="D602" s="6">
        <f t="shared" si="7"/>
        <v>13</v>
      </c>
      <c r="E602" s="104"/>
      <c r="F602" s="48"/>
      <c r="G602" s="6"/>
      <c r="H602" s="49" t="str">
        <f t="shared" si="3"/>
        <v/>
      </c>
      <c r="K602" s="6"/>
      <c r="L602" s="106"/>
      <c r="M602" s="6"/>
      <c r="N602" s="6"/>
      <c r="O602" s="105">
        <f t="shared" si="9"/>
        <v>0.0000002698794926</v>
      </c>
      <c r="P602" s="108">
        <f t="shared" si="5"/>
        <v>1</v>
      </c>
    </row>
    <row r="603" ht="15.75" customHeight="1">
      <c r="A603" s="112" t="str">
        <f t="shared" si="1"/>
        <v/>
      </c>
      <c r="B603" s="103" t="str">
        <f t="shared" si="2"/>
        <v/>
      </c>
      <c r="C603" s="6">
        <f t="shared" si="6"/>
        <v>3</v>
      </c>
      <c r="D603" s="6">
        <f t="shared" si="7"/>
        <v>13</v>
      </c>
      <c r="E603" s="104"/>
      <c r="F603" s="48"/>
      <c r="G603" s="6"/>
      <c r="H603" s="49" t="str">
        <f t="shared" si="3"/>
        <v/>
      </c>
      <c r="K603" s="6"/>
      <c r="L603" s="106"/>
      <c r="M603" s="6"/>
      <c r="N603" s="6"/>
      <c r="O603" s="105">
        <f t="shared" si="9"/>
        <v>0.0000002606864064</v>
      </c>
      <c r="P603" s="108">
        <f t="shared" si="5"/>
        <v>1</v>
      </c>
    </row>
    <row r="604" ht="15.75" customHeight="1">
      <c r="A604" s="112" t="str">
        <f t="shared" si="1"/>
        <v/>
      </c>
      <c r="B604" s="103" t="str">
        <f t="shared" si="2"/>
        <v/>
      </c>
      <c r="C604" s="6">
        <f t="shared" si="6"/>
        <v>4</v>
      </c>
      <c r="D604" s="6">
        <f t="shared" si="7"/>
        <v>13</v>
      </c>
      <c r="E604" s="104"/>
      <c r="F604" s="48"/>
      <c r="G604" s="6"/>
      <c r="H604" s="49" t="str">
        <f t="shared" si="3"/>
        <v/>
      </c>
      <c r="K604" s="6"/>
      <c r="L604" s="106"/>
      <c r="M604" s="6"/>
      <c r="N604" s="6"/>
      <c r="O604" s="105">
        <f t="shared" si="9"/>
        <v>0.0000002518064704</v>
      </c>
      <c r="P604" s="108">
        <f t="shared" si="5"/>
        <v>1</v>
      </c>
    </row>
    <row r="605" ht="15.75" customHeight="1">
      <c r="A605" s="112" t="str">
        <f t="shared" si="1"/>
        <v/>
      </c>
      <c r="B605" s="103" t="str">
        <f t="shared" si="2"/>
        <v/>
      </c>
      <c r="C605" s="6">
        <f t="shared" si="6"/>
        <v>5</v>
      </c>
      <c r="D605" s="6">
        <f t="shared" si="7"/>
        <v>13</v>
      </c>
      <c r="E605" s="104"/>
      <c r="F605" s="48"/>
      <c r="G605" s="6"/>
      <c r="H605" s="49" t="str">
        <f t="shared" si="3"/>
        <v/>
      </c>
      <c r="K605" s="6"/>
      <c r="L605" s="106"/>
      <c r="M605" s="6"/>
      <c r="N605" s="6"/>
      <c r="O605" s="105">
        <f t="shared" si="9"/>
        <v>0.0000002432290176</v>
      </c>
      <c r="P605" s="108">
        <f t="shared" si="5"/>
        <v>1</v>
      </c>
    </row>
    <row r="606" ht="15.75" customHeight="1">
      <c r="A606" s="112" t="str">
        <f t="shared" si="1"/>
        <v/>
      </c>
      <c r="B606" s="103" t="str">
        <f t="shared" si="2"/>
        <v/>
      </c>
      <c r="C606" s="6">
        <f t="shared" si="6"/>
        <v>6</v>
      </c>
      <c r="D606" s="6">
        <f t="shared" si="7"/>
        <v>13</v>
      </c>
      <c r="E606" s="104"/>
      <c r="F606" s="48"/>
      <c r="G606" s="6"/>
      <c r="H606" s="49" t="str">
        <f t="shared" si="3"/>
        <v/>
      </c>
      <c r="K606" s="6"/>
      <c r="L606" s="106"/>
      <c r="M606" s="6"/>
      <c r="N606" s="6"/>
      <c r="O606" s="105">
        <f t="shared" si="9"/>
        <v>0.0000002349437443</v>
      </c>
      <c r="P606" s="108">
        <f t="shared" si="5"/>
        <v>1</v>
      </c>
    </row>
    <row r="607" ht="15.75" customHeight="1">
      <c r="A607" s="112" t="str">
        <f t="shared" si="1"/>
        <v/>
      </c>
      <c r="B607" s="103" t="str">
        <f t="shared" si="2"/>
        <v/>
      </c>
      <c r="C607" s="6">
        <f t="shared" si="6"/>
        <v>7</v>
      </c>
      <c r="D607" s="6">
        <f t="shared" si="7"/>
        <v>13</v>
      </c>
      <c r="E607" s="104"/>
      <c r="F607" s="48"/>
      <c r="G607" s="6"/>
      <c r="H607" s="49" t="str">
        <f t="shared" si="3"/>
        <v/>
      </c>
      <c r="K607" s="6"/>
      <c r="L607" s="106"/>
      <c r="M607" s="6"/>
      <c r="N607" s="6"/>
      <c r="O607" s="105">
        <f t="shared" si="9"/>
        <v>0.0000002269406979</v>
      </c>
      <c r="P607" s="108">
        <f t="shared" si="5"/>
        <v>1</v>
      </c>
    </row>
    <row r="608" ht="15.75" customHeight="1">
      <c r="A608" s="112" t="str">
        <f t="shared" si="1"/>
        <v/>
      </c>
      <c r="B608" s="103" t="str">
        <f t="shared" si="2"/>
        <v/>
      </c>
      <c r="C608" s="6">
        <f t="shared" si="6"/>
        <v>8</v>
      </c>
      <c r="D608" s="6">
        <f t="shared" si="7"/>
        <v>13</v>
      </c>
      <c r="E608" s="104"/>
      <c r="F608" s="48"/>
      <c r="G608" s="6"/>
      <c r="H608" s="49" t="str">
        <f t="shared" si="3"/>
        <v/>
      </c>
      <c r="K608" s="6"/>
      <c r="L608" s="106"/>
      <c r="M608" s="6"/>
      <c r="N608" s="6"/>
      <c r="O608" s="105">
        <f t="shared" si="9"/>
        <v>0.0000002192102646</v>
      </c>
      <c r="P608" s="108">
        <f t="shared" si="5"/>
        <v>1</v>
      </c>
    </row>
    <row r="609" ht="15.75" customHeight="1">
      <c r="A609" s="112" t="str">
        <f t="shared" si="1"/>
        <v/>
      </c>
      <c r="B609" s="103" t="str">
        <f t="shared" si="2"/>
        <v/>
      </c>
      <c r="C609" s="6">
        <f t="shared" si="6"/>
        <v>9</v>
      </c>
      <c r="D609" s="6">
        <f t="shared" si="7"/>
        <v>13</v>
      </c>
      <c r="E609" s="104"/>
      <c r="F609" s="48"/>
      <c r="G609" s="6"/>
      <c r="H609" s="49" t="str">
        <f t="shared" si="3"/>
        <v/>
      </c>
      <c r="K609" s="6"/>
      <c r="L609" s="106"/>
      <c r="M609" s="6"/>
      <c r="N609" s="6"/>
      <c r="O609" s="105">
        <f t="shared" si="9"/>
        <v>0.0000002117431583</v>
      </c>
      <c r="P609" s="108">
        <f t="shared" si="5"/>
        <v>1</v>
      </c>
    </row>
    <row r="610" ht="15.75" customHeight="1">
      <c r="A610" s="112" t="str">
        <f t="shared" si="1"/>
        <v/>
      </c>
      <c r="B610" s="103" t="str">
        <f t="shared" si="2"/>
        <v/>
      </c>
      <c r="C610" s="6">
        <f t="shared" si="6"/>
        <v>10</v>
      </c>
      <c r="D610" s="6">
        <f t="shared" si="7"/>
        <v>13</v>
      </c>
      <c r="E610" s="104"/>
      <c r="F610" s="48"/>
      <c r="G610" s="6"/>
      <c r="H610" s="49" t="str">
        <f t="shared" si="3"/>
        <v/>
      </c>
      <c r="K610" s="6"/>
      <c r="L610" s="106"/>
      <c r="M610" s="6"/>
      <c r="N610" s="6"/>
      <c r="O610" s="105">
        <f t="shared" si="9"/>
        <v>0.000000204530409</v>
      </c>
      <c r="P610" s="108">
        <f t="shared" si="5"/>
        <v>1</v>
      </c>
    </row>
    <row r="611" ht="15.75" customHeight="1">
      <c r="A611" s="112" t="str">
        <f t="shared" si="1"/>
        <v/>
      </c>
      <c r="B611" s="103" t="str">
        <f t="shared" si="2"/>
        <v/>
      </c>
      <c r="C611" s="6">
        <f t="shared" si="6"/>
        <v>11</v>
      </c>
      <c r="D611" s="6">
        <f t="shared" si="7"/>
        <v>13</v>
      </c>
      <c r="E611" s="104"/>
      <c r="F611" s="48"/>
      <c r="G611" s="6"/>
      <c r="H611" s="49" t="str">
        <f t="shared" si="3"/>
        <v/>
      </c>
      <c r="K611" s="6"/>
      <c r="L611" s="106"/>
      <c r="M611" s="6"/>
      <c r="N611" s="6"/>
      <c r="O611" s="105">
        <f t="shared" si="9"/>
        <v>0.0000001975633524</v>
      </c>
      <c r="P611" s="108">
        <f t="shared" si="5"/>
        <v>1</v>
      </c>
    </row>
    <row r="612" ht="15.75" customHeight="1">
      <c r="A612" s="112" t="str">
        <f t="shared" si="1"/>
        <v/>
      </c>
      <c r="B612" s="103" t="str">
        <f t="shared" si="2"/>
        <v/>
      </c>
      <c r="C612" s="6">
        <f t="shared" si="6"/>
        <v>12</v>
      </c>
      <c r="D612" s="6">
        <f t="shared" si="7"/>
        <v>13</v>
      </c>
      <c r="E612" s="104"/>
      <c r="F612" s="48"/>
      <c r="G612" s="6"/>
      <c r="H612" s="49" t="str">
        <f t="shared" si="3"/>
        <v/>
      </c>
      <c r="K612" s="6"/>
      <c r="L612" s="106"/>
      <c r="M612" s="6"/>
      <c r="N612" s="6"/>
      <c r="O612" s="105">
        <f t="shared" si="9"/>
        <v>0.0000001908336193</v>
      </c>
      <c r="P612" s="108">
        <f t="shared" si="5"/>
        <v>1</v>
      </c>
    </row>
    <row r="613" ht="15.75" customHeight="1">
      <c r="A613" s="112" t="str">
        <f t="shared" si="1"/>
        <v/>
      </c>
      <c r="B613" s="103" t="str">
        <f t="shared" si="2"/>
        <v/>
      </c>
      <c r="C613" s="6">
        <f t="shared" si="6"/>
        <v>13</v>
      </c>
      <c r="D613" s="6">
        <f t="shared" si="7"/>
        <v>13</v>
      </c>
      <c r="E613" s="104"/>
      <c r="F613" s="48"/>
      <c r="G613" s="6"/>
      <c r="H613" s="49" t="str">
        <f t="shared" si="3"/>
        <v/>
      </c>
      <c r="K613" s="6"/>
      <c r="L613" s="106"/>
      <c r="M613" s="6"/>
      <c r="N613" s="6"/>
      <c r="O613" s="105">
        <f t="shared" si="9"/>
        <v>0.0000001843331257</v>
      </c>
      <c r="P613" s="108">
        <f t="shared" si="5"/>
        <v>1</v>
      </c>
    </row>
    <row r="614" ht="15.75" customHeight="1">
      <c r="A614" s="112" t="str">
        <f t="shared" si="1"/>
        <v/>
      </c>
      <c r="B614" s="103" t="str">
        <f t="shared" si="2"/>
        <v/>
      </c>
      <c r="C614" s="6">
        <f t="shared" si="6"/>
        <v>14</v>
      </c>
      <c r="D614" s="6">
        <f t="shared" si="7"/>
        <v>13</v>
      </c>
      <c r="E614" s="104"/>
      <c r="F614" s="48"/>
      <c r="G614" s="6"/>
      <c r="H614" s="49" t="str">
        <f t="shared" si="3"/>
        <v/>
      </c>
      <c r="K614" s="6"/>
      <c r="L614" s="106"/>
      <c r="M614" s="6"/>
      <c r="N614" s="6"/>
      <c r="O614" s="105">
        <f t="shared" si="9"/>
        <v>0.0000001780540627</v>
      </c>
      <c r="P614" s="108">
        <f t="shared" si="5"/>
        <v>1</v>
      </c>
    </row>
    <row r="615" ht="15.75" customHeight="1">
      <c r="A615" s="112" t="str">
        <f t="shared" si="1"/>
        <v/>
      </c>
      <c r="B615" s="103" t="str">
        <f t="shared" si="2"/>
        <v/>
      </c>
      <c r="C615" s="6">
        <f t="shared" si="6"/>
        <v>15</v>
      </c>
      <c r="D615" s="6">
        <f t="shared" si="7"/>
        <v>13</v>
      </c>
      <c r="E615" s="104"/>
      <c r="F615" s="48"/>
      <c r="G615" s="6"/>
      <c r="H615" s="49" t="str">
        <f t="shared" si="3"/>
        <v/>
      </c>
      <c r="K615" s="6"/>
      <c r="L615" s="106"/>
      <c r="M615" s="6"/>
      <c r="N615" s="6"/>
      <c r="O615" s="105">
        <f t="shared" si="9"/>
        <v>0.0000001719888877</v>
      </c>
      <c r="P615" s="108">
        <f t="shared" si="5"/>
        <v>1</v>
      </c>
    </row>
    <row r="616" ht="15.75" customHeight="1">
      <c r="A616" s="112" t="str">
        <f t="shared" si="1"/>
        <v/>
      </c>
      <c r="B616" s="103" t="str">
        <f t="shared" si="2"/>
        <v/>
      </c>
      <c r="C616" s="6">
        <f t="shared" si="6"/>
        <v>16</v>
      </c>
      <c r="D616" s="6">
        <f t="shared" si="7"/>
        <v>13</v>
      </c>
      <c r="E616" s="104"/>
      <c r="F616" s="48"/>
      <c r="G616" s="6"/>
      <c r="H616" s="49" t="str">
        <f t="shared" si="3"/>
        <v/>
      </c>
      <c r="K616" s="6"/>
      <c r="L616" s="106"/>
      <c r="M616" s="6"/>
      <c r="N616" s="6"/>
      <c r="O616" s="105">
        <f t="shared" si="9"/>
        <v>0.0000001661303148</v>
      </c>
      <c r="P616" s="108">
        <f t="shared" si="5"/>
        <v>1</v>
      </c>
    </row>
    <row r="617" ht="15.75" customHeight="1">
      <c r="A617" s="112" t="str">
        <f t="shared" si="1"/>
        <v/>
      </c>
      <c r="B617" s="103" t="str">
        <f t="shared" si="2"/>
        <v/>
      </c>
      <c r="C617" s="6">
        <f t="shared" si="6"/>
        <v>17</v>
      </c>
      <c r="D617" s="6">
        <f t="shared" si="7"/>
        <v>13</v>
      </c>
      <c r="E617" s="104"/>
      <c r="F617" s="48"/>
      <c r="G617" s="6"/>
      <c r="H617" s="49" t="str">
        <f t="shared" si="3"/>
        <v/>
      </c>
      <c r="K617" s="6"/>
      <c r="L617" s="106"/>
      <c r="M617" s="6"/>
      <c r="N617" s="6"/>
      <c r="O617" s="105">
        <f t="shared" si="9"/>
        <v>0.0000001604713064</v>
      </c>
      <c r="P617" s="108">
        <f t="shared" si="5"/>
        <v>1</v>
      </c>
    </row>
    <row r="618" ht="15.75" customHeight="1">
      <c r="A618" s="112" t="str">
        <f t="shared" si="1"/>
        <v/>
      </c>
      <c r="B618" s="103" t="str">
        <f t="shared" si="2"/>
        <v/>
      </c>
      <c r="C618" s="6">
        <f t="shared" si="6"/>
        <v>18</v>
      </c>
      <c r="D618" s="6">
        <f t="shared" si="7"/>
        <v>13</v>
      </c>
      <c r="E618" s="104"/>
      <c r="F618" s="48"/>
      <c r="G618" s="6"/>
      <c r="H618" s="49" t="str">
        <f t="shared" si="3"/>
        <v/>
      </c>
      <c r="K618" s="6"/>
      <c r="L618" s="106"/>
      <c r="M618" s="6"/>
      <c r="N618" s="6"/>
      <c r="O618" s="105">
        <f t="shared" si="9"/>
        <v>0.0000001550050646</v>
      </c>
      <c r="P618" s="108">
        <f t="shared" si="5"/>
        <v>1</v>
      </c>
    </row>
    <row r="619" ht="15.75" customHeight="1">
      <c r="A619" s="112" t="str">
        <f t="shared" si="1"/>
        <v/>
      </c>
      <c r="B619" s="103" t="str">
        <f t="shared" si="2"/>
        <v/>
      </c>
      <c r="C619" s="6">
        <f t="shared" si="6"/>
        <v>19</v>
      </c>
      <c r="D619" s="6">
        <f t="shared" si="7"/>
        <v>13</v>
      </c>
      <c r="E619" s="104"/>
      <c r="F619" s="48"/>
      <c r="G619" s="6"/>
      <c r="H619" s="49" t="str">
        <f t="shared" si="3"/>
        <v/>
      </c>
      <c r="K619" s="6"/>
      <c r="L619" s="106"/>
      <c r="M619" s="6"/>
      <c r="N619" s="6"/>
      <c r="O619" s="105">
        <f t="shared" si="9"/>
        <v>0.0000001497250231</v>
      </c>
      <c r="P619" s="108">
        <f t="shared" si="5"/>
        <v>1</v>
      </c>
    </row>
    <row r="620" ht="15.75" customHeight="1">
      <c r="A620" s="112" t="str">
        <f t="shared" si="1"/>
        <v/>
      </c>
      <c r="B620" s="103" t="str">
        <f t="shared" si="2"/>
        <v/>
      </c>
      <c r="C620" s="6">
        <f t="shared" si="6"/>
        <v>20</v>
      </c>
      <c r="D620" s="6">
        <f t="shared" si="7"/>
        <v>13</v>
      </c>
      <c r="E620" s="104"/>
      <c r="F620" s="48"/>
      <c r="G620" s="6"/>
      <c r="H620" s="49" t="str">
        <f t="shared" si="3"/>
        <v/>
      </c>
      <c r="K620" s="6"/>
      <c r="L620" s="106"/>
      <c r="M620" s="6"/>
      <c r="N620" s="6"/>
      <c r="O620" s="105">
        <f t="shared" si="9"/>
        <v>0.0000001446248391</v>
      </c>
      <c r="P620" s="108">
        <f t="shared" si="5"/>
        <v>1</v>
      </c>
    </row>
    <row r="621" ht="15.75" customHeight="1">
      <c r="A621" s="112" t="str">
        <f t="shared" si="1"/>
        <v/>
      </c>
      <c r="B621" s="103" t="str">
        <f t="shared" si="2"/>
        <v/>
      </c>
      <c r="C621" s="6">
        <f t="shared" si="6"/>
        <v>21</v>
      </c>
      <c r="D621" s="6">
        <f t="shared" si="7"/>
        <v>13</v>
      </c>
      <c r="E621" s="104"/>
      <c r="F621" s="48"/>
      <c r="G621" s="6"/>
      <c r="H621" s="49" t="str">
        <f t="shared" si="3"/>
        <v/>
      </c>
      <c r="K621" s="6"/>
      <c r="L621" s="106"/>
      <c r="M621" s="6"/>
      <c r="N621" s="6"/>
      <c r="O621" s="105">
        <f t="shared" si="9"/>
        <v>0.0000001396983862</v>
      </c>
      <c r="P621" s="108">
        <f t="shared" si="5"/>
        <v>1</v>
      </c>
    </row>
    <row r="622" ht="15.75" customHeight="1">
      <c r="A622" s="112" t="str">
        <f t="shared" si="1"/>
        <v/>
      </c>
      <c r="B622" s="103" t="str">
        <f t="shared" si="2"/>
        <v/>
      </c>
      <c r="C622" s="6">
        <f t="shared" si="6"/>
        <v>22</v>
      </c>
      <c r="D622" s="6">
        <f t="shared" si="7"/>
        <v>13</v>
      </c>
      <c r="E622" s="104"/>
      <c r="F622" s="48"/>
      <c r="G622" s="6"/>
      <c r="H622" s="49" t="str">
        <f t="shared" si="3"/>
        <v/>
      </c>
      <c r="K622" s="6"/>
      <c r="L622" s="106"/>
      <c r="M622" s="6"/>
      <c r="N622" s="6"/>
      <c r="O622" s="105">
        <f t="shared" si="9"/>
        <v>0.0000001349397463</v>
      </c>
      <c r="P622" s="108">
        <f t="shared" si="5"/>
        <v>1</v>
      </c>
    </row>
    <row r="623" ht="15.75" customHeight="1">
      <c r="A623" s="112" t="str">
        <f t="shared" si="1"/>
        <v/>
      </c>
      <c r="B623" s="103" t="str">
        <f t="shared" si="2"/>
        <v/>
      </c>
      <c r="C623" s="6">
        <f t="shared" si="6"/>
        <v>23</v>
      </c>
      <c r="D623" s="6">
        <f t="shared" si="7"/>
        <v>13</v>
      </c>
      <c r="E623" s="104"/>
      <c r="F623" s="48"/>
      <c r="G623" s="6"/>
      <c r="H623" s="49" t="str">
        <f t="shared" si="3"/>
        <v/>
      </c>
      <c r="K623" s="6"/>
      <c r="L623" s="106"/>
      <c r="M623" s="6"/>
      <c r="N623" s="6"/>
      <c r="O623" s="105">
        <f t="shared" si="9"/>
        <v>0.0000001303432032</v>
      </c>
      <c r="P623" s="108">
        <f t="shared" si="5"/>
        <v>1</v>
      </c>
    </row>
    <row r="624" ht="15.75" customHeight="1">
      <c r="A624" s="112" t="str">
        <f t="shared" si="1"/>
        <v/>
      </c>
      <c r="B624" s="103" t="str">
        <f t="shared" si="2"/>
        <v/>
      </c>
      <c r="C624" s="6">
        <f t="shared" si="6"/>
        <v>24</v>
      </c>
      <c r="D624" s="6">
        <f t="shared" si="7"/>
        <v>13</v>
      </c>
      <c r="E624" s="104"/>
      <c r="F624" s="48"/>
      <c r="G624" s="6"/>
      <c r="H624" s="49" t="str">
        <f t="shared" si="3"/>
        <v/>
      </c>
      <c r="K624" s="6"/>
      <c r="L624" s="106"/>
      <c r="M624" s="6"/>
      <c r="N624" s="6"/>
      <c r="O624" s="105">
        <f t="shared" si="9"/>
        <v>0.0000001259032352</v>
      </c>
      <c r="P624" s="108">
        <f t="shared" si="5"/>
        <v>1</v>
      </c>
    </row>
    <row r="625" ht="15.75" customHeight="1">
      <c r="A625" s="112" t="str">
        <f t="shared" si="1"/>
        <v/>
      </c>
      <c r="B625" s="103" t="str">
        <f t="shared" si="2"/>
        <v/>
      </c>
      <c r="C625" s="6">
        <f t="shared" si="6"/>
        <v>25</v>
      </c>
      <c r="D625" s="6">
        <f t="shared" si="7"/>
        <v>13</v>
      </c>
      <c r="E625" s="104"/>
      <c r="F625" s="48"/>
      <c r="G625" s="6"/>
      <c r="H625" s="49" t="str">
        <f t="shared" si="3"/>
        <v/>
      </c>
      <c r="K625" s="6"/>
      <c r="L625" s="106"/>
      <c r="M625" s="6"/>
      <c r="N625" s="6"/>
      <c r="O625" s="105">
        <f t="shared" si="9"/>
        <v>0.0000001216145088</v>
      </c>
      <c r="P625" s="108">
        <f t="shared" si="5"/>
        <v>1</v>
      </c>
    </row>
    <row r="626" ht="15.75" customHeight="1">
      <c r="A626" s="112" t="str">
        <f t="shared" si="1"/>
        <v/>
      </c>
      <c r="B626" s="103" t="str">
        <f t="shared" si="2"/>
        <v/>
      </c>
      <c r="C626" s="6">
        <f t="shared" si="6"/>
        <v>26</v>
      </c>
      <c r="D626" s="6">
        <f t="shared" si="7"/>
        <v>13</v>
      </c>
      <c r="E626" s="104"/>
      <c r="F626" s="48"/>
      <c r="G626" s="6"/>
      <c r="H626" s="49" t="str">
        <f t="shared" si="3"/>
        <v/>
      </c>
      <c r="K626" s="6"/>
      <c r="L626" s="106"/>
      <c r="M626" s="6"/>
      <c r="N626" s="6"/>
      <c r="O626" s="105">
        <f t="shared" si="9"/>
        <v>0.0000001174718722</v>
      </c>
      <c r="P626" s="108">
        <f t="shared" si="5"/>
        <v>1</v>
      </c>
    </row>
    <row r="627" ht="15.75" customHeight="1">
      <c r="A627" s="112" t="str">
        <f t="shared" si="1"/>
        <v/>
      </c>
      <c r="B627" s="103" t="str">
        <f t="shared" si="2"/>
        <v/>
      </c>
      <c r="C627" s="6">
        <f t="shared" si="6"/>
        <v>27</v>
      </c>
      <c r="D627" s="6">
        <f t="shared" si="7"/>
        <v>13</v>
      </c>
      <c r="E627" s="104"/>
      <c r="F627" s="48"/>
      <c r="G627" s="6"/>
      <c r="H627" s="49" t="str">
        <f t="shared" si="3"/>
        <v/>
      </c>
      <c r="K627" s="6"/>
      <c r="L627" s="106"/>
      <c r="M627" s="6"/>
      <c r="N627" s="6"/>
      <c r="O627" s="105">
        <f t="shared" si="9"/>
        <v>0.000000113470349</v>
      </c>
      <c r="P627" s="108">
        <f t="shared" si="5"/>
        <v>1</v>
      </c>
    </row>
    <row r="628" ht="15.75" customHeight="1">
      <c r="A628" s="112" t="str">
        <f t="shared" si="1"/>
        <v/>
      </c>
      <c r="B628" s="103" t="str">
        <f t="shared" si="2"/>
        <v/>
      </c>
      <c r="C628" s="6">
        <f t="shared" si="6"/>
        <v>28</v>
      </c>
      <c r="D628" s="6">
        <f t="shared" si="7"/>
        <v>13</v>
      </c>
      <c r="E628" s="104"/>
      <c r="F628" s="48"/>
      <c r="G628" s="6"/>
      <c r="H628" s="49" t="str">
        <f t="shared" si="3"/>
        <v/>
      </c>
      <c r="K628" s="6"/>
      <c r="L628" s="106"/>
      <c r="M628" s="6"/>
      <c r="N628" s="6"/>
      <c r="O628" s="105">
        <f t="shared" si="9"/>
        <v>0.0000001096051323</v>
      </c>
      <c r="P628" s="108">
        <f t="shared" si="5"/>
        <v>1</v>
      </c>
    </row>
    <row r="629" ht="15.75" customHeight="1">
      <c r="A629" s="112" t="str">
        <f t="shared" si="1"/>
        <v/>
      </c>
      <c r="B629" s="103" t="str">
        <f t="shared" si="2"/>
        <v/>
      </c>
      <c r="C629" s="6">
        <f t="shared" si="6"/>
        <v>29</v>
      </c>
      <c r="D629" s="6">
        <f t="shared" si="7"/>
        <v>13</v>
      </c>
      <c r="E629" s="104"/>
      <c r="F629" s="48"/>
      <c r="G629" s="6"/>
      <c r="H629" s="49" t="str">
        <f t="shared" si="3"/>
        <v/>
      </c>
      <c r="K629" s="6"/>
      <c r="L629" s="106"/>
      <c r="M629" s="6"/>
      <c r="N629" s="6"/>
      <c r="O629" s="105">
        <f t="shared" si="9"/>
        <v>0.0000001058715791</v>
      </c>
      <c r="P629" s="108">
        <f t="shared" si="5"/>
        <v>1</v>
      </c>
    </row>
    <row r="630" ht="15.75" customHeight="1">
      <c r="A630" s="112" t="str">
        <f t="shared" si="1"/>
        <v/>
      </c>
      <c r="B630" s="103" t="str">
        <f t="shared" si="2"/>
        <v/>
      </c>
      <c r="C630" s="6">
        <f t="shared" si="6"/>
        <v>30</v>
      </c>
      <c r="D630" s="6">
        <f t="shared" si="7"/>
        <v>13</v>
      </c>
      <c r="E630" s="104"/>
      <c r="F630" s="48"/>
      <c r="G630" s="6"/>
      <c r="H630" s="49" t="str">
        <f t="shared" si="3"/>
        <v/>
      </c>
      <c r="K630" s="6"/>
      <c r="L630" s="106"/>
      <c r="M630" s="6"/>
      <c r="N630" s="6"/>
      <c r="O630" s="105">
        <f t="shared" si="9"/>
        <v>0.0000001022652045</v>
      </c>
      <c r="P630" s="108">
        <f t="shared" si="5"/>
        <v>1</v>
      </c>
    </row>
    <row r="631" ht="15.75" customHeight="1">
      <c r="A631" s="112" t="str">
        <f t="shared" si="1"/>
        <v/>
      </c>
      <c r="B631" s="103" t="str">
        <f t="shared" si="2"/>
        <v/>
      </c>
      <c r="C631" s="6">
        <f t="shared" si="6"/>
        <v>31</v>
      </c>
      <c r="D631" s="6">
        <f t="shared" si="7"/>
        <v>13</v>
      </c>
      <c r="E631" s="104"/>
      <c r="F631" s="48"/>
      <c r="G631" s="6"/>
      <c r="H631" s="49" t="str">
        <f t="shared" si="3"/>
        <v/>
      </c>
      <c r="K631" s="6"/>
      <c r="L631" s="106"/>
      <c r="M631" s="6"/>
      <c r="N631" s="6"/>
      <c r="O631" s="105">
        <f t="shared" si="9"/>
        <v>0.0000000987816762</v>
      </c>
      <c r="P631" s="108">
        <f t="shared" si="5"/>
        <v>1</v>
      </c>
    </row>
    <row r="632" ht="15.75" customHeight="1">
      <c r="A632" s="112" t="str">
        <f t="shared" si="1"/>
        <v/>
      </c>
      <c r="B632" s="103" t="str">
        <f t="shared" si="2"/>
        <v/>
      </c>
      <c r="C632" s="6">
        <f t="shared" si="6"/>
        <v>32</v>
      </c>
      <c r="D632" s="6">
        <f t="shared" si="7"/>
        <v>13</v>
      </c>
      <c r="E632" s="104"/>
      <c r="F632" s="48"/>
      <c r="G632" s="6"/>
      <c r="H632" s="49" t="str">
        <f t="shared" si="3"/>
        <v/>
      </c>
      <c r="K632" s="6"/>
      <c r="L632" s="106"/>
      <c r="M632" s="6"/>
      <c r="N632" s="6"/>
      <c r="O632" s="105">
        <f t="shared" si="9"/>
        <v>0.00000009541680967</v>
      </c>
      <c r="P632" s="108">
        <f t="shared" si="5"/>
        <v>1</v>
      </c>
    </row>
    <row r="633" ht="15.75" customHeight="1">
      <c r="A633" s="112" t="str">
        <f t="shared" si="1"/>
        <v/>
      </c>
      <c r="B633" s="103" t="str">
        <f t="shared" si="2"/>
        <v/>
      </c>
      <c r="C633" s="6">
        <f t="shared" si="6"/>
        <v>33</v>
      </c>
      <c r="D633" s="6">
        <f t="shared" si="7"/>
        <v>13</v>
      </c>
      <c r="E633" s="104"/>
      <c r="F633" s="48"/>
      <c r="G633" s="6"/>
      <c r="H633" s="49" t="str">
        <f t="shared" si="3"/>
        <v/>
      </c>
      <c r="K633" s="6"/>
      <c r="L633" s="106"/>
      <c r="M633" s="6"/>
      <c r="N633" s="6"/>
      <c r="O633" s="105">
        <f t="shared" si="9"/>
        <v>0.00000009216656285</v>
      </c>
      <c r="P633" s="108">
        <f t="shared" si="5"/>
        <v>1</v>
      </c>
    </row>
    <row r="634" ht="15.75" customHeight="1">
      <c r="A634" s="112" t="str">
        <f t="shared" si="1"/>
        <v/>
      </c>
      <c r="B634" s="103" t="str">
        <f t="shared" si="2"/>
        <v/>
      </c>
      <c r="C634" s="6">
        <f t="shared" si="6"/>
        <v>34</v>
      </c>
      <c r="D634" s="6">
        <f t="shared" si="7"/>
        <v>13</v>
      </c>
      <c r="E634" s="104"/>
      <c r="F634" s="48"/>
      <c r="G634" s="6"/>
      <c r="H634" s="49" t="str">
        <f t="shared" si="3"/>
        <v/>
      </c>
      <c r="K634" s="6"/>
      <c r="L634" s="106"/>
      <c r="M634" s="6"/>
      <c r="N634" s="6"/>
      <c r="O634" s="105">
        <f t="shared" si="9"/>
        <v>0.00000008902703137</v>
      </c>
      <c r="P634" s="108">
        <f t="shared" si="5"/>
        <v>1</v>
      </c>
    </row>
    <row r="635" ht="15.75" customHeight="1">
      <c r="A635" s="112" t="str">
        <f t="shared" si="1"/>
        <v/>
      </c>
      <c r="B635" s="103" t="str">
        <f t="shared" si="2"/>
        <v/>
      </c>
      <c r="C635" s="6">
        <f t="shared" si="6"/>
        <v>35</v>
      </c>
      <c r="D635" s="6">
        <f t="shared" si="7"/>
        <v>13</v>
      </c>
      <c r="E635" s="104"/>
      <c r="F635" s="48"/>
      <c r="G635" s="6"/>
      <c r="H635" s="49" t="str">
        <f t="shared" si="3"/>
        <v/>
      </c>
      <c r="K635" s="6"/>
      <c r="L635" s="106"/>
      <c r="M635" s="6"/>
      <c r="N635" s="6"/>
      <c r="O635" s="105">
        <f t="shared" si="9"/>
        <v>0.00000008599444386</v>
      </c>
      <c r="P635" s="108">
        <f t="shared" si="5"/>
        <v>1</v>
      </c>
    </row>
    <row r="636" ht="15.75" customHeight="1">
      <c r="A636" s="112" t="str">
        <f t="shared" si="1"/>
        <v/>
      </c>
      <c r="B636" s="103" t="str">
        <f t="shared" si="2"/>
        <v/>
      </c>
      <c r="C636" s="6">
        <f t="shared" si="6"/>
        <v>36</v>
      </c>
      <c r="D636" s="6">
        <f t="shared" si="7"/>
        <v>13</v>
      </c>
      <c r="E636" s="104"/>
      <c r="F636" s="48"/>
      <c r="G636" s="6"/>
      <c r="H636" s="49" t="str">
        <f t="shared" si="3"/>
        <v/>
      </c>
      <c r="K636" s="6"/>
      <c r="L636" s="106"/>
      <c r="M636" s="6"/>
      <c r="N636" s="6"/>
      <c r="O636" s="105">
        <f t="shared" si="9"/>
        <v>0.00000008306515741</v>
      </c>
      <c r="P636" s="108">
        <f t="shared" si="5"/>
        <v>1</v>
      </c>
    </row>
    <row r="637" ht="15.75" customHeight="1">
      <c r="A637" s="112" t="str">
        <f t="shared" si="1"/>
        <v/>
      </c>
      <c r="B637" s="103" t="str">
        <f t="shared" si="2"/>
        <v/>
      </c>
      <c r="C637" s="6">
        <f t="shared" si="6"/>
        <v>37</v>
      </c>
      <c r="D637" s="6">
        <f t="shared" si="7"/>
        <v>13</v>
      </c>
      <c r="E637" s="104"/>
      <c r="F637" s="48"/>
      <c r="G637" s="6"/>
      <c r="H637" s="49" t="str">
        <f t="shared" si="3"/>
        <v/>
      </c>
      <c r="K637" s="6"/>
      <c r="L637" s="106"/>
      <c r="M637" s="6"/>
      <c r="N637" s="6"/>
      <c r="O637" s="105">
        <f t="shared" si="9"/>
        <v>0.00000008023565321</v>
      </c>
      <c r="P637" s="108">
        <f t="shared" si="5"/>
        <v>1</v>
      </c>
    </row>
    <row r="638" ht="15.75" customHeight="1">
      <c r="A638" s="112" t="str">
        <f t="shared" si="1"/>
        <v/>
      </c>
      <c r="B638" s="103" t="str">
        <f t="shared" si="2"/>
        <v/>
      </c>
      <c r="C638" s="6">
        <f t="shared" si="6"/>
        <v>38</v>
      </c>
      <c r="D638" s="6">
        <f t="shared" si="7"/>
        <v>13</v>
      </c>
      <c r="E638" s="104"/>
      <c r="F638" s="48"/>
      <c r="G638" s="6"/>
      <c r="H638" s="49" t="str">
        <f t="shared" si="3"/>
        <v/>
      </c>
      <c r="K638" s="6"/>
      <c r="L638" s="106"/>
      <c r="M638" s="6"/>
      <c r="N638" s="6"/>
      <c r="O638" s="105">
        <f t="shared" si="9"/>
        <v>0.00000007750253231</v>
      </c>
      <c r="P638" s="108">
        <f t="shared" si="5"/>
        <v>1</v>
      </c>
    </row>
    <row r="639" ht="15.75" customHeight="1">
      <c r="A639" s="112" t="str">
        <f t="shared" si="1"/>
        <v/>
      </c>
      <c r="B639" s="103" t="str">
        <f t="shared" si="2"/>
        <v/>
      </c>
      <c r="C639" s="6">
        <f t="shared" si="6"/>
        <v>39</v>
      </c>
      <c r="D639" s="6">
        <f t="shared" si="7"/>
        <v>13</v>
      </c>
      <c r="E639" s="104"/>
      <c r="F639" s="48"/>
      <c r="G639" s="6"/>
      <c r="H639" s="49" t="str">
        <f t="shared" si="3"/>
        <v/>
      </c>
      <c r="K639" s="6"/>
      <c r="L639" s="106"/>
      <c r="M639" s="6"/>
      <c r="N639" s="6"/>
      <c r="O639" s="105">
        <f t="shared" si="9"/>
        <v>0.00000007486251154</v>
      </c>
      <c r="P639" s="108">
        <f t="shared" si="5"/>
        <v>1</v>
      </c>
    </row>
    <row r="640" ht="15.75" customHeight="1">
      <c r="A640" s="112" t="str">
        <f t="shared" si="1"/>
        <v/>
      </c>
      <c r="B640" s="103" t="str">
        <f t="shared" si="2"/>
        <v/>
      </c>
      <c r="C640" s="6">
        <f t="shared" si="6"/>
        <v>40</v>
      </c>
      <c r="D640" s="6">
        <f t="shared" si="7"/>
        <v>13</v>
      </c>
      <c r="E640" s="104"/>
      <c r="F640" s="48"/>
      <c r="G640" s="6"/>
      <c r="H640" s="49" t="str">
        <f t="shared" si="3"/>
        <v/>
      </c>
      <c r="K640" s="6"/>
      <c r="L640" s="106"/>
      <c r="M640" s="6"/>
      <c r="N640" s="6"/>
      <c r="O640" s="105">
        <f t="shared" si="9"/>
        <v>0.00000007231241957</v>
      </c>
      <c r="P640" s="108">
        <f t="shared" si="5"/>
        <v>1</v>
      </c>
    </row>
    <row r="641" ht="15.75" customHeight="1">
      <c r="A641" s="112" t="str">
        <f t="shared" si="1"/>
        <v/>
      </c>
      <c r="B641" s="103" t="str">
        <f t="shared" si="2"/>
        <v/>
      </c>
      <c r="C641" s="6">
        <f t="shared" si="6"/>
        <v>41</v>
      </c>
      <c r="D641" s="6">
        <f t="shared" si="7"/>
        <v>13</v>
      </c>
      <c r="E641" s="104"/>
      <c r="F641" s="48"/>
      <c r="G641" s="6"/>
      <c r="H641" s="49" t="str">
        <f t="shared" si="3"/>
        <v/>
      </c>
      <c r="K641" s="6"/>
      <c r="L641" s="106"/>
      <c r="M641" s="6"/>
      <c r="N641" s="6"/>
      <c r="O641" s="105">
        <f t="shared" si="9"/>
        <v>0.0000000698491931</v>
      </c>
      <c r="P641" s="108">
        <f t="shared" si="5"/>
        <v>1</v>
      </c>
    </row>
    <row r="642" ht="15.75" customHeight="1">
      <c r="A642" s="112" t="str">
        <f t="shared" si="1"/>
        <v/>
      </c>
      <c r="B642" s="103" t="str">
        <f t="shared" si="2"/>
        <v/>
      </c>
      <c r="C642" s="6">
        <f t="shared" si="6"/>
        <v>42</v>
      </c>
      <c r="D642" s="6">
        <f t="shared" si="7"/>
        <v>13</v>
      </c>
      <c r="E642" s="104"/>
      <c r="F642" s="48"/>
      <c r="G642" s="6"/>
      <c r="H642" s="49" t="str">
        <f t="shared" si="3"/>
        <v/>
      </c>
      <c r="K642" s="6"/>
      <c r="L642" s="106"/>
      <c r="M642" s="6"/>
      <c r="N642" s="6"/>
      <c r="O642" s="105">
        <f t="shared" si="9"/>
        <v>0.00000006746987316</v>
      </c>
      <c r="P642" s="108">
        <f t="shared" si="5"/>
        <v>1</v>
      </c>
    </row>
    <row r="643" ht="15.75" customHeight="1">
      <c r="A643" s="112" t="str">
        <f t="shared" si="1"/>
        <v/>
      </c>
      <c r="B643" s="103" t="str">
        <f t="shared" si="2"/>
        <v/>
      </c>
      <c r="C643" s="6">
        <f t="shared" si="6"/>
        <v>43</v>
      </c>
      <c r="D643" s="6">
        <f t="shared" si="7"/>
        <v>13</v>
      </c>
      <c r="E643" s="104"/>
      <c r="F643" s="48"/>
      <c r="G643" s="6"/>
      <c r="H643" s="49" t="str">
        <f t="shared" si="3"/>
        <v/>
      </c>
      <c r="K643" s="6"/>
      <c r="L643" s="106"/>
      <c r="M643" s="6"/>
      <c r="N643" s="6"/>
      <c r="O643" s="105">
        <f t="shared" si="9"/>
        <v>0.00000006517160159</v>
      </c>
      <c r="P643" s="108">
        <f t="shared" si="5"/>
        <v>1</v>
      </c>
    </row>
    <row r="644" ht="15.75" customHeight="1">
      <c r="A644" s="112" t="str">
        <f t="shared" si="1"/>
        <v/>
      </c>
      <c r="B644" s="103" t="str">
        <f t="shared" si="2"/>
        <v/>
      </c>
      <c r="C644" s="6">
        <f t="shared" si="6"/>
        <v>44</v>
      </c>
      <c r="D644" s="6">
        <f t="shared" si="7"/>
        <v>13</v>
      </c>
      <c r="E644" s="104"/>
      <c r="F644" s="48"/>
      <c r="G644" s="6"/>
      <c r="H644" s="49" t="str">
        <f t="shared" si="3"/>
        <v/>
      </c>
      <c r="K644" s="6"/>
      <c r="L644" s="106"/>
      <c r="M644" s="6"/>
      <c r="N644" s="6"/>
      <c r="O644" s="105">
        <f t="shared" si="9"/>
        <v>0.00000006295161759</v>
      </c>
      <c r="P644" s="108">
        <f t="shared" si="5"/>
        <v>1</v>
      </c>
    </row>
    <row r="645" ht="15.75" customHeight="1">
      <c r="A645" s="112" t="str">
        <f t="shared" si="1"/>
        <v/>
      </c>
      <c r="B645" s="103" t="str">
        <f t="shared" si="2"/>
        <v/>
      </c>
      <c r="C645" s="6">
        <f t="shared" si="6"/>
        <v>45</v>
      </c>
      <c r="D645" s="6">
        <f t="shared" si="7"/>
        <v>13</v>
      </c>
      <c r="E645" s="104"/>
      <c r="F645" s="48"/>
      <c r="G645" s="6"/>
      <c r="H645" s="49" t="str">
        <f t="shared" si="3"/>
        <v/>
      </c>
      <c r="K645" s="6"/>
      <c r="L645" s="106"/>
      <c r="M645" s="6"/>
      <c r="N645" s="6"/>
      <c r="O645" s="105">
        <f t="shared" si="9"/>
        <v>0.0000000608072544</v>
      </c>
      <c r="P645" s="108">
        <f t="shared" si="5"/>
        <v>1</v>
      </c>
    </row>
    <row r="646" ht="15.75" customHeight="1">
      <c r="A646" s="112" t="str">
        <f t="shared" si="1"/>
        <v/>
      </c>
      <c r="B646" s="103" t="str">
        <f t="shared" si="2"/>
        <v/>
      </c>
      <c r="C646" s="6">
        <f t="shared" si="6"/>
        <v>46</v>
      </c>
      <c r="D646" s="6">
        <f t="shared" si="7"/>
        <v>13</v>
      </c>
      <c r="E646" s="104"/>
      <c r="F646" s="48"/>
      <c r="G646" s="6"/>
      <c r="H646" s="49" t="str">
        <f t="shared" si="3"/>
        <v/>
      </c>
      <c r="K646" s="6"/>
      <c r="L646" s="106"/>
      <c r="M646" s="6"/>
      <c r="N646" s="6"/>
      <c r="O646" s="105">
        <f t="shared" si="9"/>
        <v>0.00000005873593608</v>
      </c>
      <c r="P646" s="108">
        <f t="shared" si="5"/>
        <v>1</v>
      </c>
    </row>
    <row r="647" ht="15.75" customHeight="1">
      <c r="A647" s="112" t="str">
        <f t="shared" si="1"/>
        <v/>
      </c>
      <c r="B647" s="103" t="str">
        <f t="shared" si="2"/>
        <v/>
      </c>
      <c r="C647" s="6">
        <f t="shared" si="6"/>
        <v>47</v>
      </c>
      <c r="D647" s="6">
        <f t="shared" si="7"/>
        <v>13</v>
      </c>
      <c r="E647" s="104"/>
      <c r="F647" s="48"/>
      <c r="G647" s="6"/>
      <c r="H647" s="49" t="str">
        <f t="shared" si="3"/>
        <v/>
      </c>
      <c r="K647" s="6"/>
      <c r="L647" s="106"/>
      <c r="M647" s="6"/>
      <c r="N647" s="6"/>
      <c r="O647" s="105">
        <f t="shared" si="9"/>
        <v>0.00000005673517448</v>
      </c>
      <c r="P647" s="108">
        <f t="shared" si="5"/>
        <v>1</v>
      </c>
    </row>
    <row r="648" ht="15.75" customHeight="1">
      <c r="A648" s="112" t="str">
        <f t="shared" si="1"/>
        <v/>
      </c>
      <c r="B648" s="103" t="str">
        <f t="shared" si="2"/>
        <v/>
      </c>
      <c r="C648" s="6">
        <f t="shared" si="6"/>
        <v>48</v>
      </c>
      <c r="D648" s="6">
        <f t="shared" si="7"/>
        <v>13</v>
      </c>
      <c r="E648" s="104"/>
      <c r="F648" s="48"/>
      <c r="G648" s="6"/>
      <c r="H648" s="49" t="str">
        <f t="shared" si="3"/>
        <v/>
      </c>
      <c r="K648" s="6"/>
      <c r="L648" s="106"/>
      <c r="M648" s="6"/>
      <c r="N648" s="6"/>
      <c r="O648" s="105">
        <f t="shared" si="9"/>
        <v>0.00000005480256615</v>
      </c>
      <c r="P648" s="108">
        <f t="shared" si="5"/>
        <v>1</v>
      </c>
    </row>
    <row r="649" ht="15.75" customHeight="1">
      <c r="A649" s="112" t="str">
        <f t="shared" si="1"/>
        <v/>
      </c>
      <c r="B649" s="103" t="str">
        <f t="shared" si="2"/>
        <v/>
      </c>
      <c r="C649" s="6">
        <f t="shared" si="6"/>
        <v>49</v>
      </c>
      <c r="D649" s="6">
        <f t="shared" si="7"/>
        <v>13</v>
      </c>
      <c r="E649" s="104"/>
      <c r="F649" s="48"/>
      <c r="G649" s="6"/>
      <c r="H649" s="49" t="str">
        <f t="shared" si="3"/>
        <v/>
      </c>
      <c r="K649" s="6"/>
      <c r="L649" s="106"/>
      <c r="M649" s="6"/>
      <c r="N649" s="6"/>
      <c r="O649" s="105">
        <f t="shared" si="9"/>
        <v>0.00000005293578957</v>
      </c>
      <c r="P649" s="108">
        <f t="shared" si="5"/>
        <v>1</v>
      </c>
    </row>
    <row r="650" ht="15.75" customHeight="1">
      <c r="A650" s="112" t="str">
        <f t="shared" si="1"/>
        <v/>
      </c>
      <c r="B650" s="103" t="str">
        <f t="shared" si="2"/>
        <v/>
      </c>
      <c r="C650" s="6">
        <f t="shared" si="6"/>
        <v>50</v>
      </c>
      <c r="D650" s="6">
        <f t="shared" si="7"/>
        <v>13</v>
      </c>
      <c r="E650" s="114"/>
      <c r="F650" s="48"/>
      <c r="G650" s="6"/>
      <c r="H650" s="49" t="str">
        <f t="shared" si="3"/>
        <v/>
      </c>
      <c r="K650" s="6"/>
      <c r="L650" s="106"/>
      <c r="M650" s="6"/>
      <c r="N650" s="6"/>
      <c r="O650" s="105">
        <f t="shared" si="9"/>
        <v>0.00000005113260224</v>
      </c>
      <c r="P650" s="108">
        <f t="shared" si="5"/>
        <v>1</v>
      </c>
    </row>
    <row r="651" ht="15.75" customHeight="1">
      <c r="A651" s="112" t="str">
        <f t="shared" si="1"/>
        <v/>
      </c>
      <c r="B651" s="103" t="str">
        <f t="shared" si="2"/>
        <v/>
      </c>
      <c r="C651" s="6">
        <f t="shared" si="6"/>
        <v>1</v>
      </c>
      <c r="D651" s="6">
        <f t="shared" si="7"/>
        <v>14</v>
      </c>
      <c r="E651" s="97" t="str">
        <f t="array" ref="E651">if(index(VirtualLeague!$I$2:$AF$2,0,D651)="",,index(ScoreMatrix!$B$2:$AA$51,0,D651))</f>
        <v/>
      </c>
      <c r="F651" s="48"/>
      <c r="G651" s="6"/>
      <c r="H651" s="49" t="str">
        <f t="shared" si="3"/>
        <v/>
      </c>
      <c r="K651" s="6"/>
      <c r="L651" s="106"/>
      <c r="M651" s="6"/>
      <c r="N651" s="6"/>
      <c r="O651" s="105">
        <f t="shared" si="9"/>
        <v>0.0000000493908381</v>
      </c>
      <c r="P651" s="108">
        <f t="shared" si="5"/>
        <v>1</v>
      </c>
    </row>
    <row r="652" ht="15.75" customHeight="1">
      <c r="A652" s="112" t="str">
        <f t="shared" si="1"/>
        <v/>
      </c>
      <c r="B652" s="103" t="str">
        <f t="shared" si="2"/>
        <v/>
      </c>
      <c r="C652" s="6">
        <f t="shared" si="6"/>
        <v>2</v>
      </c>
      <c r="D652" s="6">
        <f t="shared" si="7"/>
        <v>14</v>
      </c>
      <c r="E652" s="104"/>
      <c r="F652" s="48"/>
      <c r="G652" s="6"/>
      <c r="H652" s="49" t="str">
        <f t="shared" si="3"/>
        <v/>
      </c>
      <c r="K652" s="6"/>
      <c r="L652" s="106"/>
      <c r="M652" s="6"/>
      <c r="N652" s="6"/>
      <c r="O652" s="105">
        <f t="shared" si="9"/>
        <v>0.00000004770840484</v>
      </c>
      <c r="P652" s="108">
        <f t="shared" si="5"/>
        <v>1</v>
      </c>
    </row>
    <row r="653" ht="15.75" customHeight="1">
      <c r="A653" s="112" t="str">
        <f t="shared" si="1"/>
        <v/>
      </c>
      <c r="B653" s="103" t="str">
        <f t="shared" si="2"/>
        <v/>
      </c>
      <c r="C653" s="6">
        <f t="shared" si="6"/>
        <v>3</v>
      </c>
      <c r="D653" s="6">
        <f t="shared" si="7"/>
        <v>14</v>
      </c>
      <c r="E653" s="104"/>
      <c r="F653" s="48"/>
      <c r="G653" s="6"/>
      <c r="H653" s="49" t="str">
        <f t="shared" si="3"/>
        <v/>
      </c>
      <c r="K653" s="6"/>
      <c r="L653" s="106"/>
      <c r="M653" s="6"/>
      <c r="N653" s="6"/>
      <c r="O653" s="105">
        <f t="shared" si="9"/>
        <v>0.00000004608328143</v>
      </c>
      <c r="P653" s="108">
        <f t="shared" si="5"/>
        <v>1</v>
      </c>
    </row>
    <row r="654" ht="15.75" customHeight="1">
      <c r="A654" s="112" t="str">
        <f t="shared" si="1"/>
        <v/>
      </c>
      <c r="B654" s="103" t="str">
        <f t="shared" si="2"/>
        <v/>
      </c>
      <c r="C654" s="6">
        <f t="shared" si="6"/>
        <v>4</v>
      </c>
      <c r="D654" s="6">
        <f t="shared" si="7"/>
        <v>14</v>
      </c>
      <c r="E654" s="104"/>
      <c r="F654" s="48"/>
      <c r="G654" s="6"/>
      <c r="H654" s="49" t="str">
        <f t="shared" si="3"/>
        <v/>
      </c>
      <c r="K654" s="6"/>
      <c r="L654" s="106"/>
      <c r="M654" s="6"/>
      <c r="N654" s="6"/>
      <c r="O654" s="105">
        <f t="shared" si="9"/>
        <v>0.00000004451351569</v>
      </c>
      <c r="P654" s="108">
        <f t="shared" si="5"/>
        <v>1</v>
      </c>
    </row>
    <row r="655" ht="15.75" customHeight="1">
      <c r="A655" s="112" t="str">
        <f t="shared" si="1"/>
        <v/>
      </c>
      <c r="B655" s="103" t="str">
        <f t="shared" si="2"/>
        <v/>
      </c>
      <c r="C655" s="6">
        <f t="shared" si="6"/>
        <v>5</v>
      </c>
      <c r="D655" s="6">
        <f t="shared" si="7"/>
        <v>14</v>
      </c>
      <c r="E655" s="104"/>
      <c r="F655" s="48"/>
      <c r="G655" s="6"/>
      <c r="H655" s="49" t="str">
        <f t="shared" si="3"/>
        <v/>
      </c>
      <c r="K655" s="6"/>
      <c r="L655" s="106"/>
      <c r="M655" s="6"/>
      <c r="N655" s="6"/>
      <c r="O655" s="105">
        <f t="shared" si="9"/>
        <v>0.00000004299722193</v>
      </c>
      <c r="P655" s="108">
        <f t="shared" si="5"/>
        <v>1</v>
      </c>
    </row>
    <row r="656" ht="15.75" customHeight="1">
      <c r="A656" s="112" t="str">
        <f t="shared" si="1"/>
        <v/>
      </c>
      <c r="B656" s="103" t="str">
        <f t="shared" si="2"/>
        <v/>
      </c>
      <c r="C656" s="6">
        <f t="shared" si="6"/>
        <v>6</v>
      </c>
      <c r="D656" s="6">
        <f t="shared" si="7"/>
        <v>14</v>
      </c>
      <c r="E656" s="104"/>
      <c r="F656" s="48"/>
      <c r="G656" s="6"/>
      <c r="H656" s="49" t="str">
        <f t="shared" si="3"/>
        <v/>
      </c>
      <c r="K656" s="6"/>
      <c r="L656" s="106"/>
      <c r="M656" s="6"/>
      <c r="N656" s="6"/>
      <c r="O656" s="105">
        <f t="shared" si="9"/>
        <v>0.0000000415325787</v>
      </c>
      <c r="P656" s="108">
        <f t="shared" si="5"/>
        <v>1</v>
      </c>
    </row>
    <row r="657" ht="15.75" customHeight="1">
      <c r="A657" s="112" t="str">
        <f t="shared" si="1"/>
        <v/>
      </c>
      <c r="B657" s="103" t="str">
        <f t="shared" si="2"/>
        <v/>
      </c>
      <c r="C657" s="6">
        <f t="shared" si="6"/>
        <v>7</v>
      </c>
      <c r="D657" s="6">
        <f t="shared" si="7"/>
        <v>14</v>
      </c>
      <c r="E657" s="104"/>
      <c r="F657" s="48"/>
      <c r="G657" s="6"/>
      <c r="H657" s="49" t="str">
        <f t="shared" si="3"/>
        <v/>
      </c>
      <c r="K657" s="6"/>
      <c r="L657" s="106"/>
      <c r="M657" s="6"/>
      <c r="N657" s="6"/>
      <c r="O657" s="105">
        <f t="shared" si="9"/>
        <v>0.0000000401178266</v>
      </c>
      <c r="P657" s="108">
        <f t="shared" si="5"/>
        <v>1</v>
      </c>
    </row>
    <row r="658" ht="15.75" customHeight="1">
      <c r="A658" s="112" t="str">
        <f t="shared" si="1"/>
        <v/>
      </c>
      <c r="B658" s="103" t="str">
        <f t="shared" si="2"/>
        <v/>
      </c>
      <c r="C658" s="6">
        <f t="shared" si="6"/>
        <v>8</v>
      </c>
      <c r="D658" s="6">
        <f t="shared" si="7"/>
        <v>14</v>
      </c>
      <c r="E658" s="104"/>
      <c r="F658" s="48"/>
      <c r="G658" s="6"/>
      <c r="H658" s="49" t="str">
        <f t="shared" si="3"/>
        <v/>
      </c>
      <c r="K658" s="6"/>
      <c r="L658" s="106"/>
      <c r="M658" s="6"/>
      <c r="N658" s="6"/>
      <c r="O658" s="105">
        <f t="shared" si="9"/>
        <v>0.00000003875126615</v>
      </c>
      <c r="P658" s="108">
        <f t="shared" si="5"/>
        <v>1</v>
      </c>
    </row>
    <row r="659" ht="15.75" customHeight="1">
      <c r="A659" s="112" t="str">
        <f t="shared" si="1"/>
        <v/>
      </c>
      <c r="B659" s="103" t="str">
        <f t="shared" si="2"/>
        <v/>
      </c>
      <c r="C659" s="6">
        <f t="shared" si="6"/>
        <v>9</v>
      </c>
      <c r="D659" s="6">
        <f t="shared" si="7"/>
        <v>14</v>
      </c>
      <c r="E659" s="104"/>
      <c r="F659" s="48"/>
      <c r="G659" s="6"/>
      <c r="H659" s="49" t="str">
        <f t="shared" si="3"/>
        <v/>
      </c>
      <c r="K659" s="6"/>
      <c r="L659" s="106"/>
      <c r="M659" s="6"/>
      <c r="N659" s="6"/>
      <c r="O659" s="105">
        <f t="shared" si="9"/>
        <v>0.00000003743125577</v>
      </c>
      <c r="P659" s="108">
        <f t="shared" si="5"/>
        <v>1</v>
      </c>
    </row>
    <row r="660" ht="15.75" customHeight="1">
      <c r="A660" s="112" t="str">
        <f t="shared" si="1"/>
        <v/>
      </c>
      <c r="B660" s="103" t="str">
        <f t="shared" si="2"/>
        <v/>
      </c>
      <c r="C660" s="6">
        <f t="shared" si="6"/>
        <v>10</v>
      </c>
      <c r="D660" s="6">
        <f t="shared" si="7"/>
        <v>14</v>
      </c>
      <c r="E660" s="104"/>
      <c r="F660" s="48"/>
      <c r="G660" s="6"/>
      <c r="H660" s="49" t="str">
        <f t="shared" si="3"/>
        <v/>
      </c>
      <c r="K660" s="6"/>
      <c r="L660" s="106"/>
      <c r="M660" s="6"/>
      <c r="N660" s="6"/>
      <c r="O660" s="105">
        <f t="shared" si="9"/>
        <v>0.00000003615620979</v>
      </c>
      <c r="P660" s="108">
        <f t="shared" si="5"/>
        <v>1</v>
      </c>
    </row>
    <row r="661" ht="15.75" customHeight="1">
      <c r="A661" s="112" t="str">
        <f t="shared" si="1"/>
        <v/>
      </c>
      <c r="B661" s="103" t="str">
        <f t="shared" si="2"/>
        <v/>
      </c>
      <c r="C661" s="6">
        <f t="shared" si="6"/>
        <v>11</v>
      </c>
      <c r="D661" s="6">
        <f t="shared" si="7"/>
        <v>14</v>
      </c>
      <c r="E661" s="104"/>
      <c r="F661" s="48"/>
      <c r="G661" s="6"/>
      <c r="H661" s="49" t="str">
        <f t="shared" si="3"/>
        <v/>
      </c>
      <c r="K661" s="6"/>
      <c r="L661" s="106"/>
      <c r="M661" s="6"/>
      <c r="N661" s="6"/>
      <c r="O661" s="105">
        <f t="shared" si="9"/>
        <v>0.00000003492459655</v>
      </c>
      <c r="P661" s="108">
        <f t="shared" si="5"/>
        <v>1</v>
      </c>
    </row>
    <row r="662" ht="15.75" customHeight="1">
      <c r="A662" s="112" t="str">
        <f t="shared" si="1"/>
        <v/>
      </c>
      <c r="B662" s="103" t="str">
        <f t="shared" si="2"/>
        <v/>
      </c>
      <c r="C662" s="6">
        <f t="shared" si="6"/>
        <v>12</v>
      </c>
      <c r="D662" s="6">
        <f t="shared" si="7"/>
        <v>14</v>
      </c>
      <c r="E662" s="104"/>
      <c r="F662" s="48"/>
      <c r="G662" s="6"/>
      <c r="H662" s="49" t="str">
        <f t="shared" si="3"/>
        <v/>
      </c>
      <c r="K662" s="6"/>
      <c r="L662" s="106"/>
      <c r="M662" s="6"/>
      <c r="N662" s="6"/>
      <c r="O662" s="105">
        <f t="shared" si="9"/>
        <v>0.00000003373493658</v>
      </c>
      <c r="P662" s="108">
        <f t="shared" si="5"/>
        <v>1</v>
      </c>
    </row>
    <row r="663" ht="15.75" customHeight="1">
      <c r="A663" s="112" t="str">
        <f t="shared" si="1"/>
        <v/>
      </c>
      <c r="B663" s="103" t="str">
        <f t="shared" si="2"/>
        <v/>
      </c>
      <c r="C663" s="6">
        <f t="shared" si="6"/>
        <v>13</v>
      </c>
      <c r="D663" s="6">
        <f t="shared" si="7"/>
        <v>14</v>
      </c>
      <c r="E663" s="104"/>
      <c r="F663" s="48"/>
      <c r="G663" s="6"/>
      <c r="H663" s="49" t="str">
        <f t="shared" si="3"/>
        <v/>
      </c>
      <c r="K663" s="6"/>
      <c r="L663" s="106"/>
      <c r="M663" s="6"/>
      <c r="N663" s="6"/>
      <c r="O663" s="105">
        <f t="shared" si="9"/>
        <v>0.0000000325858008</v>
      </c>
      <c r="P663" s="108">
        <f t="shared" si="5"/>
        <v>1</v>
      </c>
    </row>
    <row r="664" ht="15.75" customHeight="1">
      <c r="A664" s="112" t="str">
        <f t="shared" si="1"/>
        <v/>
      </c>
      <c r="B664" s="103" t="str">
        <f t="shared" si="2"/>
        <v/>
      </c>
      <c r="C664" s="6">
        <f t="shared" si="6"/>
        <v>14</v>
      </c>
      <c r="D664" s="6">
        <f t="shared" si="7"/>
        <v>14</v>
      </c>
      <c r="E664" s="104"/>
      <c r="F664" s="48"/>
      <c r="G664" s="6"/>
      <c r="H664" s="49" t="str">
        <f t="shared" si="3"/>
        <v/>
      </c>
      <c r="K664" s="6"/>
      <c r="L664" s="106"/>
      <c r="M664" s="6"/>
      <c r="N664" s="6"/>
      <c r="O664" s="105">
        <f t="shared" si="9"/>
        <v>0.0000000314758088</v>
      </c>
      <c r="P664" s="108">
        <f t="shared" si="5"/>
        <v>1</v>
      </c>
    </row>
    <row r="665" ht="15.75" customHeight="1">
      <c r="A665" s="112" t="str">
        <f t="shared" si="1"/>
        <v/>
      </c>
      <c r="B665" s="103" t="str">
        <f t="shared" si="2"/>
        <v/>
      </c>
      <c r="C665" s="6">
        <f t="shared" si="6"/>
        <v>15</v>
      </c>
      <c r="D665" s="6">
        <f t="shared" si="7"/>
        <v>14</v>
      </c>
      <c r="E665" s="104"/>
      <c r="F665" s="48"/>
      <c r="G665" s="6"/>
      <c r="H665" s="49" t="str">
        <f t="shared" si="3"/>
        <v/>
      </c>
      <c r="K665" s="6"/>
      <c r="L665" s="106"/>
      <c r="M665" s="6"/>
      <c r="N665" s="6"/>
      <c r="O665" s="105">
        <f t="shared" si="9"/>
        <v>0.0000000304036272</v>
      </c>
      <c r="P665" s="108">
        <f t="shared" si="5"/>
        <v>1</v>
      </c>
    </row>
    <row r="666" ht="15.75" customHeight="1">
      <c r="A666" s="112" t="str">
        <f t="shared" si="1"/>
        <v/>
      </c>
      <c r="B666" s="103" t="str">
        <f t="shared" si="2"/>
        <v/>
      </c>
      <c r="C666" s="6">
        <f t="shared" si="6"/>
        <v>16</v>
      </c>
      <c r="D666" s="6">
        <f t="shared" si="7"/>
        <v>14</v>
      </c>
      <c r="E666" s="104"/>
      <c r="F666" s="48"/>
      <c r="G666" s="6"/>
      <c r="H666" s="49" t="str">
        <f t="shared" si="3"/>
        <v/>
      </c>
      <c r="K666" s="6"/>
      <c r="L666" s="106"/>
      <c r="M666" s="6"/>
      <c r="N666" s="6"/>
      <c r="O666" s="105">
        <f t="shared" si="9"/>
        <v>0.00000002936796804</v>
      </c>
      <c r="P666" s="108">
        <f t="shared" si="5"/>
        <v>1</v>
      </c>
    </row>
    <row r="667" ht="15.75" customHeight="1">
      <c r="A667" s="112" t="str">
        <f t="shared" si="1"/>
        <v/>
      </c>
      <c r="B667" s="103" t="str">
        <f t="shared" si="2"/>
        <v/>
      </c>
      <c r="C667" s="6">
        <f t="shared" si="6"/>
        <v>17</v>
      </c>
      <c r="D667" s="6">
        <f t="shared" si="7"/>
        <v>14</v>
      </c>
      <c r="E667" s="104"/>
      <c r="F667" s="48"/>
      <c r="G667" s="6"/>
      <c r="H667" s="49" t="str">
        <f t="shared" si="3"/>
        <v/>
      </c>
      <c r="K667" s="6"/>
      <c r="L667" s="106"/>
      <c r="M667" s="6"/>
      <c r="N667" s="6"/>
      <c r="O667" s="105">
        <f t="shared" si="9"/>
        <v>0.00000002836758724</v>
      </c>
      <c r="P667" s="108">
        <f t="shared" si="5"/>
        <v>1</v>
      </c>
    </row>
    <row r="668" ht="15.75" customHeight="1">
      <c r="A668" s="112" t="str">
        <f t="shared" si="1"/>
        <v/>
      </c>
      <c r="B668" s="103" t="str">
        <f t="shared" si="2"/>
        <v/>
      </c>
      <c r="C668" s="6">
        <f t="shared" si="6"/>
        <v>18</v>
      </c>
      <c r="D668" s="6">
        <f t="shared" si="7"/>
        <v>14</v>
      </c>
      <c r="E668" s="104"/>
      <c r="F668" s="48"/>
      <c r="G668" s="6"/>
      <c r="H668" s="49" t="str">
        <f t="shared" si="3"/>
        <v/>
      </c>
      <c r="K668" s="6"/>
      <c r="L668" s="106"/>
      <c r="M668" s="6"/>
      <c r="N668" s="6"/>
      <c r="O668" s="105">
        <f t="shared" si="9"/>
        <v>0.00000002740128308</v>
      </c>
      <c r="P668" s="108">
        <f t="shared" si="5"/>
        <v>1</v>
      </c>
    </row>
    <row r="669" ht="15.75" customHeight="1">
      <c r="A669" s="112" t="str">
        <f t="shared" si="1"/>
        <v/>
      </c>
      <c r="B669" s="103" t="str">
        <f t="shared" si="2"/>
        <v/>
      </c>
      <c r="C669" s="6">
        <f t="shared" si="6"/>
        <v>19</v>
      </c>
      <c r="D669" s="6">
        <f t="shared" si="7"/>
        <v>14</v>
      </c>
      <c r="E669" s="104"/>
      <c r="F669" s="48"/>
      <c r="G669" s="6"/>
      <c r="H669" s="49" t="str">
        <f t="shared" si="3"/>
        <v/>
      </c>
      <c r="K669" s="6"/>
      <c r="L669" s="106"/>
      <c r="M669" s="6"/>
      <c r="N669" s="6"/>
      <c r="O669" s="105">
        <f t="shared" si="9"/>
        <v>0.00000002646789478</v>
      </c>
      <c r="P669" s="108">
        <f t="shared" si="5"/>
        <v>1</v>
      </c>
    </row>
    <row r="670" ht="15.75" customHeight="1">
      <c r="A670" s="112" t="str">
        <f t="shared" si="1"/>
        <v/>
      </c>
      <c r="B670" s="103" t="str">
        <f t="shared" si="2"/>
        <v/>
      </c>
      <c r="C670" s="6">
        <f t="shared" si="6"/>
        <v>20</v>
      </c>
      <c r="D670" s="6">
        <f t="shared" si="7"/>
        <v>14</v>
      </c>
      <c r="E670" s="104"/>
      <c r="F670" s="48"/>
      <c r="G670" s="6"/>
      <c r="H670" s="49" t="str">
        <f t="shared" si="3"/>
        <v/>
      </c>
      <c r="K670" s="6"/>
      <c r="L670" s="106"/>
      <c r="M670" s="6"/>
      <c r="N670" s="6"/>
      <c r="O670" s="105">
        <f t="shared" si="9"/>
        <v>0.00000002556630112</v>
      </c>
      <c r="P670" s="108">
        <f t="shared" si="5"/>
        <v>1</v>
      </c>
    </row>
    <row r="671" ht="15.75" customHeight="1">
      <c r="A671" s="112" t="str">
        <f t="shared" si="1"/>
        <v/>
      </c>
      <c r="B671" s="103" t="str">
        <f t="shared" si="2"/>
        <v/>
      </c>
      <c r="C671" s="6">
        <f t="shared" si="6"/>
        <v>21</v>
      </c>
      <c r="D671" s="6">
        <f t="shared" si="7"/>
        <v>14</v>
      </c>
      <c r="E671" s="104"/>
      <c r="F671" s="48"/>
      <c r="G671" s="6"/>
      <c r="H671" s="49" t="str">
        <f t="shared" si="3"/>
        <v/>
      </c>
      <c r="K671" s="6"/>
      <c r="L671" s="106"/>
      <c r="M671" s="6"/>
      <c r="N671" s="6"/>
      <c r="O671" s="105">
        <f t="shared" si="9"/>
        <v>0.00000002469541905</v>
      </c>
      <c r="P671" s="108">
        <f t="shared" si="5"/>
        <v>1</v>
      </c>
    </row>
    <row r="672" ht="15.75" customHeight="1">
      <c r="A672" s="112" t="str">
        <f t="shared" si="1"/>
        <v/>
      </c>
      <c r="B672" s="103" t="str">
        <f t="shared" si="2"/>
        <v/>
      </c>
      <c r="C672" s="6">
        <f t="shared" si="6"/>
        <v>22</v>
      </c>
      <c r="D672" s="6">
        <f t="shared" si="7"/>
        <v>14</v>
      </c>
      <c r="E672" s="104"/>
      <c r="F672" s="48"/>
      <c r="G672" s="6"/>
      <c r="H672" s="49" t="str">
        <f t="shared" si="3"/>
        <v/>
      </c>
      <c r="K672" s="6"/>
      <c r="L672" s="106"/>
      <c r="M672" s="6"/>
      <c r="N672" s="6"/>
      <c r="O672" s="105">
        <f t="shared" si="9"/>
        <v>0.00000002385420242</v>
      </c>
      <c r="P672" s="108">
        <f t="shared" si="5"/>
        <v>1</v>
      </c>
    </row>
    <row r="673" ht="15.75" customHeight="1">
      <c r="A673" s="112" t="str">
        <f t="shared" si="1"/>
        <v/>
      </c>
      <c r="B673" s="103" t="str">
        <f t="shared" si="2"/>
        <v/>
      </c>
      <c r="C673" s="6">
        <f t="shared" si="6"/>
        <v>23</v>
      </c>
      <c r="D673" s="6">
        <f t="shared" si="7"/>
        <v>14</v>
      </c>
      <c r="E673" s="104"/>
      <c r="F673" s="48"/>
      <c r="G673" s="6"/>
      <c r="H673" s="49" t="str">
        <f t="shared" si="3"/>
        <v/>
      </c>
      <c r="K673" s="6"/>
      <c r="L673" s="106"/>
      <c r="M673" s="6"/>
      <c r="N673" s="6"/>
      <c r="O673" s="105">
        <f t="shared" si="9"/>
        <v>0.00000002304164071</v>
      </c>
      <c r="P673" s="108">
        <f t="shared" si="5"/>
        <v>1</v>
      </c>
    </row>
    <row r="674" ht="15.75" customHeight="1">
      <c r="A674" s="112" t="str">
        <f t="shared" si="1"/>
        <v/>
      </c>
      <c r="B674" s="103" t="str">
        <f t="shared" si="2"/>
        <v/>
      </c>
      <c r="C674" s="6">
        <f t="shared" si="6"/>
        <v>24</v>
      </c>
      <c r="D674" s="6">
        <f t="shared" si="7"/>
        <v>14</v>
      </c>
      <c r="E674" s="104"/>
      <c r="F674" s="48"/>
      <c r="G674" s="6"/>
      <c r="H674" s="49" t="str">
        <f t="shared" si="3"/>
        <v/>
      </c>
      <c r="K674" s="6"/>
      <c r="L674" s="106"/>
      <c r="M674" s="6"/>
      <c r="N674" s="6"/>
      <c r="O674" s="105">
        <f t="shared" si="9"/>
        <v>0.00000002225675784</v>
      </c>
      <c r="P674" s="108">
        <f t="shared" si="5"/>
        <v>1</v>
      </c>
    </row>
    <row r="675" ht="15.75" customHeight="1">
      <c r="A675" s="112" t="str">
        <f t="shared" si="1"/>
        <v/>
      </c>
      <c r="B675" s="103" t="str">
        <f t="shared" si="2"/>
        <v/>
      </c>
      <c r="C675" s="6">
        <f t="shared" si="6"/>
        <v>25</v>
      </c>
      <c r="D675" s="6">
        <f t="shared" si="7"/>
        <v>14</v>
      </c>
      <c r="E675" s="104"/>
      <c r="F675" s="48"/>
      <c r="G675" s="6"/>
      <c r="H675" s="49" t="str">
        <f t="shared" si="3"/>
        <v/>
      </c>
      <c r="K675" s="6"/>
      <c r="L675" s="106"/>
      <c r="M675" s="6"/>
      <c r="N675" s="6"/>
      <c r="O675" s="105">
        <f t="shared" si="9"/>
        <v>0.00000002149861096</v>
      </c>
      <c r="P675" s="108">
        <f t="shared" si="5"/>
        <v>1</v>
      </c>
    </row>
    <row r="676" ht="15.75" customHeight="1">
      <c r="A676" s="112" t="str">
        <f t="shared" si="1"/>
        <v/>
      </c>
      <c r="B676" s="103" t="str">
        <f t="shared" si="2"/>
        <v/>
      </c>
      <c r="C676" s="6">
        <f t="shared" si="6"/>
        <v>26</v>
      </c>
      <c r="D676" s="6">
        <f t="shared" si="7"/>
        <v>14</v>
      </c>
      <c r="E676" s="104"/>
      <c r="F676" s="48"/>
      <c r="G676" s="6"/>
      <c r="H676" s="49" t="str">
        <f t="shared" si="3"/>
        <v/>
      </c>
      <c r="K676" s="6"/>
      <c r="L676" s="106"/>
      <c r="M676" s="6"/>
      <c r="N676" s="6"/>
      <c r="O676" s="105">
        <f t="shared" si="9"/>
        <v>0.00000002076628935</v>
      </c>
      <c r="P676" s="108">
        <f t="shared" si="5"/>
        <v>1</v>
      </c>
    </row>
    <row r="677" ht="15.75" customHeight="1">
      <c r="A677" s="112" t="str">
        <f t="shared" si="1"/>
        <v/>
      </c>
      <c r="B677" s="103" t="str">
        <f t="shared" si="2"/>
        <v/>
      </c>
      <c r="C677" s="6">
        <f t="shared" si="6"/>
        <v>27</v>
      </c>
      <c r="D677" s="6">
        <f t="shared" si="7"/>
        <v>14</v>
      </c>
      <c r="E677" s="104"/>
      <c r="F677" s="48"/>
      <c r="G677" s="6"/>
      <c r="H677" s="49" t="str">
        <f t="shared" si="3"/>
        <v/>
      </c>
      <c r="K677" s="6"/>
      <c r="L677" s="106"/>
      <c r="M677" s="6"/>
      <c r="N677" s="6"/>
      <c r="O677" s="105">
        <f t="shared" si="9"/>
        <v>0.0000000200589133</v>
      </c>
      <c r="P677" s="108">
        <f t="shared" si="5"/>
        <v>1</v>
      </c>
    </row>
    <row r="678" ht="15.75" customHeight="1">
      <c r="A678" s="112" t="str">
        <f t="shared" si="1"/>
        <v/>
      </c>
      <c r="B678" s="103" t="str">
        <f t="shared" si="2"/>
        <v/>
      </c>
      <c r="C678" s="6">
        <f t="shared" si="6"/>
        <v>28</v>
      </c>
      <c r="D678" s="6">
        <f t="shared" si="7"/>
        <v>14</v>
      </c>
      <c r="E678" s="104"/>
      <c r="F678" s="48"/>
      <c r="G678" s="6"/>
      <c r="H678" s="49" t="str">
        <f t="shared" si="3"/>
        <v/>
      </c>
      <c r="K678" s="6"/>
      <c r="L678" s="106"/>
      <c r="M678" s="6"/>
      <c r="N678" s="6"/>
      <c r="O678" s="105">
        <f t="shared" si="9"/>
        <v>0.00000001937563308</v>
      </c>
      <c r="P678" s="108">
        <f t="shared" si="5"/>
        <v>1</v>
      </c>
    </row>
    <row r="679" ht="15.75" customHeight="1">
      <c r="A679" s="112" t="str">
        <f t="shared" si="1"/>
        <v/>
      </c>
      <c r="B679" s="103" t="str">
        <f t="shared" si="2"/>
        <v/>
      </c>
      <c r="C679" s="6">
        <f t="shared" si="6"/>
        <v>29</v>
      </c>
      <c r="D679" s="6">
        <f t="shared" si="7"/>
        <v>14</v>
      </c>
      <c r="E679" s="104"/>
      <c r="F679" s="48"/>
      <c r="G679" s="6"/>
      <c r="H679" s="49" t="str">
        <f t="shared" si="3"/>
        <v/>
      </c>
      <c r="K679" s="6"/>
      <c r="L679" s="106"/>
      <c r="M679" s="6"/>
      <c r="N679" s="6"/>
      <c r="O679" s="105">
        <f t="shared" si="9"/>
        <v>0.00000001871562789</v>
      </c>
      <c r="P679" s="108">
        <f t="shared" si="5"/>
        <v>1</v>
      </c>
    </row>
    <row r="680" ht="15.75" customHeight="1">
      <c r="A680" s="112" t="str">
        <f t="shared" si="1"/>
        <v/>
      </c>
      <c r="B680" s="103" t="str">
        <f t="shared" si="2"/>
        <v/>
      </c>
      <c r="C680" s="6">
        <f t="shared" si="6"/>
        <v>30</v>
      </c>
      <c r="D680" s="6">
        <f t="shared" si="7"/>
        <v>14</v>
      </c>
      <c r="E680" s="104"/>
      <c r="F680" s="48"/>
      <c r="G680" s="6"/>
      <c r="H680" s="49" t="str">
        <f t="shared" si="3"/>
        <v/>
      </c>
      <c r="K680" s="6"/>
      <c r="L680" s="106"/>
      <c r="M680" s="6"/>
      <c r="N680" s="6"/>
      <c r="O680" s="105">
        <f t="shared" si="9"/>
        <v>0.00000001807810489</v>
      </c>
      <c r="P680" s="108">
        <f t="shared" si="5"/>
        <v>1</v>
      </c>
    </row>
    <row r="681" ht="15.75" customHeight="1">
      <c r="A681" s="112" t="str">
        <f t="shared" si="1"/>
        <v/>
      </c>
      <c r="B681" s="103" t="str">
        <f t="shared" si="2"/>
        <v/>
      </c>
      <c r="C681" s="6">
        <f t="shared" si="6"/>
        <v>31</v>
      </c>
      <c r="D681" s="6">
        <f t="shared" si="7"/>
        <v>14</v>
      </c>
      <c r="E681" s="104"/>
      <c r="F681" s="48"/>
      <c r="G681" s="6"/>
      <c r="H681" s="49" t="str">
        <f t="shared" si="3"/>
        <v/>
      </c>
      <c r="K681" s="6"/>
      <c r="L681" s="106"/>
      <c r="M681" s="6"/>
      <c r="N681" s="6"/>
      <c r="O681" s="105">
        <f t="shared" si="9"/>
        <v>0.00000001746229827</v>
      </c>
      <c r="P681" s="108">
        <f t="shared" si="5"/>
        <v>1</v>
      </c>
    </row>
    <row r="682" ht="15.75" customHeight="1">
      <c r="A682" s="112" t="str">
        <f t="shared" si="1"/>
        <v/>
      </c>
      <c r="B682" s="103" t="str">
        <f t="shared" si="2"/>
        <v/>
      </c>
      <c r="C682" s="6">
        <f t="shared" si="6"/>
        <v>32</v>
      </c>
      <c r="D682" s="6">
        <f t="shared" si="7"/>
        <v>14</v>
      </c>
      <c r="E682" s="104"/>
      <c r="F682" s="48"/>
      <c r="G682" s="6"/>
      <c r="H682" s="49" t="str">
        <f t="shared" si="3"/>
        <v/>
      </c>
      <c r="K682" s="6"/>
      <c r="L682" s="106"/>
      <c r="M682" s="6"/>
      <c r="N682" s="6"/>
      <c r="O682" s="105">
        <f t="shared" si="9"/>
        <v>0.00000001686746829</v>
      </c>
      <c r="P682" s="108">
        <f t="shared" si="5"/>
        <v>1</v>
      </c>
    </row>
    <row r="683" ht="15.75" customHeight="1">
      <c r="A683" s="112" t="str">
        <f t="shared" si="1"/>
        <v/>
      </c>
      <c r="B683" s="103" t="str">
        <f t="shared" si="2"/>
        <v/>
      </c>
      <c r="C683" s="6">
        <f t="shared" si="6"/>
        <v>33</v>
      </c>
      <c r="D683" s="6">
        <f t="shared" si="7"/>
        <v>14</v>
      </c>
      <c r="E683" s="104"/>
      <c r="F683" s="48"/>
      <c r="G683" s="6"/>
      <c r="H683" s="49" t="str">
        <f t="shared" si="3"/>
        <v/>
      </c>
      <c r="K683" s="6"/>
      <c r="L683" s="106"/>
      <c r="M683" s="6"/>
      <c r="N683" s="6"/>
      <c r="O683" s="105">
        <f t="shared" si="9"/>
        <v>0.0000000162929004</v>
      </c>
      <c r="P683" s="108">
        <f t="shared" si="5"/>
        <v>1</v>
      </c>
    </row>
    <row r="684" ht="15.75" customHeight="1">
      <c r="A684" s="112" t="str">
        <f t="shared" si="1"/>
        <v/>
      </c>
      <c r="B684" s="103" t="str">
        <f t="shared" si="2"/>
        <v/>
      </c>
      <c r="C684" s="6">
        <f t="shared" si="6"/>
        <v>34</v>
      </c>
      <c r="D684" s="6">
        <f t="shared" si="7"/>
        <v>14</v>
      </c>
      <c r="E684" s="104"/>
      <c r="F684" s="48"/>
      <c r="G684" s="6"/>
      <c r="H684" s="49" t="str">
        <f t="shared" si="3"/>
        <v/>
      </c>
      <c r="K684" s="6"/>
      <c r="L684" s="106"/>
      <c r="M684" s="6"/>
      <c r="N684" s="6"/>
      <c r="O684" s="105">
        <f t="shared" si="9"/>
        <v>0.0000000157379044</v>
      </c>
      <c r="P684" s="108">
        <f t="shared" si="5"/>
        <v>1</v>
      </c>
    </row>
    <row r="685" ht="15.75" customHeight="1">
      <c r="A685" s="112" t="str">
        <f t="shared" si="1"/>
        <v/>
      </c>
      <c r="B685" s="103" t="str">
        <f t="shared" si="2"/>
        <v/>
      </c>
      <c r="C685" s="6">
        <f t="shared" si="6"/>
        <v>35</v>
      </c>
      <c r="D685" s="6">
        <f t="shared" si="7"/>
        <v>14</v>
      </c>
      <c r="E685" s="104"/>
      <c r="F685" s="48"/>
      <c r="G685" s="6"/>
      <c r="H685" s="49" t="str">
        <f t="shared" si="3"/>
        <v/>
      </c>
      <c r="K685" s="6"/>
      <c r="L685" s="106"/>
      <c r="M685" s="6"/>
      <c r="N685" s="6"/>
      <c r="O685" s="105">
        <f t="shared" si="9"/>
        <v>0.0000000152018136</v>
      </c>
      <c r="P685" s="108">
        <f t="shared" si="5"/>
        <v>1</v>
      </c>
    </row>
    <row r="686" ht="15.75" customHeight="1">
      <c r="A686" s="112" t="str">
        <f t="shared" si="1"/>
        <v/>
      </c>
      <c r="B686" s="103" t="str">
        <f t="shared" si="2"/>
        <v/>
      </c>
      <c r="C686" s="6">
        <f t="shared" si="6"/>
        <v>36</v>
      </c>
      <c r="D686" s="6">
        <f t="shared" si="7"/>
        <v>14</v>
      </c>
      <c r="E686" s="104"/>
      <c r="F686" s="48"/>
      <c r="G686" s="6"/>
      <c r="H686" s="49" t="str">
        <f t="shared" si="3"/>
        <v/>
      </c>
      <c r="K686" s="6"/>
      <c r="L686" s="106"/>
      <c r="M686" s="6"/>
      <c r="N686" s="6"/>
      <c r="O686" s="105">
        <f t="shared" si="9"/>
        <v>0.00000001468398402</v>
      </c>
      <c r="P686" s="108">
        <f t="shared" si="5"/>
        <v>1</v>
      </c>
    </row>
    <row r="687" ht="15.75" customHeight="1">
      <c r="A687" s="112" t="str">
        <f t="shared" si="1"/>
        <v/>
      </c>
      <c r="B687" s="103" t="str">
        <f t="shared" si="2"/>
        <v/>
      </c>
      <c r="C687" s="6">
        <f t="shared" si="6"/>
        <v>37</v>
      </c>
      <c r="D687" s="6">
        <f t="shared" si="7"/>
        <v>14</v>
      </c>
      <c r="E687" s="104"/>
      <c r="F687" s="48"/>
      <c r="G687" s="6"/>
      <c r="H687" s="49" t="str">
        <f t="shared" si="3"/>
        <v/>
      </c>
      <c r="K687" s="6"/>
      <c r="L687" s="106"/>
      <c r="M687" s="6"/>
      <c r="N687" s="6"/>
      <c r="O687" s="105">
        <f t="shared" si="9"/>
        <v>0.00000001418379362</v>
      </c>
      <c r="P687" s="108">
        <f t="shared" si="5"/>
        <v>1</v>
      </c>
    </row>
    <row r="688" ht="15.75" customHeight="1">
      <c r="A688" s="112" t="str">
        <f t="shared" si="1"/>
        <v/>
      </c>
      <c r="B688" s="103" t="str">
        <f t="shared" si="2"/>
        <v/>
      </c>
      <c r="C688" s="6">
        <f t="shared" si="6"/>
        <v>38</v>
      </c>
      <c r="D688" s="6">
        <f t="shared" si="7"/>
        <v>14</v>
      </c>
      <c r="E688" s="104"/>
      <c r="F688" s="48"/>
      <c r="G688" s="6"/>
      <c r="H688" s="49" t="str">
        <f t="shared" si="3"/>
        <v/>
      </c>
      <c r="K688" s="6"/>
      <c r="L688" s="106"/>
      <c r="M688" s="6"/>
      <c r="N688" s="6"/>
      <c r="O688" s="105">
        <f t="shared" si="9"/>
        <v>0.00000001370064154</v>
      </c>
      <c r="P688" s="108">
        <f t="shared" si="5"/>
        <v>1</v>
      </c>
    </row>
    <row r="689" ht="15.75" customHeight="1">
      <c r="A689" s="112" t="str">
        <f t="shared" si="1"/>
        <v/>
      </c>
      <c r="B689" s="103" t="str">
        <f t="shared" si="2"/>
        <v/>
      </c>
      <c r="C689" s="6">
        <f t="shared" si="6"/>
        <v>39</v>
      </c>
      <c r="D689" s="6">
        <f t="shared" si="7"/>
        <v>14</v>
      </c>
      <c r="E689" s="104"/>
      <c r="F689" s="48"/>
      <c r="G689" s="6"/>
      <c r="H689" s="49" t="str">
        <f t="shared" si="3"/>
        <v/>
      </c>
      <c r="K689" s="6"/>
      <c r="L689" s="106"/>
      <c r="M689" s="6"/>
      <c r="N689" s="6"/>
      <c r="O689" s="105">
        <f t="shared" si="9"/>
        <v>0.00000001323394739</v>
      </c>
      <c r="P689" s="108">
        <f t="shared" si="5"/>
        <v>1</v>
      </c>
    </row>
    <row r="690" ht="15.75" customHeight="1">
      <c r="A690" s="112" t="str">
        <f t="shared" si="1"/>
        <v/>
      </c>
      <c r="B690" s="103" t="str">
        <f t="shared" si="2"/>
        <v/>
      </c>
      <c r="C690" s="6">
        <f t="shared" si="6"/>
        <v>40</v>
      </c>
      <c r="D690" s="6">
        <f t="shared" si="7"/>
        <v>14</v>
      </c>
      <c r="E690" s="104"/>
      <c r="F690" s="48"/>
      <c r="G690" s="6"/>
      <c r="H690" s="49" t="str">
        <f t="shared" si="3"/>
        <v/>
      </c>
      <c r="K690" s="6"/>
      <c r="L690" s="106"/>
      <c r="M690" s="6"/>
      <c r="N690" s="6"/>
      <c r="O690" s="105">
        <f t="shared" si="9"/>
        <v>0.00000001278315056</v>
      </c>
      <c r="P690" s="108">
        <f t="shared" si="5"/>
        <v>1</v>
      </c>
    </row>
    <row r="691" ht="15.75" customHeight="1">
      <c r="A691" s="112" t="str">
        <f t="shared" si="1"/>
        <v/>
      </c>
      <c r="B691" s="103" t="str">
        <f t="shared" si="2"/>
        <v/>
      </c>
      <c r="C691" s="6">
        <f t="shared" si="6"/>
        <v>41</v>
      </c>
      <c r="D691" s="6">
        <f t="shared" si="7"/>
        <v>14</v>
      </c>
      <c r="E691" s="104"/>
      <c r="F691" s="48"/>
      <c r="G691" s="6"/>
      <c r="H691" s="49" t="str">
        <f t="shared" si="3"/>
        <v/>
      </c>
      <c r="K691" s="6"/>
      <c r="L691" s="106"/>
      <c r="M691" s="6"/>
      <c r="N691" s="6"/>
      <c r="O691" s="105">
        <f t="shared" si="9"/>
        <v>0.00000001234770952</v>
      </c>
      <c r="P691" s="108">
        <f t="shared" si="5"/>
        <v>1</v>
      </c>
    </row>
    <row r="692" ht="15.75" customHeight="1">
      <c r="A692" s="112" t="str">
        <f t="shared" si="1"/>
        <v/>
      </c>
      <c r="B692" s="103" t="str">
        <f t="shared" si="2"/>
        <v/>
      </c>
      <c r="C692" s="6">
        <f t="shared" si="6"/>
        <v>42</v>
      </c>
      <c r="D692" s="6">
        <f t="shared" si="7"/>
        <v>14</v>
      </c>
      <c r="E692" s="104"/>
      <c r="F692" s="48"/>
      <c r="G692" s="6"/>
      <c r="H692" s="49" t="str">
        <f t="shared" si="3"/>
        <v/>
      </c>
      <c r="K692" s="6"/>
      <c r="L692" s="106"/>
      <c r="M692" s="6"/>
      <c r="N692" s="6"/>
      <c r="O692" s="105">
        <f t="shared" si="9"/>
        <v>0.00000001192710121</v>
      </c>
      <c r="P692" s="108">
        <f t="shared" si="5"/>
        <v>1</v>
      </c>
    </row>
    <row r="693" ht="15.75" customHeight="1">
      <c r="A693" s="112" t="str">
        <f t="shared" si="1"/>
        <v/>
      </c>
      <c r="B693" s="103" t="str">
        <f t="shared" si="2"/>
        <v/>
      </c>
      <c r="C693" s="6">
        <f t="shared" si="6"/>
        <v>43</v>
      </c>
      <c r="D693" s="6">
        <f t="shared" si="7"/>
        <v>14</v>
      </c>
      <c r="E693" s="104"/>
      <c r="F693" s="48"/>
      <c r="G693" s="6"/>
      <c r="H693" s="49" t="str">
        <f t="shared" si="3"/>
        <v/>
      </c>
      <c r="K693" s="6"/>
      <c r="L693" s="106"/>
      <c r="M693" s="6"/>
      <c r="N693" s="6"/>
      <c r="O693" s="105">
        <f t="shared" si="9"/>
        <v>0.00000001152082036</v>
      </c>
      <c r="P693" s="108">
        <f t="shared" si="5"/>
        <v>1</v>
      </c>
    </row>
    <row r="694" ht="15.75" customHeight="1">
      <c r="A694" s="112" t="str">
        <f t="shared" si="1"/>
        <v/>
      </c>
      <c r="B694" s="103" t="str">
        <f t="shared" si="2"/>
        <v/>
      </c>
      <c r="C694" s="6">
        <f t="shared" si="6"/>
        <v>44</v>
      </c>
      <c r="D694" s="6">
        <f t="shared" si="7"/>
        <v>14</v>
      </c>
      <c r="E694" s="104"/>
      <c r="F694" s="48"/>
      <c r="G694" s="6"/>
      <c r="H694" s="49" t="str">
        <f t="shared" si="3"/>
        <v/>
      </c>
      <c r="K694" s="6"/>
      <c r="L694" s="106"/>
      <c r="M694" s="6"/>
      <c r="N694" s="6"/>
      <c r="O694" s="105">
        <f t="shared" si="9"/>
        <v>0.00000001112837892</v>
      </c>
      <c r="P694" s="108">
        <f t="shared" si="5"/>
        <v>1</v>
      </c>
    </row>
    <row r="695" ht="15.75" customHeight="1">
      <c r="A695" s="112" t="str">
        <f t="shared" si="1"/>
        <v/>
      </c>
      <c r="B695" s="103" t="str">
        <f t="shared" si="2"/>
        <v/>
      </c>
      <c r="C695" s="6">
        <f t="shared" si="6"/>
        <v>45</v>
      </c>
      <c r="D695" s="6">
        <f t="shared" si="7"/>
        <v>14</v>
      </c>
      <c r="E695" s="104"/>
      <c r="F695" s="48"/>
      <c r="G695" s="6"/>
      <c r="H695" s="49" t="str">
        <f t="shared" si="3"/>
        <v/>
      </c>
      <c r="K695" s="6"/>
      <c r="L695" s="106"/>
      <c r="M695" s="6"/>
      <c r="N695" s="6"/>
      <c r="O695" s="105">
        <f t="shared" si="9"/>
        <v>0.00000001074930548</v>
      </c>
      <c r="P695" s="108">
        <f t="shared" si="5"/>
        <v>1</v>
      </c>
    </row>
    <row r="696" ht="15.75" customHeight="1">
      <c r="A696" s="112" t="str">
        <f t="shared" si="1"/>
        <v/>
      </c>
      <c r="B696" s="103" t="str">
        <f t="shared" si="2"/>
        <v/>
      </c>
      <c r="C696" s="6">
        <f t="shared" si="6"/>
        <v>46</v>
      </c>
      <c r="D696" s="6">
        <f t="shared" si="7"/>
        <v>14</v>
      </c>
      <c r="E696" s="104"/>
      <c r="F696" s="48"/>
      <c r="G696" s="6"/>
      <c r="H696" s="49" t="str">
        <f t="shared" si="3"/>
        <v/>
      </c>
      <c r="K696" s="6"/>
      <c r="L696" s="106"/>
      <c r="M696" s="6"/>
      <c r="N696" s="6"/>
      <c r="O696" s="105">
        <f t="shared" si="9"/>
        <v>0.00000001038314468</v>
      </c>
      <c r="P696" s="108">
        <f t="shared" si="5"/>
        <v>1</v>
      </c>
    </row>
    <row r="697" ht="15.75" customHeight="1">
      <c r="A697" s="112" t="str">
        <f t="shared" si="1"/>
        <v/>
      </c>
      <c r="B697" s="103" t="str">
        <f t="shared" si="2"/>
        <v/>
      </c>
      <c r="C697" s="6">
        <f t="shared" si="6"/>
        <v>47</v>
      </c>
      <c r="D697" s="6">
        <f t="shared" si="7"/>
        <v>14</v>
      </c>
      <c r="E697" s="104"/>
      <c r="F697" s="48"/>
      <c r="G697" s="6"/>
      <c r="H697" s="49" t="str">
        <f t="shared" si="3"/>
        <v/>
      </c>
      <c r="K697" s="6"/>
      <c r="L697" s="106"/>
      <c r="M697" s="6"/>
      <c r="N697" s="6"/>
      <c r="O697" s="105">
        <f t="shared" si="9"/>
        <v>0.00000001002945665</v>
      </c>
      <c r="P697" s="108">
        <f t="shared" si="5"/>
        <v>1</v>
      </c>
    </row>
    <row r="698" ht="15.75" customHeight="1">
      <c r="A698" s="112" t="str">
        <f t="shared" si="1"/>
        <v/>
      </c>
      <c r="B698" s="103" t="str">
        <f t="shared" si="2"/>
        <v/>
      </c>
      <c r="C698" s="6">
        <f t="shared" si="6"/>
        <v>48</v>
      </c>
      <c r="D698" s="6">
        <f t="shared" si="7"/>
        <v>14</v>
      </c>
      <c r="E698" s="104"/>
      <c r="F698" s="48"/>
      <c r="G698" s="6"/>
      <c r="H698" s="49" t="str">
        <f t="shared" si="3"/>
        <v/>
      </c>
      <c r="K698" s="6"/>
      <c r="L698" s="106"/>
      <c r="M698" s="6"/>
      <c r="N698" s="6"/>
      <c r="O698" s="105">
        <f t="shared" si="9"/>
        <v>0.000000009687816539</v>
      </c>
      <c r="P698" s="108">
        <f t="shared" si="5"/>
        <v>1</v>
      </c>
    </row>
    <row r="699" ht="15.75" customHeight="1">
      <c r="A699" s="112" t="str">
        <f t="shared" si="1"/>
        <v/>
      </c>
      <c r="B699" s="103" t="str">
        <f t="shared" si="2"/>
        <v/>
      </c>
      <c r="C699" s="6">
        <f t="shared" si="6"/>
        <v>49</v>
      </c>
      <c r="D699" s="6">
        <f t="shared" si="7"/>
        <v>14</v>
      </c>
      <c r="E699" s="104"/>
      <c r="F699" s="48"/>
      <c r="G699" s="6"/>
      <c r="H699" s="49" t="str">
        <f t="shared" si="3"/>
        <v/>
      </c>
      <c r="K699" s="6"/>
      <c r="L699" s="106"/>
      <c r="M699" s="6"/>
      <c r="N699" s="6"/>
      <c r="O699" s="105">
        <f t="shared" si="9"/>
        <v>0.000000009357813943</v>
      </c>
      <c r="P699" s="108">
        <f t="shared" si="5"/>
        <v>1</v>
      </c>
    </row>
    <row r="700" ht="15.75" customHeight="1">
      <c r="A700" s="112" t="str">
        <f t="shared" si="1"/>
        <v/>
      </c>
      <c r="B700" s="103" t="str">
        <f t="shared" si="2"/>
        <v/>
      </c>
      <c r="C700" s="6">
        <f t="shared" si="6"/>
        <v>50</v>
      </c>
      <c r="D700" s="6">
        <f t="shared" si="7"/>
        <v>14</v>
      </c>
      <c r="E700" s="114"/>
      <c r="F700" s="48"/>
      <c r="G700" s="6"/>
      <c r="H700" s="49" t="str">
        <f t="shared" si="3"/>
        <v/>
      </c>
      <c r="K700" s="6"/>
      <c r="L700" s="106"/>
      <c r="M700" s="6"/>
      <c r="N700" s="6"/>
      <c r="O700" s="105">
        <f t="shared" si="9"/>
        <v>0.000000009039052446</v>
      </c>
      <c r="P700" s="108">
        <f t="shared" si="5"/>
        <v>1</v>
      </c>
    </row>
    <row r="701" ht="15.75" customHeight="1">
      <c r="A701" s="112" t="str">
        <f t="shared" si="1"/>
        <v/>
      </c>
      <c r="B701" s="103" t="str">
        <f t="shared" si="2"/>
        <v/>
      </c>
      <c r="C701" s="6">
        <f t="shared" si="6"/>
        <v>1</v>
      </c>
      <c r="D701" s="6">
        <f t="shared" si="7"/>
        <v>15</v>
      </c>
      <c r="E701" s="97" t="str">
        <f t="array" ref="E701">if(index(VirtualLeague!$I$2:$AF$2,0,D701)="",,index(ScoreMatrix!$B$2:$AA$51,0,D701))</f>
        <v/>
      </c>
      <c r="F701" s="48"/>
      <c r="G701" s="6"/>
      <c r="H701" s="49" t="str">
        <f t="shared" si="3"/>
        <v/>
      </c>
      <c r="K701" s="6"/>
      <c r="L701" s="106"/>
      <c r="M701" s="6"/>
      <c r="N701" s="6"/>
      <c r="O701" s="105">
        <f t="shared" si="9"/>
        <v>0.000000008731149137</v>
      </c>
      <c r="P701" s="108">
        <f t="shared" si="5"/>
        <v>1</v>
      </c>
    </row>
    <row r="702" ht="15.75" customHeight="1">
      <c r="A702" s="112" t="str">
        <f t="shared" si="1"/>
        <v/>
      </c>
      <c r="B702" s="103" t="str">
        <f t="shared" si="2"/>
        <v/>
      </c>
      <c r="C702" s="6">
        <f t="shared" si="6"/>
        <v>2</v>
      </c>
      <c r="D702" s="6">
        <f t="shared" si="7"/>
        <v>15</v>
      </c>
      <c r="E702" s="104"/>
      <c r="F702" s="48"/>
      <c r="G702" s="6"/>
      <c r="H702" s="49" t="str">
        <f t="shared" si="3"/>
        <v/>
      </c>
      <c r="K702" s="6"/>
      <c r="L702" s="106"/>
      <c r="M702" s="6"/>
      <c r="N702" s="6"/>
      <c r="O702" s="105">
        <f t="shared" si="9"/>
        <v>0.000000008433734145</v>
      </c>
      <c r="P702" s="108">
        <f t="shared" si="5"/>
        <v>1</v>
      </c>
    </row>
    <row r="703" ht="15.75" customHeight="1">
      <c r="A703" s="112" t="str">
        <f t="shared" si="1"/>
        <v/>
      </c>
      <c r="B703" s="103" t="str">
        <f t="shared" si="2"/>
        <v/>
      </c>
      <c r="C703" s="6">
        <f t="shared" si="6"/>
        <v>3</v>
      </c>
      <c r="D703" s="6">
        <f t="shared" si="7"/>
        <v>15</v>
      </c>
      <c r="E703" s="104"/>
      <c r="F703" s="48"/>
      <c r="G703" s="6"/>
      <c r="H703" s="49" t="str">
        <f t="shared" si="3"/>
        <v/>
      </c>
      <c r="K703" s="6"/>
      <c r="L703" s="106"/>
      <c r="M703" s="6"/>
      <c r="N703" s="6"/>
      <c r="O703" s="105">
        <f t="shared" si="9"/>
        <v>0.000000008146450199</v>
      </c>
      <c r="P703" s="108">
        <f t="shared" si="5"/>
        <v>1</v>
      </c>
    </row>
    <row r="704" ht="15.75" customHeight="1">
      <c r="A704" s="112" t="str">
        <f t="shared" si="1"/>
        <v/>
      </c>
      <c r="B704" s="103" t="str">
        <f t="shared" si="2"/>
        <v/>
      </c>
      <c r="C704" s="6">
        <f t="shared" si="6"/>
        <v>4</v>
      </c>
      <c r="D704" s="6">
        <f t="shared" si="7"/>
        <v>15</v>
      </c>
      <c r="E704" s="104"/>
      <c r="F704" s="48"/>
      <c r="G704" s="6"/>
      <c r="H704" s="49" t="str">
        <f t="shared" si="3"/>
        <v/>
      </c>
      <c r="K704" s="6"/>
      <c r="L704" s="106"/>
      <c r="M704" s="6"/>
      <c r="N704" s="6"/>
      <c r="O704" s="105">
        <f t="shared" si="9"/>
        <v>0.000000007868952199</v>
      </c>
      <c r="P704" s="108">
        <f t="shared" si="5"/>
        <v>1</v>
      </c>
    </row>
    <row r="705" ht="15.75" customHeight="1">
      <c r="A705" s="112" t="str">
        <f t="shared" si="1"/>
        <v/>
      </c>
      <c r="B705" s="103" t="str">
        <f t="shared" si="2"/>
        <v/>
      </c>
      <c r="C705" s="6">
        <f t="shared" si="6"/>
        <v>5</v>
      </c>
      <c r="D705" s="6">
        <f t="shared" si="7"/>
        <v>15</v>
      </c>
      <c r="E705" s="104"/>
      <c r="F705" s="48"/>
      <c r="G705" s="6"/>
      <c r="H705" s="49" t="str">
        <f t="shared" si="3"/>
        <v/>
      </c>
      <c r="K705" s="6"/>
      <c r="L705" s="106"/>
      <c r="M705" s="6"/>
      <c r="N705" s="6"/>
      <c r="O705" s="105">
        <f t="shared" si="9"/>
        <v>0.000000007600906799</v>
      </c>
      <c r="P705" s="108">
        <f t="shared" si="5"/>
        <v>1</v>
      </c>
    </row>
    <row r="706" ht="15.75" customHeight="1">
      <c r="A706" s="112" t="str">
        <f t="shared" si="1"/>
        <v/>
      </c>
      <c r="B706" s="103" t="str">
        <f t="shared" si="2"/>
        <v/>
      </c>
      <c r="C706" s="6">
        <f t="shared" si="6"/>
        <v>6</v>
      </c>
      <c r="D706" s="6">
        <f t="shared" si="7"/>
        <v>15</v>
      </c>
      <c r="E706" s="104"/>
      <c r="F706" s="48"/>
      <c r="G706" s="6"/>
      <c r="H706" s="49" t="str">
        <f t="shared" si="3"/>
        <v/>
      </c>
      <c r="K706" s="6"/>
      <c r="L706" s="106"/>
      <c r="M706" s="6"/>
      <c r="N706" s="6"/>
      <c r="O706" s="105">
        <f t="shared" si="9"/>
        <v>0.00000000734199201</v>
      </c>
      <c r="P706" s="108">
        <f t="shared" si="5"/>
        <v>1</v>
      </c>
    </row>
    <row r="707" ht="15.75" customHeight="1">
      <c r="A707" s="112" t="str">
        <f t="shared" si="1"/>
        <v/>
      </c>
      <c r="B707" s="103" t="str">
        <f t="shared" si="2"/>
        <v/>
      </c>
      <c r="C707" s="6">
        <f t="shared" si="6"/>
        <v>7</v>
      </c>
      <c r="D707" s="6">
        <f t="shared" si="7"/>
        <v>15</v>
      </c>
      <c r="E707" s="104"/>
      <c r="F707" s="48"/>
      <c r="G707" s="6"/>
      <c r="H707" s="49" t="str">
        <f t="shared" si="3"/>
        <v/>
      </c>
      <c r="K707" s="6"/>
      <c r="L707" s="106"/>
      <c r="M707" s="6"/>
      <c r="N707" s="6"/>
      <c r="O707" s="105">
        <f t="shared" si="9"/>
        <v>0.000000007091896809</v>
      </c>
      <c r="P707" s="108">
        <f t="shared" si="5"/>
        <v>1</v>
      </c>
    </row>
    <row r="708" ht="15.75" customHeight="1">
      <c r="A708" s="112" t="str">
        <f t="shared" si="1"/>
        <v/>
      </c>
      <c r="B708" s="103" t="str">
        <f t="shared" si="2"/>
        <v/>
      </c>
      <c r="C708" s="6">
        <f t="shared" si="6"/>
        <v>8</v>
      </c>
      <c r="D708" s="6">
        <f t="shared" si="7"/>
        <v>15</v>
      </c>
      <c r="E708" s="104"/>
      <c r="F708" s="48"/>
      <c r="G708" s="6"/>
      <c r="H708" s="49" t="str">
        <f t="shared" si="3"/>
        <v/>
      </c>
      <c r="K708" s="6"/>
      <c r="L708" s="106"/>
      <c r="M708" s="6"/>
      <c r="N708" s="6"/>
      <c r="O708" s="105">
        <f t="shared" si="9"/>
        <v>0.000000006850320769</v>
      </c>
      <c r="P708" s="108">
        <f t="shared" si="5"/>
        <v>1</v>
      </c>
    </row>
    <row r="709" ht="15.75" customHeight="1">
      <c r="A709" s="112" t="str">
        <f t="shared" si="1"/>
        <v/>
      </c>
      <c r="B709" s="103" t="str">
        <f t="shared" si="2"/>
        <v/>
      </c>
      <c r="C709" s="6">
        <f t="shared" si="6"/>
        <v>9</v>
      </c>
      <c r="D709" s="6">
        <f t="shared" si="7"/>
        <v>15</v>
      </c>
      <c r="E709" s="104"/>
      <c r="F709" s="48"/>
      <c r="G709" s="6"/>
      <c r="H709" s="49" t="str">
        <f t="shared" si="3"/>
        <v/>
      </c>
      <c r="K709" s="6"/>
      <c r="L709" s="106"/>
      <c r="M709" s="6"/>
      <c r="N709" s="6"/>
      <c r="O709" s="105">
        <f t="shared" si="9"/>
        <v>0.000000006616973696</v>
      </c>
      <c r="P709" s="108">
        <f t="shared" si="5"/>
        <v>1</v>
      </c>
    </row>
    <row r="710" ht="15.75" customHeight="1">
      <c r="A710" s="112" t="str">
        <f t="shared" si="1"/>
        <v/>
      </c>
      <c r="B710" s="103" t="str">
        <f t="shared" si="2"/>
        <v/>
      </c>
      <c r="C710" s="6">
        <f t="shared" si="6"/>
        <v>10</v>
      </c>
      <c r="D710" s="6">
        <f t="shared" si="7"/>
        <v>15</v>
      </c>
      <c r="E710" s="104"/>
      <c r="F710" s="48"/>
      <c r="G710" s="6"/>
      <c r="H710" s="49" t="str">
        <f t="shared" si="3"/>
        <v/>
      </c>
      <c r="K710" s="6"/>
      <c r="L710" s="106"/>
      <c r="M710" s="6"/>
      <c r="N710" s="6"/>
      <c r="O710" s="105">
        <f t="shared" si="9"/>
        <v>0.00000000639157528</v>
      </c>
      <c r="P710" s="108">
        <f t="shared" si="5"/>
        <v>1</v>
      </c>
    </row>
    <row r="711" ht="15.75" customHeight="1">
      <c r="A711" s="112" t="str">
        <f t="shared" si="1"/>
        <v/>
      </c>
      <c r="B711" s="103" t="str">
        <f t="shared" si="2"/>
        <v/>
      </c>
      <c r="C711" s="6">
        <f t="shared" si="6"/>
        <v>11</v>
      </c>
      <c r="D711" s="6">
        <f t="shared" si="7"/>
        <v>15</v>
      </c>
      <c r="E711" s="104"/>
      <c r="F711" s="48"/>
      <c r="G711" s="6"/>
      <c r="H711" s="49" t="str">
        <f t="shared" si="3"/>
        <v/>
      </c>
      <c r="K711" s="6"/>
      <c r="L711" s="106"/>
      <c r="M711" s="6"/>
      <c r="N711" s="6"/>
      <c r="O711" s="105">
        <f t="shared" si="9"/>
        <v>0.000000006173854762</v>
      </c>
      <c r="P711" s="108">
        <f t="shared" si="5"/>
        <v>1</v>
      </c>
    </row>
    <row r="712" ht="15.75" customHeight="1">
      <c r="A712" s="112" t="str">
        <f t="shared" si="1"/>
        <v/>
      </c>
      <c r="B712" s="103" t="str">
        <f t="shared" si="2"/>
        <v/>
      </c>
      <c r="C712" s="6">
        <f t="shared" si="6"/>
        <v>12</v>
      </c>
      <c r="D712" s="6">
        <f t="shared" si="7"/>
        <v>15</v>
      </c>
      <c r="E712" s="104"/>
      <c r="F712" s="48"/>
      <c r="G712" s="6"/>
      <c r="H712" s="49" t="str">
        <f t="shared" si="3"/>
        <v/>
      </c>
      <c r="K712" s="6"/>
      <c r="L712" s="106"/>
      <c r="M712" s="6"/>
      <c r="N712" s="6"/>
      <c r="O712" s="105">
        <f t="shared" si="9"/>
        <v>0.000000005963550604</v>
      </c>
      <c r="P712" s="108">
        <f t="shared" si="5"/>
        <v>1</v>
      </c>
    </row>
    <row r="713" ht="15.75" customHeight="1">
      <c r="A713" s="112" t="str">
        <f t="shared" si="1"/>
        <v/>
      </c>
      <c r="B713" s="103" t="str">
        <f t="shared" si="2"/>
        <v/>
      </c>
      <c r="C713" s="6">
        <f t="shared" si="6"/>
        <v>13</v>
      </c>
      <c r="D713" s="6">
        <f t="shared" si="7"/>
        <v>15</v>
      </c>
      <c r="E713" s="104"/>
      <c r="F713" s="48"/>
      <c r="G713" s="6"/>
      <c r="H713" s="49" t="str">
        <f t="shared" si="3"/>
        <v/>
      </c>
      <c r="K713" s="6"/>
      <c r="L713" s="106"/>
      <c r="M713" s="6"/>
      <c r="N713" s="6"/>
      <c r="O713" s="105">
        <f t="shared" si="9"/>
        <v>0.000000005760410178</v>
      </c>
      <c r="P713" s="108">
        <f t="shared" si="5"/>
        <v>1</v>
      </c>
    </row>
    <row r="714" ht="15.75" customHeight="1">
      <c r="A714" s="112" t="str">
        <f t="shared" si="1"/>
        <v/>
      </c>
      <c r="B714" s="103" t="str">
        <f t="shared" si="2"/>
        <v/>
      </c>
      <c r="C714" s="6">
        <f t="shared" si="6"/>
        <v>14</v>
      </c>
      <c r="D714" s="6">
        <f t="shared" si="7"/>
        <v>15</v>
      </c>
      <c r="E714" s="104"/>
      <c r="F714" s="48"/>
      <c r="G714" s="6"/>
      <c r="H714" s="49" t="str">
        <f t="shared" si="3"/>
        <v/>
      </c>
      <c r="K714" s="6"/>
      <c r="L714" s="106"/>
      <c r="M714" s="6"/>
      <c r="N714" s="6"/>
      <c r="O714" s="105">
        <f t="shared" si="9"/>
        <v>0.000000005564189461</v>
      </c>
      <c r="P714" s="108">
        <f t="shared" si="5"/>
        <v>1</v>
      </c>
    </row>
    <row r="715" ht="15.75" customHeight="1">
      <c r="A715" s="112" t="str">
        <f t="shared" si="1"/>
        <v/>
      </c>
      <c r="B715" s="103" t="str">
        <f t="shared" si="2"/>
        <v/>
      </c>
      <c r="C715" s="6">
        <f t="shared" si="6"/>
        <v>15</v>
      </c>
      <c r="D715" s="6">
        <f t="shared" si="7"/>
        <v>15</v>
      </c>
      <c r="E715" s="104"/>
      <c r="F715" s="48"/>
      <c r="G715" s="6"/>
      <c r="H715" s="49" t="str">
        <f t="shared" si="3"/>
        <v/>
      </c>
      <c r="K715" s="6"/>
      <c r="L715" s="106"/>
      <c r="M715" s="6"/>
      <c r="N715" s="6"/>
      <c r="O715" s="105">
        <f t="shared" si="9"/>
        <v>0.000000005374652741</v>
      </c>
      <c r="P715" s="108">
        <f t="shared" si="5"/>
        <v>1</v>
      </c>
    </row>
    <row r="716" ht="15.75" customHeight="1">
      <c r="A716" s="112" t="str">
        <f t="shared" si="1"/>
        <v/>
      </c>
      <c r="B716" s="103" t="str">
        <f t="shared" si="2"/>
        <v/>
      </c>
      <c r="C716" s="6">
        <f t="shared" si="6"/>
        <v>16</v>
      </c>
      <c r="D716" s="6">
        <f t="shared" si="7"/>
        <v>15</v>
      </c>
      <c r="E716" s="104"/>
      <c r="F716" s="48"/>
      <c r="G716" s="6"/>
      <c r="H716" s="49" t="str">
        <f t="shared" si="3"/>
        <v/>
      </c>
      <c r="K716" s="6"/>
      <c r="L716" s="106"/>
      <c r="M716" s="6"/>
      <c r="N716" s="6"/>
      <c r="O716" s="105">
        <f t="shared" si="9"/>
        <v>0.000000005191572338</v>
      </c>
      <c r="P716" s="108">
        <f t="shared" si="5"/>
        <v>1</v>
      </c>
    </row>
    <row r="717" ht="15.75" customHeight="1">
      <c r="A717" s="112" t="str">
        <f t="shared" si="1"/>
        <v/>
      </c>
      <c r="B717" s="103" t="str">
        <f t="shared" si="2"/>
        <v/>
      </c>
      <c r="C717" s="6">
        <f t="shared" si="6"/>
        <v>17</v>
      </c>
      <c r="D717" s="6">
        <f t="shared" si="7"/>
        <v>15</v>
      </c>
      <c r="E717" s="104"/>
      <c r="F717" s="48"/>
      <c r="G717" s="6"/>
      <c r="H717" s="49" t="str">
        <f t="shared" si="3"/>
        <v/>
      </c>
      <c r="K717" s="6"/>
      <c r="L717" s="106"/>
      <c r="M717" s="6"/>
      <c r="N717" s="6"/>
      <c r="O717" s="105">
        <f t="shared" si="9"/>
        <v>0.000000005014728325</v>
      </c>
      <c r="P717" s="108">
        <f t="shared" si="5"/>
        <v>1</v>
      </c>
    </row>
    <row r="718" ht="15.75" customHeight="1">
      <c r="A718" s="112" t="str">
        <f t="shared" si="1"/>
        <v/>
      </c>
      <c r="B718" s="103" t="str">
        <f t="shared" si="2"/>
        <v/>
      </c>
      <c r="C718" s="6">
        <f t="shared" si="6"/>
        <v>18</v>
      </c>
      <c r="D718" s="6">
        <f t="shared" si="7"/>
        <v>15</v>
      </c>
      <c r="E718" s="104"/>
      <c r="F718" s="48"/>
      <c r="G718" s="6"/>
      <c r="H718" s="49" t="str">
        <f t="shared" si="3"/>
        <v/>
      </c>
      <c r="K718" s="6"/>
      <c r="L718" s="106"/>
      <c r="M718" s="6"/>
      <c r="N718" s="6"/>
      <c r="O718" s="105">
        <f t="shared" si="9"/>
        <v>0.000000004843908269</v>
      </c>
      <c r="P718" s="108">
        <f t="shared" si="5"/>
        <v>1</v>
      </c>
    </row>
    <row r="719" ht="15.75" customHeight="1">
      <c r="A719" s="112" t="str">
        <f t="shared" si="1"/>
        <v/>
      </c>
      <c r="B719" s="103" t="str">
        <f t="shared" si="2"/>
        <v/>
      </c>
      <c r="C719" s="6">
        <f t="shared" si="6"/>
        <v>19</v>
      </c>
      <c r="D719" s="6">
        <f t="shared" si="7"/>
        <v>15</v>
      </c>
      <c r="E719" s="104"/>
      <c r="F719" s="48"/>
      <c r="G719" s="6"/>
      <c r="H719" s="49" t="str">
        <f t="shared" si="3"/>
        <v/>
      </c>
      <c r="K719" s="6"/>
      <c r="L719" s="106"/>
      <c r="M719" s="6"/>
      <c r="N719" s="6"/>
      <c r="O719" s="105">
        <f t="shared" si="9"/>
        <v>0.000000004678906971</v>
      </c>
      <c r="P719" s="108">
        <f t="shared" si="5"/>
        <v>1</v>
      </c>
    </row>
    <row r="720" ht="15.75" customHeight="1">
      <c r="A720" s="112" t="str">
        <f t="shared" si="1"/>
        <v/>
      </c>
      <c r="B720" s="103" t="str">
        <f t="shared" si="2"/>
        <v/>
      </c>
      <c r="C720" s="6">
        <f t="shared" si="6"/>
        <v>20</v>
      </c>
      <c r="D720" s="6">
        <f t="shared" si="7"/>
        <v>15</v>
      </c>
      <c r="E720" s="104"/>
      <c r="F720" s="48"/>
      <c r="G720" s="6"/>
      <c r="H720" s="49" t="str">
        <f t="shared" si="3"/>
        <v/>
      </c>
      <c r="K720" s="6"/>
      <c r="L720" s="106"/>
      <c r="M720" s="6"/>
      <c r="N720" s="6"/>
      <c r="O720" s="105">
        <f t="shared" si="9"/>
        <v>0.000000004519526223</v>
      </c>
      <c r="P720" s="108">
        <f t="shared" si="5"/>
        <v>1</v>
      </c>
    </row>
    <row r="721" ht="15.75" customHeight="1">
      <c r="A721" s="112" t="str">
        <f t="shared" si="1"/>
        <v/>
      </c>
      <c r="B721" s="103" t="str">
        <f t="shared" si="2"/>
        <v/>
      </c>
      <c r="C721" s="6">
        <f t="shared" si="6"/>
        <v>21</v>
      </c>
      <c r="D721" s="6">
        <f t="shared" si="7"/>
        <v>15</v>
      </c>
      <c r="E721" s="104"/>
      <c r="F721" s="48"/>
      <c r="G721" s="6"/>
      <c r="H721" s="49" t="str">
        <f t="shared" si="3"/>
        <v/>
      </c>
      <c r="K721" s="6"/>
      <c r="L721" s="106"/>
      <c r="M721" s="6"/>
      <c r="N721" s="6"/>
      <c r="O721" s="105">
        <f t="shared" si="9"/>
        <v>0.000000004365574569</v>
      </c>
      <c r="P721" s="108">
        <f t="shared" si="5"/>
        <v>1</v>
      </c>
    </row>
    <row r="722" ht="15.75" customHeight="1">
      <c r="A722" s="112" t="str">
        <f t="shared" si="1"/>
        <v/>
      </c>
      <c r="B722" s="103" t="str">
        <f t="shared" si="2"/>
        <v/>
      </c>
      <c r="C722" s="6">
        <f t="shared" si="6"/>
        <v>22</v>
      </c>
      <c r="D722" s="6">
        <f t="shared" si="7"/>
        <v>15</v>
      </c>
      <c r="E722" s="104"/>
      <c r="F722" s="48"/>
      <c r="G722" s="6"/>
      <c r="H722" s="49" t="str">
        <f t="shared" si="3"/>
        <v/>
      </c>
      <c r="K722" s="6"/>
      <c r="L722" s="106"/>
      <c r="M722" s="6"/>
      <c r="N722" s="6"/>
      <c r="O722" s="105">
        <f t="shared" si="9"/>
        <v>0.000000004216867072</v>
      </c>
      <c r="P722" s="108">
        <f t="shared" si="5"/>
        <v>1</v>
      </c>
    </row>
    <row r="723" ht="15.75" customHeight="1">
      <c r="A723" s="112" t="str">
        <f t="shared" si="1"/>
        <v/>
      </c>
      <c r="B723" s="103" t="str">
        <f t="shared" si="2"/>
        <v/>
      </c>
      <c r="C723" s="6">
        <f t="shared" si="6"/>
        <v>23</v>
      </c>
      <c r="D723" s="6">
        <f t="shared" si="7"/>
        <v>15</v>
      </c>
      <c r="E723" s="104"/>
      <c r="F723" s="48"/>
      <c r="G723" s="6"/>
      <c r="H723" s="49" t="str">
        <f t="shared" si="3"/>
        <v/>
      </c>
      <c r="K723" s="6"/>
      <c r="L723" s="106"/>
      <c r="M723" s="6"/>
      <c r="N723" s="6"/>
      <c r="O723" s="105">
        <f t="shared" si="9"/>
        <v>0.000000004073225099</v>
      </c>
      <c r="P723" s="108">
        <f t="shared" si="5"/>
        <v>1</v>
      </c>
    </row>
    <row r="724" ht="15.75" customHeight="1">
      <c r="A724" s="112" t="str">
        <f t="shared" si="1"/>
        <v/>
      </c>
      <c r="B724" s="103" t="str">
        <f t="shared" si="2"/>
        <v/>
      </c>
      <c r="C724" s="6">
        <f t="shared" si="6"/>
        <v>24</v>
      </c>
      <c r="D724" s="6">
        <f t="shared" si="7"/>
        <v>15</v>
      </c>
      <c r="E724" s="104"/>
      <c r="F724" s="48"/>
      <c r="G724" s="6"/>
      <c r="H724" s="49" t="str">
        <f t="shared" si="3"/>
        <v/>
      </c>
      <c r="K724" s="6"/>
      <c r="L724" s="106"/>
      <c r="M724" s="6"/>
      <c r="N724" s="6"/>
      <c r="O724" s="105">
        <f t="shared" si="9"/>
        <v>0.000000003934476099</v>
      </c>
      <c r="P724" s="108">
        <f t="shared" si="5"/>
        <v>1</v>
      </c>
    </row>
    <row r="725" ht="15.75" customHeight="1">
      <c r="A725" s="112" t="str">
        <f t="shared" si="1"/>
        <v/>
      </c>
      <c r="B725" s="103" t="str">
        <f t="shared" si="2"/>
        <v/>
      </c>
      <c r="C725" s="6">
        <f t="shared" si="6"/>
        <v>25</v>
      </c>
      <c r="D725" s="6">
        <f t="shared" si="7"/>
        <v>15</v>
      </c>
      <c r="E725" s="104"/>
      <c r="F725" s="48"/>
      <c r="G725" s="6"/>
      <c r="H725" s="49" t="str">
        <f t="shared" si="3"/>
        <v/>
      </c>
      <c r="K725" s="6"/>
      <c r="L725" s="106"/>
      <c r="M725" s="6"/>
      <c r="N725" s="6"/>
      <c r="O725" s="105">
        <f t="shared" si="9"/>
        <v>0.0000000038004534</v>
      </c>
      <c r="P725" s="108">
        <f t="shared" si="5"/>
        <v>1</v>
      </c>
    </row>
    <row r="726" ht="15.75" customHeight="1">
      <c r="A726" s="112" t="str">
        <f t="shared" si="1"/>
        <v/>
      </c>
      <c r="B726" s="103" t="str">
        <f t="shared" si="2"/>
        <v/>
      </c>
      <c r="C726" s="6">
        <f t="shared" si="6"/>
        <v>26</v>
      </c>
      <c r="D726" s="6">
        <f t="shared" si="7"/>
        <v>15</v>
      </c>
      <c r="E726" s="104"/>
      <c r="F726" s="48"/>
      <c r="G726" s="6"/>
      <c r="H726" s="49" t="str">
        <f t="shared" si="3"/>
        <v/>
      </c>
      <c r="K726" s="6"/>
      <c r="L726" s="106"/>
      <c r="M726" s="6"/>
      <c r="N726" s="6"/>
      <c r="O726" s="105">
        <f t="shared" si="9"/>
        <v>0.000000003670996005</v>
      </c>
      <c r="P726" s="108">
        <f t="shared" si="5"/>
        <v>1</v>
      </c>
    </row>
    <row r="727" ht="15.75" customHeight="1">
      <c r="A727" s="112" t="str">
        <f t="shared" si="1"/>
        <v/>
      </c>
      <c r="B727" s="103" t="str">
        <f t="shared" si="2"/>
        <v/>
      </c>
      <c r="C727" s="6">
        <f t="shared" si="6"/>
        <v>27</v>
      </c>
      <c r="D727" s="6">
        <f t="shared" si="7"/>
        <v>15</v>
      </c>
      <c r="E727" s="104"/>
      <c r="F727" s="48"/>
      <c r="G727" s="6"/>
      <c r="H727" s="49" t="str">
        <f t="shared" si="3"/>
        <v/>
      </c>
      <c r="K727" s="6"/>
      <c r="L727" s="106"/>
      <c r="M727" s="6"/>
      <c r="N727" s="6"/>
      <c r="O727" s="105">
        <f t="shared" si="9"/>
        <v>0.000000003545948405</v>
      </c>
      <c r="P727" s="108">
        <f t="shared" si="5"/>
        <v>1</v>
      </c>
    </row>
    <row r="728" ht="15.75" customHeight="1">
      <c r="A728" s="112" t="str">
        <f t="shared" si="1"/>
        <v/>
      </c>
      <c r="B728" s="103" t="str">
        <f t="shared" si="2"/>
        <v/>
      </c>
      <c r="C728" s="6">
        <f t="shared" si="6"/>
        <v>28</v>
      </c>
      <c r="D728" s="6">
        <f t="shared" si="7"/>
        <v>15</v>
      </c>
      <c r="E728" s="104"/>
      <c r="F728" s="48"/>
      <c r="G728" s="6"/>
      <c r="H728" s="49" t="str">
        <f t="shared" si="3"/>
        <v/>
      </c>
      <c r="K728" s="6"/>
      <c r="L728" s="106"/>
      <c r="M728" s="6"/>
      <c r="N728" s="6"/>
      <c r="O728" s="105">
        <f t="shared" si="9"/>
        <v>0.000000003425160385</v>
      </c>
      <c r="P728" s="108">
        <f t="shared" si="5"/>
        <v>1</v>
      </c>
    </row>
    <row r="729" ht="15.75" customHeight="1">
      <c r="A729" s="112" t="str">
        <f t="shared" si="1"/>
        <v/>
      </c>
      <c r="B729" s="103" t="str">
        <f t="shared" si="2"/>
        <v/>
      </c>
      <c r="C729" s="6">
        <f t="shared" si="6"/>
        <v>29</v>
      </c>
      <c r="D729" s="6">
        <f t="shared" si="7"/>
        <v>15</v>
      </c>
      <c r="E729" s="104"/>
      <c r="F729" s="48"/>
      <c r="G729" s="6"/>
      <c r="H729" s="49" t="str">
        <f t="shared" si="3"/>
        <v/>
      </c>
      <c r="K729" s="6"/>
      <c r="L729" s="106"/>
      <c r="M729" s="6"/>
      <c r="N729" s="6"/>
      <c r="O729" s="105">
        <f t="shared" si="9"/>
        <v>0.000000003308486848</v>
      </c>
      <c r="P729" s="108">
        <f t="shared" si="5"/>
        <v>1</v>
      </c>
    </row>
    <row r="730" ht="15.75" customHeight="1">
      <c r="A730" s="112" t="str">
        <f t="shared" si="1"/>
        <v/>
      </c>
      <c r="B730" s="103" t="str">
        <f t="shared" si="2"/>
        <v/>
      </c>
      <c r="C730" s="6">
        <f t="shared" si="6"/>
        <v>30</v>
      </c>
      <c r="D730" s="6">
        <f t="shared" si="7"/>
        <v>15</v>
      </c>
      <c r="E730" s="104"/>
      <c r="F730" s="48"/>
      <c r="G730" s="6"/>
      <c r="H730" s="49" t="str">
        <f t="shared" si="3"/>
        <v/>
      </c>
      <c r="K730" s="6"/>
      <c r="L730" s="106"/>
      <c r="M730" s="6"/>
      <c r="N730" s="6"/>
      <c r="O730" s="105">
        <f t="shared" si="9"/>
        <v>0.00000000319578764</v>
      </c>
      <c r="P730" s="108">
        <f t="shared" si="5"/>
        <v>1</v>
      </c>
    </row>
    <row r="731" ht="15.75" customHeight="1">
      <c r="A731" s="112" t="str">
        <f t="shared" si="1"/>
        <v/>
      </c>
      <c r="B731" s="103" t="str">
        <f t="shared" si="2"/>
        <v/>
      </c>
      <c r="C731" s="6">
        <f t="shared" si="6"/>
        <v>31</v>
      </c>
      <c r="D731" s="6">
        <f t="shared" si="7"/>
        <v>15</v>
      </c>
      <c r="E731" s="104"/>
      <c r="F731" s="48"/>
      <c r="G731" s="6"/>
      <c r="H731" s="49" t="str">
        <f t="shared" si="3"/>
        <v/>
      </c>
      <c r="K731" s="6"/>
      <c r="L731" s="106"/>
      <c r="M731" s="6"/>
      <c r="N731" s="6"/>
      <c r="O731" s="105">
        <f t="shared" si="9"/>
        <v>0.000000003086927381</v>
      </c>
      <c r="P731" s="108">
        <f t="shared" si="5"/>
        <v>1</v>
      </c>
    </row>
    <row r="732" ht="15.75" customHeight="1">
      <c r="A732" s="112" t="str">
        <f t="shared" si="1"/>
        <v/>
      </c>
      <c r="B732" s="103" t="str">
        <f t="shared" si="2"/>
        <v/>
      </c>
      <c r="C732" s="6">
        <f t="shared" si="6"/>
        <v>32</v>
      </c>
      <c r="D732" s="6">
        <f t="shared" si="7"/>
        <v>15</v>
      </c>
      <c r="E732" s="104"/>
      <c r="F732" s="48"/>
      <c r="G732" s="6"/>
      <c r="H732" s="49" t="str">
        <f t="shared" si="3"/>
        <v/>
      </c>
      <c r="K732" s="6"/>
      <c r="L732" s="106"/>
      <c r="M732" s="6"/>
      <c r="N732" s="6"/>
      <c r="O732" s="105">
        <f t="shared" si="9"/>
        <v>0.000000002981775302</v>
      </c>
      <c r="P732" s="108">
        <f t="shared" si="5"/>
        <v>1</v>
      </c>
    </row>
    <row r="733" ht="15.75" customHeight="1">
      <c r="A733" s="112" t="str">
        <f t="shared" si="1"/>
        <v/>
      </c>
      <c r="B733" s="103" t="str">
        <f t="shared" si="2"/>
        <v/>
      </c>
      <c r="C733" s="6">
        <f t="shared" si="6"/>
        <v>33</v>
      </c>
      <c r="D733" s="6">
        <f t="shared" si="7"/>
        <v>15</v>
      </c>
      <c r="E733" s="104"/>
      <c r="F733" s="48"/>
      <c r="G733" s="6"/>
      <c r="H733" s="49" t="str">
        <f t="shared" si="3"/>
        <v/>
      </c>
      <c r="K733" s="6"/>
      <c r="L733" s="106"/>
      <c r="M733" s="6"/>
      <c r="N733" s="6"/>
      <c r="O733" s="105">
        <f t="shared" si="9"/>
        <v>0.000000002880205089</v>
      </c>
      <c r="P733" s="108">
        <f t="shared" si="5"/>
        <v>1</v>
      </c>
    </row>
    <row r="734" ht="15.75" customHeight="1">
      <c r="A734" s="112" t="str">
        <f t="shared" si="1"/>
        <v/>
      </c>
      <c r="B734" s="103" t="str">
        <f t="shared" si="2"/>
        <v/>
      </c>
      <c r="C734" s="6">
        <f t="shared" si="6"/>
        <v>34</v>
      </c>
      <c r="D734" s="6">
        <f t="shared" si="7"/>
        <v>15</v>
      </c>
      <c r="E734" s="104"/>
      <c r="F734" s="48"/>
      <c r="G734" s="6"/>
      <c r="H734" s="49" t="str">
        <f t="shared" si="3"/>
        <v/>
      </c>
      <c r="K734" s="6"/>
      <c r="L734" s="106"/>
      <c r="M734" s="6"/>
      <c r="N734" s="6"/>
      <c r="O734" s="105">
        <f t="shared" si="9"/>
        <v>0.00000000278209473</v>
      </c>
      <c r="P734" s="108">
        <f t="shared" si="5"/>
        <v>1</v>
      </c>
    </row>
    <row r="735" ht="15.75" customHeight="1">
      <c r="A735" s="112" t="str">
        <f t="shared" si="1"/>
        <v/>
      </c>
      <c r="B735" s="103" t="str">
        <f t="shared" si="2"/>
        <v/>
      </c>
      <c r="C735" s="6">
        <f t="shared" si="6"/>
        <v>35</v>
      </c>
      <c r="D735" s="6">
        <f t="shared" si="7"/>
        <v>15</v>
      </c>
      <c r="E735" s="104"/>
      <c r="F735" s="48"/>
      <c r="G735" s="6"/>
      <c r="H735" s="49" t="str">
        <f t="shared" si="3"/>
        <v/>
      </c>
      <c r="K735" s="6"/>
      <c r="L735" s="106"/>
      <c r="M735" s="6"/>
      <c r="N735" s="6"/>
      <c r="O735" s="105">
        <f t="shared" si="9"/>
        <v>0.000000002687326371</v>
      </c>
      <c r="P735" s="108">
        <f t="shared" si="5"/>
        <v>1</v>
      </c>
    </row>
    <row r="736" ht="15.75" customHeight="1">
      <c r="A736" s="112" t="str">
        <f t="shared" si="1"/>
        <v/>
      </c>
      <c r="B736" s="103" t="str">
        <f t="shared" si="2"/>
        <v/>
      </c>
      <c r="C736" s="6">
        <f t="shared" si="6"/>
        <v>36</v>
      </c>
      <c r="D736" s="6">
        <f t="shared" si="7"/>
        <v>15</v>
      </c>
      <c r="E736" s="104"/>
      <c r="F736" s="48"/>
      <c r="G736" s="6"/>
      <c r="H736" s="49" t="str">
        <f t="shared" si="3"/>
        <v/>
      </c>
      <c r="K736" s="6"/>
      <c r="L736" s="106"/>
      <c r="M736" s="6"/>
      <c r="N736" s="6"/>
      <c r="O736" s="105">
        <f t="shared" si="9"/>
        <v>0.000000002595786169</v>
      </c>
      <c r="P736" s="108">
        <f t="shared" si="5"/>
        <v>1</v>
      </c>
    </row>
    <row r="737" ht="15.75" customHeight="1">
      <c r="A737" s="112" t="str">
        <f t="shared" si="1"/>
        <v/>
      </c>
      <c r="B737" s="103" t="str">
        <f t="shared" si="2"/>
        <v/>
      </c>
      <c r="C737" s="6">
        <f t="shared" si="6"/>
        <v>37</v>
      </c>
      <c r="D737" s="6">
        <f t="shared" si="7"/>
        <v>15</v>
      </c>
      <c r="E737" s="104"/>
      <c r="F737" s="48"/>
      <c r="G737" s="6"/>
      <c r="H737" s="49" t="str">
        <f t="shared" si="3"/>
        <v/>
      </c>
      <c r="K737" s="6"/>
      <c r="L737" s="106"/>
      <c r="M737" s="6"/>
      <c r="N737" s="6"/>
      <c r="O737" s="105">
        <f t="shared" si="9"/>
        <v>0.000000002507364163</v>
      </c>
      <c r="P737" s="108">
        <f t="shared" si="5"/>
        <v>1</v>
      </c>
    </row>
    <row r="738" ht="15.75" customHeight="1">
      <c r="A738" s="112" t="str">
        <f t="shared" si="1"/>
        <v/>
      </c>
      <c r="B738" s="103" t="str">
        <f t="shared" si="2"/>
        <v/>
      </c>
      <c r="C738" s="6">
        <f t="shared" si="6"/>
        <v>38</v>
      </c>
      <c r="D738" s="6">
        <f t="shared" si="7"/>
        <v>15</v>
      </c>
      <c r="E738" s="104"/>
      <c r="F738" s="48"/>
      <c r="G738" s="6"/>
      <c r="H738" s="49" t="str">
        <f t="shared" si="3"/>
        <v/>
      </c>
      <c r="K738" s="6"/>
      <c r="L738" s="106"/>
      <c r="M738" s="6"/>
      <c r="N738" s="6"/>
      <c r="O738" s="105">
        <f t="shared" si="9"/>
        <v>0.000000002421954135</v>
      </c>
      <c r="P738" s="108">
        <f t="shared" si="5"/>
        <v>1</v>
      </c>
    </row>
    <row r="739" ht="15.75" customHeight="1">
      <c r="A739" s="112" t="str">
        <f t="shared" si="1"/>
        <v/>
      </c>
      <c r="B739" s="103" t="str">
        <f t="shared" si="2"/>
        <v/>
      </c>
      <c r="C739" s="6">
        <f t="shared" si="6"/>
        <v>39</v>
      </c>
      <c r="D739" s="6">
        <f t="shared" si="7"/>
        <v>15</v>
      </c>
      <c r="E739" s="104"/>
      <c r="F739" s="48"/>
      <c r="G739" s="6"/>
      <c r="H739" s="49" t="str">
        <f t="shared" si="3"/>
        <v/>
      </c>
      <c r="K739" s="6"/>
      <c r="L739" s="106"/>
      <c r="M739" s="6"/>
      <c r="N739" s="6"/>
      <c r="O739" s="105">
        <f t="shared" si="9"/>
        <v>0.000000002339453486</v>
      </c>
      <c r="P739" s="108">
        <f t="shared" si="5"/>
        <v>1</v>
      </c>
    </row>
    <row r="740" ht="15.75" customHeight="1">
      <c r="A740" s="112" t="str">
        <f t="shared" si="1"/>
        <v/>
      </c>
      <c r="B740" s="103" t="str">
        <f t="shared" si="2"/>
        <v/>
      </c>
      <c r="C740" s="6">
        <f t="shared" si="6"/>
        <v>40</v>
      </c>
      <c r="D740" s="6">
        <f t="shared" si="7"/>
        <v>15</v>
      </c>
      <c r="E740" s="104"/>
      <c r="F740" s="48"/>
      <c r="G740" s="6"/>
      <c r="H740" s="49" t="str">
        <f t="shared" si="3"/>
        <v/>
      </c>
      <c r="K740" s="6"/>
      <c r="L740" s="106"/>
      <c r="M740" s="6"/>
      <c r="N740" s="6"/>
      <c r="O740" s="105">
        <f t="shared" si="9"/>
        <v>0.000000002259763112</v>
      </c>
      <c r="P740" s="108">
        <f t="shared" si="5"/>
        <v>1</v>
      </c>
    </row>
    <row r="741" ht="15.75" customHeight="1">
      <c r="A741" s="112" t="str">
        <f t="shared" si="1"/>
        <v/>
      </c>
      <c r="B741" s="103" t="str">
        <f t="shared" si="2"/>
        <v/>
      </c>
      <c r="C741" s="6">
        <f t="shared" si="6"/>
        <v>41</v>
      </c>
      <c r="D741" s="6">
        <f t="shared" si="7"/>
        <v>15</v>
      </c>
      <c r="E741" s="104"/>
      <c r="F741" s="48"/>
      <c r="G741" s="6"/>
      <c r="H741" s="49" t="str">
        <f t="shared" si="3"/>
        <v/>
      </c>
      <c r="K741" s="6"/>
      <c r="L741" s="106"/>
      <c r="M741" s="6"/>
      <c r="N741" s="6"/>
      <c r="O741" s="105">
        <f t="shared" si="9"/>
        <v>0.000000002182787284</v>
      </c>
      <c r="P741" s="108">
        <f t="shared" si="5"/>
        <v>1</v>
      </c>
    </row>
    <row r="742" ht="15.75" customHeight="1">
      <c r="A742" s="112" t="str">
        <f t="shared" si="1"/>
        <v/>
      </c>
      <c r="B742" s="103" t="str">
        <f t="shared" si="2"/>
        <v/>
      </c>
      <c r="C742" s="6">
        <f t="shared" si="6"/>
        <v>42</v>
      </c>
      <c r="D742" s="6">
        <f t="shared" si="7"/>
        <v>15</v>
      </c>
      <c r="E742" s="104"/>
      <c r="F742" s="48"/>
      <c r="G742" s="6"/>
      <c r="H742" s="49" t="str">
        <f t="shared" si="3"/>
        <v/>
      </c>
      <c r="K742" s="6"/>
      <c r="L742" s="106"/>
      <c r="M742" s="6"/>
      <c r="N742" s="6"/>
      <c r="O742" s="105">
        <f t="shared" si="9"/>
        <v>0.000000002108433536</v>
      </c>
      <c r="P742" s="108">
        <f t="shared" si="5"/>
        <v>1</v>
      </c>
    </row>
    <row r="743" ht="15.75" customHeight="1">
      <c r="A743" s="112" t="str">
        <f t="shared" si="1"/>
        <v/>
      </c>
      <c r="B743" s="103" t="str">
        <f t="shared" si="2"/>
        <v/>
      </c>
      <c r="C743" s="6">
        <f t="shared" si="6"/>
        <v>43</v>
      </c>
      <c r="D743" s="6">
        <f t="shared" si="7"/>
        <v>15</v>
      </c>
      <c r="E743" s="104"/>
      <c r="F743" s="48"/>
      <c r="G743" s="6"/>
      <c r="H743" s="49" t="str">
        <f t="shared" si="3"/>
        <v/>
      </c>
      <c r="K743" s="6"/>
      <c r="L743" s="106"/>
      <c r="M743" s="6"/>
      <c r="N743" s="6"/>
      <c r="O743" s="105">
        <f t="shared" si="9"/>
        <v>0.00000000203661255</v>
      </c>
      <c r="P743" s="108">
        <f t="shared" si="5"/>
        <v>1</v>
      </c>
    </row>
    <row r="744" ht="15.75" customHeight="1">
      <c r="A744" s="112" t="str">
        <f t="shared" si="1"/>
        <v/>
      </c>
      <c r="B744" s="103" t="str">
        <f t="shared" si="2"/>
        <v/>
      </c>
      <c r="C744" s="6">
        <f t="shared" si="6"/>
        <v>44</v>
      </c>
      <c r="D744" s="6">
        <f t="shared" si="7"/>
        <v>15</v>
      </c>
      <c r="E744" s="104"/>
      <c r="F744" s="48"/>
      <c r="G744" s="6"/>
      <c r="H744" s="49" t="str">
        <f t="shared" si="3"/>
        <v/>
      </c>
      <c r="K744" s="6"/>
      <c r="L744" s="106"/>
      <c r="M744" s="6"/>
      <c r="N744" s="6"/>
      <c r="O744" s="105">
        <f t="shared" si="9"/>
        <v>0.00000000196723805</v>
      </c>
      <c r="P744" s="108">
        <f t="shared" si="5"/>
        <v>1</v>
      </c>
    </row>
    <row r="745" ht="15.75" customHeight="1">
      <c r="A745" s="112" t="str">
        <f t="shared" si="1"/>
        <v/>
      </c>
      <c r="B745" s="103" t="str">
        <f t="shared" si="2"/>
        <v/>
      </c>
      <c r="C745" s="6">
        <f t="shared" si="6"/>
        <v>45</v>
      </c>
      <c r="D745" s="6">
        <f t="shared" si="7"/>
        <v>15</v>
      </c>
      <c r="E745" s="104"/>
      <c r="F745" s="48"/>
      <c r="G745" s="6"/>
      <c r="H745" s="49" t="str">
        <f t="shared" si="3"/>
        <v/>
      </c>
      <c r="K745" s="6"/>
      <c r="L745" s="106"/>
      <c r="M745" s="6"/>
      <c r="N745" s="6"/>
      <c r="O745" s="105">
        <f t="shared" si="9"/>
        <v>0.0000000019002267</v>
      </c>
      <c r="P745" s="108">
        <f t="shared" si="5"/>
        <v>1</v>
      </c>
    </row>
    <row r="746" ht="15.75" customHeight="1">
      <c r="A746" s="112" t="str">
        <f t="shared" si="1"/>
        <v/>
      </c>
      <c r="B746" s="103" t="str">
        <f t="shared" si="2"/>
        <v/>
      </c>
      <c r="C746" s="6">
        <f t="shared" si="6"/>
        <v>46</v>
      </c>
      <c r="D746" s="6">
        <f t="shared" si="7"/>
        <v>15</v>
      </c>
      <c r="E746" s="104"/>
      <c r="F746" s="48"/>
      <c r="G746" s="6"/>
      <c r="H746" s="49" t="str">
        <f t="shared" si="3"/>
        <v/>
      </c>
      <c r="K746" s="6"/>
      <c r="L746" s="106"/>
      <c r="M746" s="6"/>
      <c r="N746" s="6"/>
      <c r="O746" s="105">
        <f t="shared" si="9"/>
        <v>0.000000001835498003</v>
      </c>
      <c r="P746" s="108">
        <f t="shared" si="5"/>
        <v>1</v>
      </c>
    </row>
    <row r="747" ht="15.75" customHeight="1">
      <c r="A747" s="112" t="str">
        <f t="shared" si="1"/>
        <v/>
      </c>
      <c r="B747" s="103" t="str">
        <f t="shared" si="2"/>
        <v/>
      </c>
      <c r="C747" s="6">
        <f t="shared" si="6"/>
        <v>47</v>
      </c>
      <c r="D747" s="6">
        <f t="shared" si="7"/>
        <v>15</v>
      </c>
      <c r="E747" s="104"/>
      <c r="F747" s="48"/>
      <c r="G747" s="6"/>
      <c r="H747" s="49" t="str">
        <f t="shared" si="3"/>
        <v/>
      </c>
      <c r="K747" s="6"/>
      <c r="L747" s="106"/>
      <c r="M747" s="6"/>
      <c r="N747" s="6"/>
      <c r="O747" s="105">
        <f t="shared" si="9"/>
        <v>0.000000001772974202</v>
      </c>
      <c r="P747" s="108">
        <f t="shared" si="5"/>
        <v>1</v>
      </c>
    </row>
    <row r="748" ht="15.75" customHeight="1">
      <c r="A748" s="112" t="str">
        <f t="shared" si="1"/>
        <v/>
      </c>
      <c r="B748" s="103" t="str">
        <f t="shared" si="2"/>
        <v/>
      </c>
      <c r="C748" s="6">
        <f t="shared" si="6"/>
        <v>48</v>
      </c>
      <c r="D748" s="6">
        <f t="shared" si="7"/>
        <v>15</v>
      </c>
      <c r="E748" s="104"/>
      <c r="F748" s="48"/>
      <c r="G748" s="6"/>
      <c r="H748" s="49" t="str">
        <f t="shared" si="3"/>
        <v/>
      </c>
      <c r="K748" s="6"/>
      <c r="L748" s="106"/>
      <c r="M748" s="6"/>
      <c r="N748" s="6"/>
      <c r="O748" s="105">
        <f t="shared" si="9"/>
        <v>0.000000001712580192</v>
      </c>
      <c r="P748" s="108">
        <f t="shared" si="5"/>
        <v>1</v>
      </c>
    </row>
    <row r="749" ht="15.75" customHeight="1">
      <c r="A749" s="112" t="str">
        <f t="shared" si="1"/>
        <v/>
      </c>
      <c r="B749" s="103" t="str">
        <f t="shared" si="2"/>
        <v/>
      </c>
      <c r="C749" s="6">
        <f t="shared" si="6"/>
        <v>49</v>
      </c>
      <c r="D749" s="6">
        <f t="shared" si="7"/>
        <v>15</v>
      </c>
      <c r="E749" s="104"/>
      <c r="F749" s="48"/>
      <c r="G749" s="6"/>
      <c r="H749" s="49" t="str">
        <f t="shared" si="3"/>
        <v/>
      </c>
      <c r="K749" s="6"/>
      <c r="L749" s="106"/>
      <c r="M749" s="6"/>
      <c r="N749" s="6"/>
      <c r="O749" s="105">
        <f t="shared" si="9"/>
        <v>0.000000001654243424</v>
      </c>
      <c r="P749" s="108">
        <f t="shared" si="5"/>
        <v>1</v>
      </c>
    </row>
    <row r="750" ht="15.75" customHeight="1">
      <c r="A750" s="112" t="str">
        <f t="shared" si="1"/>
        <v/>
      </c>
      <c r="B750" s="103" t="str">
        <f t="shared" si="2"/>
        <v/>
      </c>
      <c r="C750" s="6">
        <f t="shared" si="6"/>
        <v>50</v>
      </c>
      <c r="D750" s="6">
        <f t="shared" si="7"/>
        <v>15</v>
      </c>
      <c r="E750" s="114"/>
      <c r="F750" s="48"/>
      <c r="G750" s="6"/>
      <c r="H750" s="49" t="str">
        <f t="shared" si="3"/>
        <v/>
      </c>
      <c r="K750" s="6"/>
      <c r="L750" s="106"/>
      <c r="M750" s="6"/>
      <c r="N750" s="6"/>
      <c r="O750" s="105">
        <f t="shared" si="9"/>
        <v>0.00000000159789382</v>
      </c>
      <c r="P750" s="108">
        <f t="shared" si="5"/>
        <v>1</v>
      </c>
    </row>
    <row r="751" ht="15.75" customHeight="1">
      <c r="A751" s="112" t="str">
        <f t="shared" si="1"/>
        <v/>
      </c>
      <c r="B751" s="103" t="str">
        <f t="shared" si="2"/>
        <v/>
      </c>
      <c r="C751" s="6">
        <f t="shared" si="6"/>
        <v>1</v>
      </c>
      <c r="D751" s="6">
        <f t="shared" si="7"/>
        <v>16</v>
      </c>
      <c r="E751" s="97" t="str">
        <f t="array" ref="E751">if(index(VirtualLeague!$I$2:$AF$2,0,D751)="",,index(ScoreMatrix!$B$2:$AA$51,0,D751))</f>
        <v/>
      </c>
      <c r="F751" s="48"/>
      <c r="G751" s="6"/>
      <c r="H751" s="49" t="str">
        <f t="shared" si="3"/>
        <v/>
      </c>
      <c r="K751" s="6"/>
      <c r="L751" s="106"/>
      <c r="M751" s="6"/>
      <c r="N751" s="6"/>
      <c r="O751" s="105">
        <f t="shared" si="9"/>
        <v>0.000000001543463691</v>
      </c>
      <c r="P751" s="108">
        <f t="shared" si="5"/>
        <v>1</v>
      </c>
    </row>
    <row r="752" ht="15.75" customHeight="1">
      <c r="A752" s="112" t="str">
        <f t="shared" si="1"/>
        <v/>
      </c>
      <c r="B752" s="103" t="str">
        <f t="shared" si="2"/>
        <v/>
      </c>
      <c r="C752" s="6">
        <f t="shared" si="6"/>
        <v>2</v>
      </c>
      <c r="D752" s="6">
        <f t="shared" si="7"/>
        <v>16</v>
      </c>
      <c r="E752" s="104"/>
      <c r="F752" s="48"/>
      <c r="G752" s="6"/>
      <c r="H752" s="49" t="str">
        <f t="shared" si="3"/>
        <v/>
      </c>
      <c r="K752" s="6"/>
      <c r="L752" s="106"/>
      <c r="M752" s="6"/>
      <c r="N752" s="6"/>
      <c r="O752" s="105">
        <f t="shared" si="9"/>
        <v>0.000000001490887651</v>
      </c>
      <c r="P752" s="108">
        <f t="shared" si="5"/>
        <v>1</v>
      </c>
    </row>
    <row r="753" ht="15.75" customHeight="1">
      <c r="A753" s="112" t="str">
        <f t="shared" si="1"/>
        <v/>
      </c>
      <c r="B753" s="103" t="str">
        <f t="shared" si="2"/>
        <v/>
      </c>
      <c r="C753" s="6">
        <f t="shared" si="6"/>
        <v>3</v>
      </c>
      <c r="D753" s="6">
        <f t="shared" si="7"/>
        <v>16</v>
      </c>
      <c r="E753" s="104"/>
      <c r="F753" s="48"/>
      <c r="G753" s="6"/>
      <c r="H753" s="49" t="str">
        <f t="shared" si="3"/>
        <v/>
      </c>
      <c r="K753" s="6"/>
      <c r="L753" s="106"/>
      <c r="M753" s="6"/>
      <c r="N753" s="6"/>
      <c r="O753" s="105">
        <f t="shared" si="9"/>
        <v>0.000000001440102545</v>
      </c>
      <c r="P753" s="108">
        <f t="shared" si="5"/>
        <v>1</v>
      </c>
    </row>
    <row r="754" ht="15.75" customHeight="1">
      <c r="A754" s="112" t="str">
        <f t="shared" si="1"/>
        <v/>
      </c>
      <c r="B754" s="103" t="str">
        <f t="shared" si="2"/>
        <v/>
      </c>
      <c r="C754" s="6">
        <f t="shared" si="6"/>
        <v>4</v>
      </c>
      <c r="D754" s="6">
        <f t="shared" si="7"/>
        <v>16</v>
      </c>
      <c r="E754" s="104"/>
      <c r="F754" s="48"/>
      <c r="G754" s="6"/>
      <c r="H754" s="49" t="str">
        <f t="shared" si="3"/>
        <v/>
      </c>
      <c r="K754" s="6"/>
      <c r="L754" s="106"/>
      <c r="M754" s="6"/>
      <c r="N754" s="6"/>
      <c r="O754" s="105">
        <f t="shared" si="9"/>
        <v>0.000000001391047365</v>
      </c>
      <c r="P754" s="108">
        <f t="shared" si="5"/>
        <v>1</v>
      </c>
    </row>
    <row r="755" ht="15.75" customHeight="1">
      <c r="A755" s="112" t="str">
        <f t="shared" si="1"/>
        <v/>
      </c>
      <c r="B755" s="103" t="str">
        <f t="shared" si="2"/>
        <v/>
      </c>
      <c r="C755" s="6">
        <f t="shared" si="6"/>
        <v>5</v>
      </c>
      <c r="D755" s="6">
        <f t="shared" si="7"/>
        <v>16</v>
      </c>
      <c r="E755" s="104"/>
      <c r="F755" s="48"/>
      <c r="G755" s="6"/>
      <c r="H755" s="49" t="str">
        <f t="shared" si="3"/>
        <v/>
      </c>
      <c r="K755" s="6"/>
      <c r="L755" s="106"/>
      <c r="M755" s="6"/>
      <c r="N755" s="6"/>
      <c r="O755" s="105">
        <f t="shared" si="9"/>
        <v>0.000000001343663185</v>
      </c>
      <c r="P755" s="108">
        <f t="shared" si="5"/>
        <v>1</v>
      </c>
    </row>
    <row r="756" ht="15.75" customHeight="1">
      <c r="A756" s="112" t="str">
        <f t="shared" si="1"/>
        <v/>
      </c>
      <c r="B756" s="103" t="str">
        <f t="shared" si="2"/>
        <v/>
      </c>
      <c r="C756" s="6">
        <f t="shared" si="6"/>
        <v>6</v>
      </c>
      <c r="D756" s="6">
        <f t="shared" si="7"/>
        <v>16</v>
      </c>
      <c r="E756" s="104"/>
      <c r="F756" s="48"/>
      <c r="G756" s="6"/>
      <c r="H756" s="49" t="str">
        <f t="shared" si="3"/>
        <v/>
      </c>
      <c r="K756" s="6"/>
      <c r="L756" s="106"/>
      <c r="M756" s="6"/>
      <c r="N756" s="6"/>
      <c r="O756" s="105">
        <f t="shared" si="9"/>
        <v>0.000000001297893084</v>
      </c>
      <c r="P756" s="108">
        <f t="shared" si="5"/>
        <v>1</v>
      </c>
    </row>
    <row r="757" ht="15.75" customHeight="1">
      <c r="A757" s="112" t="str">
        <f t="shared" si="1"/>
        <v/>
      </c>
      <c r="B757" s="103" t="str">
        <f t="shared" si="2"/>
        <v/>
      </c>
      <c r="C757" s="6">
        <f t="shared" si="6"/>
        <v>7</v>
      </c>
      <c r="D757" s="6">
        <f t="shared" si="7"/>
        <v>16</v>
      </c>
      <c r="E757" s="104"/>
      <c r="F757" s="48"/>
      <c r="G757" s="6"/>
      <c r="H757" s="49" t="str">
        <f t="shared" si="3"/>
        <v/>
      </c>
      <c r="K757" s="6"/>
      <c r="L757" s="106"/>
      <c r="M757" s="6"/>
      <c r="N757" s="6"/>
      <c r="O757" s="105">
        <f t="shared" si="9"/>
        <v>0.000000001253682081</v>
      </c>
      <c r="P757" s="108">
        <f t="shared" si="5"/>
        <v>1</v>
      </c>
    </row>
    <row r="758" ht="15.75" customHeight="1">
      <c r="A758" s="112" t="str">
        <f t="shared" si="1"/>
        <v/>
      </c>
      <c r="B758" s="103" t="str">
        <f t="shared" si="2"/>
        <v/>
      </c>
      <c r="C758" s="6">
        <f t="shared" si="6"/>
        <v>8</v>
      </c>
      <c r="D758" s="6">
        <f t="shared" si="7"/>
        <v>16</v>
      </c>
      <c r="E758" s="104"/>
      <c r="F758" s="48"/>
      <c r="G758" s="6"/>
      <c r="H758" s="49" t="str">
        <f t="shared" si="3"/>
        <v/>
      </c>
      <c r="K758" s="6"/>
      <c r="L758" s="106"/>
      <c r="M758" s="6"/>
      <c r="N758" s="6"/>
      <c r="O758" s="105">
        <f t="shared" si="9"/>
        <v>0.000000001210977067</v>
      </c>
      <c r="P758" s="108">
        <f t="shared" si="5"/>
        <v>1</v>
      </c>
    </row>
    <row r="759" ht="15.75" customHeight="1">
      <c r="A759" s="112" t="str">
        <f t="shared" si="1"/>
        <v/>
      </c>
      <c r="B759" s="103" t="str">
        <f t="shared" si="2"/>
        <v/>
      </c>
      <c r="C759" s="6">
        <f t="shared" si="6"/>
        <v>9</v>
      </c>
      <c r="D759" s="6">
        <f t="shared" si="7"/>
        <v>16</v>
      </c>
      <c r="E759" s="104"/>
      <c r="F759" s="48"/>
      <c r="G759" s="6"/>
      <c r="H759" s="49" t="str">
        <f t="shared" si="3"/>
        <v/>
      </c>
      <c r="K759" s="6"/>
      <c r="L759" s="106"/>
      <c r="M759" s="6"/>
      <c r="N759" s="6"/>
      <c r="O759" s="105">
        <f t="shared" si="9"/>
        <v>0.000000001169726743</v>
      </c>
      <c r="P759" s="108">
        <f t="shared" si="5"/>
        <v>1</v>
      </c>
    </row>
    <row r="760" ht="15.75" customHeight="1">
      <c r="A760" s="112" t="str">
        <f t="shared" si="1"/>
        <v/>
      </c>
      <c r="B760" s="103" t="str">
        <f t="shared" si="2"/>
        <v/>
      </c>
      <c r="C760" s="6">
        <f t="shared" si="6"/>
        <v>10</v>
      </c>
      <c r="D760" s="6">
        <f t="shared" si="7"/>
        <v>16</v>
      </c>
      <c r="E760" s="104"/>
      <c r="F760" s="48"/>
      <c r="G760" s="6"/>
      <c r="H760" s="49" t="str">
        <f t="shared" si="3"/>
        <v/>
      </c>
      <c r="K760" s="6"/>
      <c r="L760" s="106"/>
      <c r="M760" s="6"/>
      <c r="N760" s="6"/>
      <c r="O760" s="105">
        <f t="shared" si="9"/>
        <v>0.000000001129881556</v>
      </c>
      <c r="P760" s="108">
        <f t="shared" si="5"/>
        <v>1</v>
      </c>
    </row>
    <row r="761" ht="15.75" customHeight="1">
      <c r="A761" s="112" t="str">
        <f t="shared" si="1"/>
        <v/>
      </c>
      <c r="B761" s="103" t="str">
        <f t="shared" si="2"/>
        <v/>
      </c>
      <c r="C761" s="6">
        <f t="shared" si="6"/>
        <v>11</v>
      </c>
      <c r="D761" s="6">
        <f t="shared" si="7"/>
        <v>16</v>
      </c>
      <c r="E761" s="104"/>
      <c r="F761" s="48"/>
      <c r="G761" s="6"/>
      <c r="H761" s="49" t="str">
        <f t="shared" si="3"/>
        <v/>
      </c>
      <c r="K761" s="6"/>
      <c r="L761" s="106"/>
      <c r="M761" s="6"/>
      <c r="N761" s="6"/>
      <c r="O761" s="105">
        <f t="shared" si="9"/>
        <v>0.000000001091393642</v>
      </c>
      <c r="P761" s="108">
        <f t="shared" si="5"/>
        <v>1</v>
      </c>
    </row>
    <row r="762" ht="15.75" customHeight="1">
      <c r="A762" s="112" t="str">
        <f t="shared" si="1"/>
        <v/>
      </c>
      <c r="B762" s="103" t="str">
        <f t="shared" si="2"/>
        <v/>
      </c>
      <c r="C762" s="6">
        <f t="shared" si="6"/>
        <v>12</v>
      </c>
      <c r="D762" s="6">
        <f t="shared" si="7"/>
        <v>16</v>
      </c>
      <c r="E762" s="104"/>
      <c r="F762" s="48"/>
      <c r="G762" s="6"/>
      <c r="H762" s="49" t="str">
        <f t="shared" si="3"/>
        <v/>
      </c>
      <c r="K762" s="6"/>
      <c r="L762" s="106"/>
      <c r="M762" s="6"/>
      <c r="N762" s="6"/>
      <c r="O762" s="105">
        <f t="shared" si="9"/>
        <v>0.000000001054216768</v>
      </c>
      <c r="P762" s="108">
        <f t="shared" si="5"/>
        <v>1</v>
      </c>
    </row>
    <row r="763" ht="15.75" customHeight="1">
      <c r="A763" s="112" t="str">
        <f t="shared" si="1"/>
        <v/>
      </c>
      <c r="B763" s="103" t="str">
        <f t="shared" si="2"/>
        <v/>
      </c>
      <c r="C763" s="6">
        <f t="shared" si="6"/>
        <v>13</v>
      </c>
      <c r="D763" s="6">
        <f t="shared" si="7"/>
        <v>16</v>
      </c>
      <c r="E763" s="104"/>
      <c r="F763" s="48"/>
      <c r="G763" s="6"/>
      <c r="H763" s="49" t="str">
        <f t="shared" si="3"/>
        <v/>
      </c>
      <c r="K763" s="6"/>
      <c r="L763" s="106"/>
      <c r="M763" s="6"/>
      <c r="N763" s="6"/>
      <c r="O763" s="105">
        <f t="shared" si="9"/>
        <v>0.000000001018306275</v>
      </c>
      <c r="P763" s="108">
        <f t="shared" si="5"/>
        <v>1</v>
      </c>
    </row>
    <row r="764" ht="15.75" customHeight="1">
      <c r="A764" s="112" t="str">
        <f t="shared" si="1"/>
        <v/>
      </c>
      <c r="B764" s="103" t="str">
        <f t="shared" si="2"/>
        <v/>
      </c>
      <c r="C764" s="6">
        <f t="shared" si="6"/>
        <v>14</v>
      </c>
      <c r="D764" s="6">
        <f t="shared" si="7"/>
        <v>16</v>
      </c>
      <c r="E764" s="104"/>
      <c r="F764" s="48"/>
      <c r="G764" s="6"/>
      <c r="H764" s="49" t="str">
        <f t="shared" si="3"/>
        <v/>
      </c>
      <c r="K764" s="6"/>
      <c r="L764" s="106"/>
      <c r="M764" s="6"/>
      <c r="N764" s="6"/>
      <c r="O764" s="105">
        <f t="shared" si="9"/>
        <v>0.0000000009836190249</v>
      </c>
      <c r="P764" s="108">
        <f t="shared" si="5"/>
        <v>1</v>
      </c>
    </row>
    <row r="765" ht="15.75" customHeight="1">
      <c r="A765" s="112" t="str">
        <f t="shared" si="1"/>
        <v/>
      </c>
      <c r="B765" s="103" t="str">
        <f t="shared" si="2"/>
        <v/>
      </c>
      <c r="C765" s="6">
        <f t="shared" si="6"/>
        <v>15</v>
      </c>
      <c r="D765" s="6">
        <f t="shared" si="7"/>
        <v>16</v>
      </c>
      <c r="E765" s="104"/>
      <c r="F765" s="48"/>
      <c r="G765" s="6"/>
      <c r="H765" s="49" t="str">
        <f t="shared" si="3"/>
        <v/>
      </c>
      <c r="K765" s="6"/>
      <c r="L765" s="106"/>
      <c r="M765" s="6"/>
      <c r="N765" s="6"/>
      <c r="O765" s="105">
        <f t="shared" si="9"/>
        <v>0.0000000009501133499</v>
      </c>
      <c r="P765" s="108">
        <f t="shared" si="5"/>
        <v>1</v>
      </c>
    </row>
    <row r="766" ht="15.75" customHeight="1">
      <c r="A766" s="112" t="str">
        <f t="shared" si="1"/>
        <v/>
      </c>
      <c r="B766" s="103" t="str">
        <f t="shared" si="2"/>
        <v/>
      </c>
      <c r="C766" s="6">
        <f t="shared" si="6"/>
        <v>16</v>
      </c>
      <c r="D766" s="6">
        <f t="shared" si="7"/>
        <v>16</v>
      </c>
      <c r="E766" s="104"/>
      <c r="F766" s="48"/>
      <c r="G766" s="6"/>
      <c r="H766" s="49" t="str">
        <f t="shared" si="3"/>
        <v/>
      </c>
      <c r="K766" s="6"/>
      <c r="L766" s="106"/>
      <c r="M766" s="6"/>
      <c r="N766" s="6"/>
      <c r="O766" s="105">
        <f t="shared" si="9"/>
        <v>0.0000000009177490013</v>
      </c>
      <c r="P766" s="108">
        <f t="shared" si="5"/>
        <v>1</v>
      </c>
    </row>
    <row r="767" ht="15.75" customHeight="1">
      <c r="A767" s="112" t="str">
        <f t="shared" si="1"/>
        <v/>
      </c>
      <c r="B767" s="103" t="str">
        <f t="shared" si="2"/>
        <v/>
      </c>
      <c r="C767" s="6">
        <f t="shared" si="6"/>
        <v>17</v>
      </c>
      <c r="D767" s="6">
        <f t="shared" si="7"/>
        <v>16</v>
      </c>
      <c r="E767" s="104"/>
      <c r="F767" s="48"/>
      <c r="G767" s="6"/>
      <c r="H767" s="49" t="str">
        <f t="shared" si="3"/>
        <v/>
      </c>
      <c r="K767" s="6"/>
      <c r="L767" s="106"/>
      <c r="M767" s="6"/>
      <c r="N767" s="6"/>
      <c r="O767" s="105">
        <f t="shared" si="9"/>
        <v>0.0000000008864871012</v>
      </c>
      <c r="P767" s="108">
        <f t="shared" si="5"/>
        <v>1</v>
      </c>
    </row>
    <row r="768" ht="15.75" customHeight="1">
      <c r="A768" s="112" t="str">
        <f t="shared" si="1"/>
        <v/>
      </c>
      <c r="B768" s="103" t="str">
        <f t="shared" si="2"/>
        <v/>
      </c>
      <c r="C768" s="6">
        <f t="shared" si="6"/>
        <v>18</v>
      </c>
      <c r="D768" s="6">
        <f t="shared" si="7"/>
        <v>16</v>
      </c>
      <c r="E768" s="104"/>
      <c r="F768" s="48"/>
      <c r="G768" s="6"/>
      <c r="H768" s="49" t="str">
        <f t="shared" si="3"/>
        <v/>
      </c>
      <c r="K768" s="6"/>
      <c r="L768" s="106"/>
      <c r="M768" s="6"/>
      <c r="N768" s="6"/>
      <c r="O768" s="105">
        <f t="shared" si="9"/>
        <v>0.0000000008562900962</v>
      </c>
      <c r="P768" s="108">
        <f t="shared" si="5"/>
        <v>1</v>
      </c>
    </row>
    <row r="769" ht="15.75" customHeight="1">
      <c r="A769" s="112" t="str">
        <f t="shared" si="1"/>
        <v/>
      </c>
      <c r="B769" s="103" t="str">
        <f t="shared" si="2"/>
        <v/>
      </c>
      <c r="C769" s="6">
        <f t="shared" si="6"/>
        <v>19</v>
      </c>
      <c r="D769" s="6">
        <f t="shared" si="7"/>
        <v>16</v>
      </c>
      <c r="E769" s="104"/>
      <c r="F769" s="48"/>
      <c r="G769" s="6"/>
      <c r="H769" s="49" t="str">
        <f t="shared" si="3"/>
        <v/>
      </c>
      <c r="K769" s="6"/>
      <c r="L769" s="106"/>
      <c r="M769" s="6"/>
      <c r="N769" s="6"/>
      <c r="O769" s="105">
        <f t="shared" si="9"/>
        <v>0.000000000827121712</v>
      </c>
      <c r="P769" s="108">
        <f t="shared" si="5"/>
        <v>1</v>
      </c>
    </row>
    <row r="770" ht="15.75" customHeight="1">
      <c r="A770" s="112" t="str">
        <f t="shared" si="1"/>
        <v/>
      </c>
      <c r="B770" s="103" t="str">
        <f t="shared" si="2"/>
        <v/>
      </c>
      <c r="C770" s="6">
        <f t="shared" si="6"/>
        <v>20</v>
      </c>
      <c r="D770" s="6">
        <f t="shared" si="7"/>
        <v>16</v>
      </c>
      <c r="E770" s="104"/>
      <c r="F770" s="48"/>
      <c r="G770" s="6"/>
      <c r="H770" s="49" t="str">
        <f t="shared" si="3"/>
        <v/>
      </c>
      <c r="K770" s="6"/>
      <c r="L770" s="106"/>
      <c r="M770" s="6"/>
      <c r="N770" s="6"/>
      <c r="O770" s="105">
        <f t="shared" si="9"/>
        <v>0.00000000079894691</v>
      </c>
      <c r="P770" s="108">
        <f t="shared" si="5"/>
        <v>1</v>
      </c>
    </row>
    <row r="771" ht="15.75" customHeight="1">
      <c r="A771" s="112" t="str">
        <f t="shared" si="1"/>
        <v/>
      </c>
      <c r="B771" s="103" t="str">
        <f t="shared" si="2"/>
        <v/>
      </c>
      <c r="C771" s="6">
        <f t="shared" si="6"/>
        <v>21</v>
      </c>
      <c r="D771" s="6">
        <f t="shared" si="7"/>
        <v>16</v>
      </c>
      <c r="E771" s="104"/>
      <c r="F771" s="48"/>
      <c r="G771" s="6"/>
      <c r="H771" s="49" t="str">
        <f t="shared" si="3"/>
        <v/>
      </c>
      <c r="K771" s="6"/>
      <c r="L771" s="106"/>
      <c r="M771" s="6"/>
      <c r="N771" s="6"/>
      <c r="O771" s="105">
        <f t="shared" si="9"/>
        <v>0.0000000007717318453</v>
      </c>
      <c r="P771" s="108">
        <f t="shared" si="5"/>
        <v>1</v>
      </c>
    </row>
    <row r="772" ht="15.75" customHeight="1">
      <c r="A772" s="112" t="str">
        <f t="shared" si="1"/>
        <v/>
      </c>
      <c r="B772" s="103" t="str">
        <f t="shared" si="2"/>
        <v/>
      </c>
      <c r="C772" s="6">
        <f t="shared" si="6"/>
        <v>22</v>
      </c>
      <c r="D772" s="6">
        <f t="shared" si="7"/>
        <v>16</v>
      </c>
      <c r="E772" s="104"/>
      <c r="F772" s="48"/>
      <c r="G772" s="6"/>
      <c r="H772" s="49" t="str">
        <f t="shared" si="3"/>
        <v/>
      </c>
      <c r="K772" s="6"/>
      <c r="L772" s="106"/>
      <c r="M772" s="6"/>
      <c r="N772" s="6"/>
      <c r="O772" s="105">
        <f t="shared" si="9"/>
        <v>0.0000000007454438256</v>
      </c>
      <c r="P772" s="108">
        <f t="shared" si="5"/>
        <v>1</v>
      </c>
    </row>
    <row r="773" ht="15.75" customHeight="1">
      <c r="A773" s="112" t="str">
        <f t="shared" si="1"/>
        <v/>
      </c>
      <c r="B773" s="103" t="str">
        <f t="shared" si="2"/>
        <v/>
      </c>
      <c r="C773" s="6">
        <f t="shared" si="6"/>
        <v>23</v>
      </c>
      <c r="D773" s="6">
        <f t="shared" si="7"/>
        <v>16</v>
      </c>
      <c r="E773" s="104"/>
      <c r="F773" s="48"/>
      <c r="G773" s="6"/>
      <c r="H773" s="49" t="str">
        <f t="shared" si="3"/>
        <v/>
      </c>
      <c r="K773" s="6"/>
      <c r="L773" s="106"/>
      <c r="M773" s="6"/>
      <c r="N773" s="6"/>
      <c r="O773" s="105">
        <f t="shared" si="9"/>
        <v>0.0000000007200512723</v>
      </c>
      <c r="P773" s="108">
        <f t="shared" si="5"/>
        <v>1</v>
      </c>
    </row>
    <row r="774" ht="15.75" customHeight="1">
      <c r="A774" s="112" t="str">
        <f t="shared" si="1"/>
        <v/>
      </c>
      <c r="B774" s="103" t="str">
        <f t="shared" si="2"/>
        <v/>
      </c>
      <c r="C774" s="6">
        <f t="shared" si="6"/>
        <v>24</v>
      </c>
      <c r="D774" s="6">
        <f t="shared" si="7"/>
        <v>16</v>
      </c>
      <c r="E774" s="104"/>
      <c r="F774" s="48"/>
      <c r="G774" s="6"/>
      <c r="H774" s="49" t="str">
        <f t="shared" si="3"/>
        <v/>
      </c>
      <c r="K774" s="6"/>
      <c r="L774" s="106"/>
      <c r="M774" s="6"/>
      <c r="N774" s="6"/>
      <c r="O774" s="105">
        <f t="shared" si="9"/>
        <v>0.0000000006955236826</v>
      </c>
      <c r="P774" s="108">
        <f t="shared" si="5"/>
        <v>1</v>
      </c>
    </row>
    <row r="775" ht="15.75" customHeight="1">
      <c r="A775" s="112" t="str">
        <f t="shared" si="1"/>
        <v/>
      </c>
      <c r="B775" s="103" t="str">
        <f t="shared" si="2"/>
        <v/>
      </c>
      <c r="C775" s="6">
        <f t="shared" si="6"/>
        <v>25</v>
      </c>
      <c r="D775" s="6">
        <f t="shared" si="7"/>
        <v>16</v>
      </c>
      <c r="E775" s="104"/>
      <c r="F775" s="48"/>
      <c r="G775" s="6"/>
      <c r="H775" s="49" t="str">
        <f t="shared" si="3"/>
        <v/>
      </c>
      <c r="K775" s="6"/>
      <c r="L775" s="106"/>
      <c r="M775" s="6"/>
      <c r="N775" s="6"/>
      <c r="O775" s="105">
        <f t="shared" si="9"/>
        <v>0.0000000006718315926</v>
      </c>
      <c r="P775" s="108">
        <f t="shared" si="5"/>
        <v>1</v>
      </c>
    </row>
    <row r="776" ht="15.75" customHeight="1">
      <c r="A776" s="112" t="str">
        <f t="shared" si="1"/>
        <v/>
      </c>
      <c r="B776" s="103" t="str">
        <f t="shared" si="2"/>
        <v/>
      </c>
      <c r="C776" s="6">
        <f t="shared" si="6"/>
        <v>26</v>
      </c>
      <c r="D776" s="6">
        <f t="shared" si="7"/>
        <v>16</v>
      </c>
      <c r="E776" s="104"/>
      <c r="F776" s="48"/>
      <c r="G776" s="6"/>
      <c r="H776" s="49" t="str">
        <f t="shared" si="3"/>
        <v/>
      </c>
      <c r="K776" s="6"/>
      <c r="L776" s="106"/>
      <c r="M776" s="6"/>
      <c r="N776" s="6"/>
      <c r="O776" s="105">
        <f t="shared" si="9"/>
        <v>0.0000000006489465422</v>
      </c>
      <c r="P776" s="108">
        <f t="shared" si="5"/>
        <v>1</v>
      </c>
    </row>
    <row r="777" ht="15.75" customHeight="1">
      <c r="A777" s="112" t="str">
        <f t="shared" si="1"/>
        <v/>
      </c>
      <c r="B777" s="103" t="str">
        <f t="shared" si="2"/>
        <v/>
      </c>
      <c r="C777" s="6">
        <f t="shared" si="6"/>
        <v>27</v>
      </c>
      <c r="D777" s="6">
        <f t="shared" si="7"/>
        <v>16</v>
      </c>
      <c r="E777" s="104"/>
      <c r="F777" s="48"/>
      <c r="G777" s="6"/>
      <c r="H777" s="49" t="str">
        <f t="shared" si="3"/>
        <v/>
      </c>
      <c r="K777" s="6"/>
      <c r="L777" s="106"/>
      <c r="M777" s="6"/>
      <c r="N777" s="6"/>
      <c r="O777" s="105">
        <f t="shared" si="9"/>
        <v>0.0000000006268410407</v>
      </c>
      <c r="P777" s="108">
        <f t="shared" si="5"/>
        <v>1</v>
      </c>
    </row>
    <row r="778" ht="15.75" customHeight="1">
      <c r="A778" s="112" t="str">
        <f t="shared" si="1"/>
        <v/>
      </c>
      <c r="B778" s="103" t="str">
        <f t="shared" si="2"/>
        <v/>
      </c>
      <c r="C778" s="6">
        <f t="shared" si="6"/>
        <v>28</v>
      </c>
      <c r="D778" s="6">
        <f t="shared" si="7"/>
        <v>16</v>
      </c>
      <c r="E778" s="104"/>
      <c r="F778" s="48"/>
      <c r="G778" s="6"/>
      <c r="H778" s="49" t="str">
        <f t="shared" si="3"/>
        <v/>
      </c>
      <c r="K778" s="6"/>
      <c r="L778" s="106"/>
      <c r="M778" s="6"/>
      <c r="N778" s="6"/>
      <c r="O778" s="105">
        <f t="shared" si="9"/>
        <v>0.0000000006054885337</v>
      </c>
      <c r="P778" s="108">
        <f t="shared" si="5"/>
        <v>1</v>
      </c>
    </row>
    <row r="779" ht="15.75" customHeight="1">
      <c r="A779" s="112" t="str">
        <f t="shared" si="1"/>
        <v/>
      </c>
      <c r="B779" s="103" t="str">
        <f t="shared" si="2"/>
        <v/>
      </c>
      <c r="C779" s="6">
        <f t="shared" si="6"/>
        <v>29</v>
      </c>
      <c r="D779" s="6">
        <f t="shared" si="7"/>
        <v>16</v>
      </c>
      <c r="E779" s="104"/>
      <c r="F779" s="48"/>
      <c r="G779" s="6"/>
      <c r="H779" s="49" t="str">
        <f t="shared" si="3"/>
        <v/>
      </c>
      <c r="K779" s="6"/>
      <c r="L779" s="106"/>
      <c r="M779" s="6"/>
      <c r="N779" s="6"/>
      <c r="O779" s="105">
        <f t="shared" si="9"/>
        <v>0.0000000005848633714</v>
      </c>
      <c r="P779" s="108">
        <f t="shared" si="5"/>
        <v>1</v>
      </c>
    </row>
    <row r="780" ht="15.75" customHeight="1">
      <c r="A780" s="112" t="str">
        <f t="shared" si="1"/>
        <v/>
      </c>
      <c r="B780" s="103" t="str">
        <f t="shared" si="2"/>
        <v/>
      </c>
      <c r="C780" s="6">
        <f t="shared" si="6"/>
        <v>30</v>
      </c>
      <c r="D780" s="6">
        <f t="shared" si="7"/>
        <v>16</v>
      </c>
      <c r="E780" s="104"/>
      <c r="F780" s="48"/>
      <c r="G780" s="6"/>
      <c r="H780" s="49" t="str">
        <f t="shared" si="3"/>
        <v/>
      </c>
      <c r="K780" s="6"/>
      <c r="L780" s="106"/>
      <c r="M780" s="6"/>
      <c r="N780" s="6"/>
      <c r="O780" s="105">
        <f t="shared" si="9"/>
        <v>0.0000000005649407779</v>
      </c>
      <c r="P780" s="108">
        <f t="shared" si="5"/>
        <v>1</v>
      </c>
    </row>
    <row r="781" ht="15.75" customHeight="1">
      <c r="A781" s="112" t="str">
        <f t="shared" si="1"/>
        <v/>
      </c>
      <c r="B781" s="103" t="str">
        <f t="shared" si="2"/>
        <v/>
      </c>
      <c r="C781" s="6">
        <f t="shared" si="6"/>
        <v>31</v>
      </c>
      <c r="D781" s="6">
        <f t="shared" si="7"/>
        <v>16</v>
      </c>
      <c r="E781" s="104"/>
      <c r="F781" s="48"/>
      <c r="G781" s="6"/>
      <c r="H781" s="49" t="str">
        <f t="shared" si="3"/>
        <v/>
      </c>
      <c r="K781" s="6"/>
      <c r="L781" s="106"/>
      <c r="M781" s="6"/>
      <c r="N781" s="6"/>
      <c r="O781" s="105">
        <f t="shared" si="9"/>
        <v>0.0000000005456968211</v>
      </c>
      <c r="P781" s="108">
        <f t="shared" si="5"/>
        <v>1</v>
      </c>
    </row>
    <row r="782" ht="15.75" customHeight="1">
      <c r="A782" s="112" t="str">
        <f t="shared" si="1"/>
        <v/>
      </c>
      <c r="B782" s="103" t="str">
        <f t="shared" si="2"/>
        <v/>
      </c>
      <c r="C782" s="6">
        <f t="shared" si="6"/>
        <v>32</v>
      </c>
      <c r="D782" s="6">
        <f t="shared" si="7"/>
        <v>16</v>
      </c>
      <c r="E782" s="104"/>
      <c r="F782" s="48"/>
      <c r="G782" s="6"/>
      <c r="H782" s="49" t="str">
        <f t="shared" si="3"/>
        <v/>
      </c>
      <c r="K782" s="6"/>
      <c r="L782" s="106"/>
      <c r="M782" s="6"/>
      <c r="N782" s="6"/>
      <c r="O782" s="105">
        <f t="shared" si="9"/>
        <v>0.000000000527108384</v>
      </c>
      <c r="P782" s="108">
        <f t="shared" si="5"/>
        <v>1</v>
      </c>
    </row>
    <row r="783" ht="15.75" customHeight="1">
      <c r="A783" s="112" t="str">
        <f t="shared" si="1"/>
        <v/>
      </c>
      <c r="B783" s="103" t="str">
        <f t="shared" si="2"/>
        <v/>
      </c>
      <c r="C783" s="6">
        <f t="shared" si="6"/>
        <v>33</v>
      </c>
      <c r="D783" s="6">
        <f t="shared" si="7"/>
        <v>16</v>
      </c>
      <c r="E783" s="104"/>
      <c r="F783" s="48"/>
      <c r="G783" s="6"/>
      <c r="H783" s="49" t="str">
        <f t="shared" si="3"/>
        <v/>
      </c>
      <c r="K783" s="6"/>
      <c r="L783" s="106"/>
      <c r="M783" s="6"/>
      <c r="N783" s="6"/>
      <c r="O783" s="105">
        <f t="shared" si="9"/>
        <v>0.0000000005091531374</v>
      </c>
      <c r="P783" s="108">
        <f t="shared" si="5"/>
        <v>1</v>
      </c>
    </row>
    <row r="784" ht="15.75" customHeight="1">
      <c r="A784" s="112" t="str">
        <f t="shared" si="1"/>
        <v/>
      </c>
      <c r="B784" s="103" t="str">
        <f t="shared" si="2"/>
        <v/>
      </c>
      <c r="C784" s="6">
        <f t="shared" si="6"/>
        <v>34</v>
      </c>
      <c r="D784" s="6">
        <f t="shared" si="7"/>
        <v>16</v>
      </c>
      <c r="E784" s="104"/>
      <c r="F784" s="48"/>
      <c r="G784" s="6"/>
      <c r="H784" s="49" t="str">
        <f t="shared" si="3"/>
        <v/>
      </c>
      <c r="K784" s="6"/>
      <c r="L784" s="106"/>
      <c r="M784" s="6"/>
      <c r="N784" s="6"/>
      <c r="O784" s="105">
        <f t="shared" si="9"/>
        <v>0.0000000004918095124</v>
      </c>
      <c r="P784" s="108">
        <f t="shared" si="5"/>
        <v>1</v>
      </c>
    </row>
    <row r="785" ht="15.75" customHeight="1">
      <c r="A785" s="112" t="str">
        <f t="shared" si="1"/>
        <v/>
      </c>
      <c r="B785" s="103" t="str">
        <f t="shared" si="2"/>
        <v/>
      </c>
      <c r="C785" s="6">
        <f t="shared" si="6"/>
        <v>35</v>
      </c>
      <c r="D785" s="6">
        <f t="shared" si="7"/>
        <v>16</v>
      </c>
      <c r="E785" s="104"/>
      <c r="F785" s="48"/>
      <c r="G785" s="6"/>
      <c r="H785" s="49" t="str">
        <f t="shared" si="3"/>
        <v/>
      </c>
      <c r="K785" s="6"/>
      <c r="L785" s="106"/>
      <c r="M785" s="6"/>
      <c r="N785" s="6"/>
      <c r="O785" s="105">
        <f t="shared" si="9"/>
        <v>0.000000000475056675</v>
      </c>
      <c r="P785" s="108">
        <f t="shared" si="5"/>
        <v>1</v>
      </c>
    </row>
    <row r="786" ht="15.75" customHeight="1">
      <c r="A786" s="112" t="str">
        <f t="shared" si="1"/>
        <v/>
      </c>
      <c r="B786" s="103" t="str">
        <f t="shared" si="2"/>
        <v/>
      </c>
      <c r="C786" s="6">
        <f t="shared" si="6"/>
        <v>36</v>
      </c>
      <c r="D786" s="6">
        <f t="shared" si="7"/>
        <v>16</v>
      </c>
      <c r="E786" s="104"/>
      <c r="F786" s="48"/>
      <c r="G786" s="6"/>
      <c r="H786" s="49" t="str">
        <f t="shared" si="3"/>
        <v/>
      </c>
      <c r="K786" s="6"/>
      <c r="L786" s="106"/>
      <c r="M786" s="6"/>
      <c r="N786" s="6"/>
      <c r="O786" s="105">
        <f t="shared" si="9"/>
        <v>0.0000000004588745006</v>
      </c>
      <c r="P786" s="108">
        <f t="shared" si="5"/>
        <v>1</v>
      </c>
    </row>
    <row r="787" ht="15.75" customHeight="1">
      <c r="A787" s="112" t="str">
        <f t="shared" si="1"/>
        <v/>
      </c>
      <c r="B787" s="103" t="str">
        <f t="shared" si="2"/>
        <v/>
      </c>
      <c r="C787" s="6">
        <f t="shared" si="6"/>
        <v>37</v>
      </c>
      <c r="D787" s="6">
        <f t="shared" si="7"/>
        <v>16</v>
      </c>
      <c r="E787" s="104"/>
      <c r="F787" s="48"/>
      <c r="G787" s="6"/>
      <c r="H787" s="49" t="str">
        <f t="shared" si="3"/>
        <v/>
      </c>
      <c r="K787" s="6"/>
      <c r="L787" s="106"/>
      <c r="M787" s="6"/>
      <c r="N787" s="6"/>
      <c r="O787" s="105">
        <f t="shared" si="9"/>
        <v>0.0000000004432435506</v>
      </c>
      <c r="P787" s="108">
        <f t="shared" si="5"/>
        <v>1</v>
      </c>
    </row>
    <row r="788" ht="15.75" customHeight="1">
      <c r="A788" s="112" t="str">
        <f t="shared" si="1"/>
        <v/>
      </c>
      <c r="B788" s="103" t="str">
        <f t="shared" si="2"/>
        <v/>
      </c>
      <c r="C788" s="6">
        <f t="shared" si="6"/>
        <v>38</v>
      </c>
      <c r="D788" s="6">
        <f t="shared" si="7"/>
        <v>16</v>
      </c>
      <c r="E788" s="104"/>
      <c r="F788" s="48"/>
      <c r="G788" s="6"/>
      <c r="H788" s="49" t="str">
        <f t="shared" si="3"/>
        <v/>
      </c>
      <c r="K788" s="6"/>
      <c r="L788" s="106"/>
      <c r="M788" s="6"/>
      <c r="N788" s="6"/>
      <c r="O788" s="105">
        <f t="shared" si="9"/>
        <v>0.0000000004281450481</v>
      </c>
      <c r="P788" s="108">
        <f t="shared" si="5"/>
        <v>1</v>
      </c>
    </row>
    <row r="789" ht="15.75" customHeight="1">
      <c r="A789" s="112" t="str">
        <f t="shared" si="1"/>
        <v/>
      </c>
      <c r="B789" s="103" t="str">
        <f t="shared" si="2"/>
        <v/>
      </c>
      <c r="C789" s="6">
        <f t="shared" si="6"/>
        <v>39</v>
      </c>
      <c r="D789" s="6">
        <f t="shared" si="7"/>
        <v>16</v>
      </c>
      <c r="E789" s="104"/>
      <c r="F789" s="48"/>
      <c r="G789" s="6"/>
      <c r="H789" s="49" t="str">
        <f t="shared" si="3"/>
        <v/>
      </c>
      <c r="K789" s="6"/>
      <c r="L789" s="106"/>
      <c r="M789" s="6"/>
      <c r="N789" s="6"/>
      <c r="O789" s="105">
        <f t="shared" si="9"/>
        <v>0.000000000413560856</v>
      </c>
      <c r="P789" s="108">
        <f t="shared" si="5"/>
        <v>1</v>
      </c>
    </row>
    <row r="790" ht="15.75" customHeight="1">
      <c r="A790" s="112" t="str">
        <f t="shared" si="1"/>
        <v/>
      </c>
      <c r="B790" s="103" t="str">
        <f t="shared" si="2"/>
        <v/>
      </c>
      <c r="C790" s="6">
        <f t="shared" si="6"/>
        <v>40</v>
      </c>
      <c r="D790" s="6">
        <f t="shared" si="7"/>
        <v>16</v>
      </c>
      <c r="E790" s="104"/>
      <c r="F790" s="48"/>
      <c r="G790" s="6"/>
      <c r="H790" s="49" t="str">
        <f t="shared" si="3"/>
        <v/>
      </c>
      <c r="K790" s="6"/>
      <c r="L790" s="106"/>
      <c r="M790" s="6"/>
      <c r="N790" s="6"/>
      <c r="O790" s="105">
        <f t="shared" si="9"/>
        <v>0.000000000399473455</v>
      </c>
      <c r="P790" s="108">
        <f t="shared" si="5"/>
        <v>1</v>
      </c>
    </row>
    <row r="791" ht="15.75" customHeight="1">
      <c r="A791" s="112" t="str">
        <f t="shared" si="1"/>
        <v/>
      </c>
      <c r="B791" s="103" t="str">
        <f t="shared" si="2"/>
        <v/>
      </c>
      <c r="C791" s="6">
        <f t="shared" si="6"/>
        <v>41</v>
      </c>
      <c r="D791" s="6">
        <f t="shared" si="7"/>
        <v>16</v>
      </c>
      <c r="E791" s="104"/>
      <c r="F791" s="48"/>
      <c r="G791" s="6"/>
      <c r="H791" s="49" t="str">
        <f t="shared" si="3"/>
        <v/>
      </c>
      <c r="K791" s="6"/>
      <c r="L791" s="106"/>
      <c r="M791" s="6"/>
      <c r="N791" s="6"/>
      <c r="O791" s="105">
        <f t="shared" si="9"/>
        <v>0.0000000003858659226</v>
      </c>
      <c r="P791" s="108">
        <f t="shared" si="5"/>
        <v>1</v>
      </c>
    </row>
    <row r="792" ht="15.75" customHeight="1">
      <c r="A792" s="112" t="str">
        <f t="shared" si="1"/>
        <v/>
      </c>
      <c r="B792" s="103" t="str">
        <f t="shared" si="2"/>
        <v/>
      </c>
      <c r="C792" s="6">
        <f t="shared" si="6"/>
        <v>42</v>
      </c>
      <c r="D792" s="6">
        <f t="shared" si="7"/>
        <v>16</v>
      </c>
      <c r="E792" s="104"/>
      <c r="F792" s="48"/>
      <c r="G792" s="6"/>
      <c r="H792" s="49" t="str">
        <f t="shared" si="3"/>
        <v/>
      </c>
      <c r="K792" s="6"/>
      <c r="L792" s="106"/>
      <c r="M792" s="6"/>
      <c r="N792" s="6"/>
      <c r="O792" s="105">
        <f t="shared" si="9"/>
        <v>0.0000000003727219128</v>
      </c>
      <c r="P792" s="108">
        <f t="shared" si="5"/>
        <v>1</v>
      </c>
    </row>
    <row r="793" ht="15.75" customHeight="1">
      <c r="A793" s="112" t="str">
        <f t="shared" si="1"/>
        <v/>
      </c>
      <c r="B793" s="103" t="str">
        <f t="shared" si="2"/>
        <v/>
      </c>
      <c r="C793" s="6">
        <f t="shared" si="6"/>
        <v>43</v>
      </c>
      <c r="D793" s="6">
        <f t="shared" si="7"/>
        <v>16</v>
      </c>
      <c r="E793" s="104"/>
      <c r="F793" s="48"/>
      <c r="G793" s="6"/>
      <c r="H793" s="49" t="str">
        <f t="shared" si="3"/>
        <v/>
      </c>
      <c r="K793" s="6"/>
      <c r="L793" s="106"/>
      <c r="M793" s="6"/>
      <c r="N793" s="6"/>
      <c r="O793" s="105">
        <f t="shared" si="9"/>
        <v>0.0000000003600256361</v>
      </c>
      <c r="P793" s="108">
        <f t="shared" si="5"/>
        <v>1</v>
      </c>
    </row>
    <row r="794" ht="15.75" customHeight="1">
      <c r="A794" s="112" t="str">
        <f t="shared" si="1"/>
        <v/>
      </c>
      <c r="B794" s="103" t="str">
        <f t="shared" si="2"/>
        <v/>
      </c>
      <c r="C794" s="6">
        <f t="shared" si="6"/>
        <v>44</v>
      </c>
      <c r="D794" s="6">
        <f t="shared" si="7"/>
        <v>16</v>
      </c>
      <c r="E794" s="104"/>
      <c r="F794" s="48"/>
      <c r="G794" s="6"/>
      <c r="H794" s="49" t="str">
        <f t="shared" si="3"/>
        <v/>
      </c>
      <c r="K794" s="6"/>
      <c r="L794" s="106"/>
      <c r="M794" s="6"/>
      <c r="N794" s="6"/>
      <c r="O794" s="105">
        <f t="shared" si="9"/>
        <v>0.0000000003477618413</v>
      </c>
      <c r="P794" s="108">
        <f t="shared" si="5"/>
        <v>1</v>
      </c>
    </row>
    <row r="795" ht="15.75" customHeight="1">
      <c r="A795" s="112" t="str">
        <f t="shared" si="1"/>
        <v/>
      </c>
      <c r="B795" s="103" t="str">
        <f t="shared" si="2"/>
        <v/>
      </c>
      <c r="C795" s="6">
        <f t="shared" si="6"/>
        <v>45</v>
      </c>
      <c r="D795" s="6">
        <f t="shared" si="7"/>
        <v>16</v>
      </c>
      <c r="E795" s="104"/>
      <c r="F795" s="48"/>
      <c r="G795" s="6"/>
      <c r="H795" s="49" t="str">
        <f t="shared" si="3"/>
        <v/>
      </c>
      <c r="K795" s="6"/>
      <c r="L795" s="106"/>
      <c r="M795" s="6"/>
      <c r="N795" s="6"/>
      <c r="O795" s="105">
        <f t="shared" si="9"/>
        <v>0.0000000003359157963</v>
      </c>
      <c r="P795" s="108">
        <f t="shared" si="5"/>
        <v>1</v>
      </c>
    </row>
    <row r="796" ht="15.75" customHeight="1">
      <c r="A796" s="112" t="str">
        <f t="shared" si="1"/>
        <v/>
      </c>
      <c r="B796" s="103" t="str">
        <f t="shared" si="2"/>
        <v/>
      </c>
      <c r="C796" s="6">
        <f t="shared" si="6"/>
        <v>46</v>
      </c>
      <c r="D796" s="6">
        <f t="shared" si="7"/>
        <v>16</v>
      </c>
      <c r="E796" s="104"/>
      <c r="F796" s="48"/>
      <c r="G796" s="6"/>
      <c r="H796" s="49" t="str">
        <f t="shared" si="3"/>
        <v/>
      </c>
      <c r="K796" s="6"/>
      <c r="L796" s="106"/>
      <c r="M796" s="6"/>
      <c r="N796" s="6"/>
      <c r="O796" s="105">
        <f t="shared" si="9"/>
        <v>0.0000000003244732711</v>
      </c>
      <c r="P796" s="108">
        <f t="shared" si="5"/>
        <v>1</v>
      </c>
    </row>
    <row r="797" ht="15.75" customHeight="1">
      <c r="A797" s="112" t="str">
        <f t="shared" si="1"/>
        <v/>
      </c>
      <c r="B797" s="103" t="str">
        <f t="shared" si="2"/>
        <v/>
      </c>
      <c r="C797" s="6">
        <f t="shared" si="6"/>
        <v>47</v>
      </c>
      <c r="D797" s="6">
        <f t="shared" si="7"/>
        <v>16</v>
      </c>
      <c r="E797" s="104"/>
      <c r="F797" s="48"/>
      <c r="G797" s="6"/>
      <c r="H797" s="49" t="str">
        <f t="shared" si="3"/>
        <v/>
      </c>
      <c r="K797" s="6"/>
      <c r="L797" s="106"/>
      <c r="M797" s="6"/>
      <c r="N797" s="6"/>
      <c r="O797" s="105">
        <f t="shared" si="9"/>
        <v>0.0000000003134205203</v>
      </c>
      <c r="P797" s="108">
        <f t="shared" si="5"/>
        <v>1</v>
      </c>
    </row>
    <row r="798" ht="15.75" customHeight="1">
      <c r="A798" s="112" t="str">
        <f t="shared" si="1"/>
        <v/>
      </c>
      <c r="B798" s="103" t="str">
        <f t="shared" si="2"/>
        <v/>
      </c>
      <c r="C798" s="6">
        <f t="shared" si="6"/>
        <v>48</v>
      </c>
      <c r="D798" s="6">
        <f t="shared" si="7"/>
        <v>16</v>
      </c>
      <c r="E798" s="104"/>
      <c r="F798" s="48"/>
      <c r="G798" s="6"/>
      <c r="H798" s="49" t="str">
        <f t="shared" si="3"/>
        <v/>
      </c>
      <c r="K798" s="6"/>
      <c r="L798" s="106"/>
      <c r="M798" s="6"/>
      <c r="N798" s="6"/>
      <c r="O798" s="105">
        <f t="shared" si="9"/>
        <v>0.0000000003027442668</v>
      </c>
      <c r="P798" s="108">
        <f t="shared" si="5"/>
        <v>1</v>
      </c>
    </row>
    <row r="799" ht="15.75" customHeight="1">
      <c r="A799" s="112" t="str">
        <f t="shared" si="1"/>
        <v/>
      </c>
      <c r="B799" s="103" t="str">
        <f t="shared" si="2"/>
        <v/>
      </c>
      <c r="C799" s="6">
        <f t="shared" si="6"/>
        <v>49</v>
      </c>
      <c r="D799" s="6">
        <f t="shared" si="7"/>
        <v>16</v>
      </c>
      <c r="E799" s="104"/>
      <c r="F799" s="48"/>
      <c r="G799" s="6"/>
      <c r="H799" s="49" t="str">
        <f t="shared" si="3"/>
        <v/>
      </c>
      <c r="K799" s="6"/>
      <c r="L799" s="106"/>
      <c r="M799" s="6"/>
      <c r="N799" s="6"/>
      <c r="O799" s="105">
        <f t="shared" si="9"/>
        <v>0.0000000002924316857</v>
      </c>
      <c r="P799" s="108">
        <f t="shared" si="5"/>
        <v>1</v>
      </c>
    </row>
    <row r="800" ht="15.75" customHeight="1">
      <c r="A800" s="112" t="str">
        <f t="shared" si="1"/>
        <v/>
      </c>
      <c r="B800" s="103" t="str">
        <f t="shared" si="2"/>
        <v/>
      </c>
      <c r="C800" s="6">
        <f t="shared" si="6"/>
        <v>50</v>
      </c>
      <c r="D800" s="6">
        <f t="shared" si="7"/>
        <v>16</v>
      </c>
      <c r="E800" s="114"/>
      <c r="F800" s="48"/>
      <c r="G800" s="6"/>
      <c r="H800" s="49" t="str">
        <f t="shared" si="3"/>
        <v/>
      </c>
      <c r="K800" s="6"/>
      <c r="L800" s="106"/>
      <c r="M800" s="6"/>
      <c r="N800" s="6"/>
      <c r="O800" s="105">
        <f t="shared" si="9"/>
        <v>0.0000000002824703889</v>
      </c>
      <c r="P800" s="108">
        <f t="shared" si="5"/>
        <v>1</v>
      </c>
    </row>
    <row r="801" ht="15.75" customHeight="1">
      <c r="A801" s="112" t="str">
        <f t="shared" si="1"/>
        <v/>
      </c>
      <c r="B801" s="103" t="str">
        <f t="shared" si="2"/>
        <v/>
      </c>
      <c r="C801" s="6">
        <f t="shared" si="6"/>
        <v>1</v>
      </c>
      <c r="D801" s="6">
        <f t="shared" si="7"/>
        <v>17</v>
      </c>
      <c r="E801" s="97" t="str">
        <f t="array" ref="E801">if(index(VirtualLeague!$I$2:$AF$2,0,D801)="",,index(ScoreMatrix!$B$2:$AA$51,0,D801))</f>
        <v/>
      </c>
      <c r="F801" s="48"/>
      <c r="G801" s="6"/>
      <c r="H801" s="49" t="str">
        <f t="shared" si="3"/>
        <v/>
      </c>
      <c r="K801" s="6"/>
      <c r="L801" s="106"/>
      <c r="M801" s="6"/>
      <c r="N801" s="6"/>
      <c r="O801" s="105">
        <f t="shared" si="9"/>
        <v>0.0000000002728484105</v>
      </c>
      <c r="P801" s="108">
        <f t="shared" si="5"/>
        <v>1</v>
      </c>
    </row>
    <row r="802" ht="15.75" customHeight="1">
      <c r="A802" s="112" t="str">
        <f t="shared" si="1"/>
        <v/>
      </c>
      <c r="B802" s="103" t="str">
        <f t="shared" si="2"/>
        <v/>
      </c>
      <c r="C802" s="6">
        <f t="shared" si="6"/>
        <v>2</v>
      </c>
      <c r="D802" s="6">
        <f t="shared" si="7"/>
        <v>17</v>
      </c>
      <c r="E802" s="104"/>
      <c r="F802" s="48"/>
      <c r="G802" s="6"/>
      <c r="H802" s="49" t="str">
        <f t="shared" si="3"/>
        <v/>
      </c>
      <c r="K802" s="6"/>
      <c r="L802" s="106"/>
      <c r="M802" s="6"/>
      <c r="N802" s="6"/>
      <c r="O802" s="105">
        <f t="shared" si="9"/>
        <v>0.000000000263554192</v>
      </c>
      <c r="P802" s="108">
        <f t="shared" si="5"/>
        <v>1</v>
      </c>
    </row>
    <row r="803" ht="15.75" customHeight="1">
      <c r="A803" s="112" t="str">
        <f t="shared" si="1"/>
        <v/>
      </c>
      <c r="B803" s="103" t="str">
        <f t="shared" si="2"/>
        <v/>
      </c>
      <c r="C803" s="6">
        <f t="shared" si="6"/>
        <v>3</v>
      </c>
      <c r="D803" s="6">
        <f t="shared" si="7"/>
        <v>17</v>
      </c>
      <c r="E803" s="104"/>
      <c r="F803" s="48"/>
      <c r="G803" s="6"/>
      <c r="H803" s="49" t="str">
        <f t="shared" si="3"/>
        <v/>
      </c>
      <c r="K803" s="6"/>
      <c r="L803" s="106"/>
      <c r="M803" s="6"/>
      <c r="N803" s="6"/>
      <c r="O803" s="105">
        <f t="shared" si="9"/>
        <v>0.0000000002545765687</v>
      </c>
      <c r="P803" s="108">
        <f t="shared" si="5"/>
        <v>1</v>
      </c>
    </row>
    <row r="804" ht="15.75" customHeight="1">
      <c r="A804" s="112" t="str">
        <f t="shared" si="1"/>
        <v/>
      </c>
      <c r="B804" s="103" t="str">
        <f t="shared" si="2"/>
        <v/>
      </c>
      <c r="C804" s="6">
        <f t="shared" si="6"/>
        <v>4</v>
      </c>
      <c r="D804" s="6">
        <f t="shared" si="7"/>
        <v>17</v>
      </c>
      <c r="E804" s="104"/>
      <c r="F804" s="48"/>
      <c r="G804" s="6"/>
      <c r="H804" s="49" t="str">
        <f t="shared" si="3"/>
        <v/>
      </c>
      <c r="K804" s="6"/>
      <c r="L804" s="106"/>
      <c r="M804" s="6"/>
      <c r="N804" s="6"/>
      <c r="O804" s="105">
        <f t="shared" si="9"/>
        <v>0.0000000002459047562</v>
      </c>
      <c r="P804" s="108">
        <f t="shared" si="5"/>
        <v>1</v>
      </c>
    </row>
    <row r="805" ht="15.75" customHeight="1">
      <c r="A805" s="112" t="str">
        <f t="shared" si="1"/>
        <v/>
      </c>
      <c r="B805" s="103" t="str">
        <f t="shared" si="2"/>
        <v/>
      </c>
      <c r="C805" s="6">
        <f t="shared" si="6"/>
        <v>5</v>
      </c>
      <c r="D805" s="6">
        <f t="shared" si="7"/>
        <v>17</v>
      </c>
      <c r="E805" s="104"/>
      <c r="F805" s="48"/>
      <c r="G805" s="6"/>
      <c r="H805" s="49" t="str">
        <f t="shared" si="3"/>
        <v/>
      </c>
      <c r="K805" s="6"/>
      <c r="L805" s="106"/>
      <c r="M805" s="6"/>
      <c r="N805" s="6"/>
      <c r="O805" s="105">
        <f t="shared" si="9"/>
        <v>0.0000000002375283375</v>
      </c>
      <c r="P805" s="108">
        <f t="shared" si="5"/>
        <v>1</v>
      </c>
    </row>
    <row r="806" ht="15.75" customHeight="1">
      <c r="A806" s="112" t="str">
        <f t="shared" si="1"/>
        <v/>
      </c>
      <c r="B806" s="103" t="str">
        <f t="shared" si="2"/>
        <v/>
      </c>
      <c r="C806" s="6">
        <f t="shared" si="6"/>
        <v>6</v>
      </c>
      <c r="D806" s="6">
        <f t="shared" si="7"/>
        <v>17</v>
      </c>
      <c r="E806" s="104"/>
      <c r="F806" s="48"/>
      <c r="G806" s="6"/>
      <c r="H806" s="49" t="str">
        <f t="shared" si="3"/>
        <v/>
      </c>
      <c r="K806" s="6"/>
      <c r="L806" s="106"/>
      <c r="M806" s="6"/>
      <c r="N806" s="6"/>
      <c r="O806" s="105">
        <f t="shared" si="9"/>
        <v>0.0000000002294372503</v>
      </c>
      <c r="P806" s="108">
        <f t="shared" si="5"/>
        <v>1</v>
      </c>
    </row>
    <row r="807" ht="15.75" customHeight="1">
      <c r="A807" s="112" t="str">
        <f t="shared" si="1"/>
        <v/>
      </c>
      <c r="B807" s="103" t="str">
        <f t="shared" si="2"/>
        <v/>
      </c>
      <c r="C807" s="6">
        <f t="shared" si="6"/>
        <v>7</v>
      </c>
      <c r="D807" s="6">
        <f t="shared" si="7"/>
        <v>17</v>
      </c>
      <c r="E807" s="104"/>
      <c r="F807" s="48"/>
      <c r="G807" s="6"/>
      <c r="H807" s="49" t="str">
        <f t="shared" si="3"/>
        <v/>
      </c>
      <c r="K807" s="6"/>
      <c r="L807" s="106"/>
      <c r="M807" s="6"/>
      <c r="N807" s="6"/>
      <c r="O807" s="105">
        <f t="shared" si="9"/>
        <v>0.0000000002216217753</v>
      </c>
      <c r="P807" s="108">
        <f t="shared" si="5"/>
        <v>1</v>
      </c>
    </row>
    <row r="808" ht="15.75" customHeight="1">
      <c r="A808" s="112" t="str">
        <f t="shared" si="1"/>
        <v/>
      </c>
      <c r="B808" s="103" t="str">
        <f t="shared" si="2"/>
        <v/>
      </c>
      <c r="C808" s="6">
        <f t="shared" si="6"/>
        <v>8</v>
      </c>
      <c r="D808" s="6">
        <f t="shared" si="7"/>
        <v>17</v>
      </c>
      <c r="E808" s="104"/>
      <c r="F808" s="48"/>
      <c r="G808" s="6"/>
      <c r="H808" s="49" t="str">
        <f t="shared" si="3"/>
        <v/>
      </c>
      <c r="K808" s="6"/>
      <c r="L808" s="106"/>
      <c r="M808" s="6"/>
      <c r="N808" s="6"/>
      <c r="O808" s="105">
        <f t="shared" si="9"/>
        <v>0.000000000214072524</v>
      </c>
      <c r="P808" s="108">
        <f t="shared" si="5"/>
        <v>1</v>
      </c>
    </row>
    <row r="809" ht="15.75" customHeight="1">
      <c r="A809" s="112" t="str">
        <f t="shared" si="1"/>
        <v/>
      </c>
      <c r="B809" s="103" t="str">
        <f t="shared" si="2"/>
        <v/>
      </c>
      <c r="C809" s="6">
        <f t="shared" si="6"/>
        <v>9</v>
      </c>
      <c r="D809" s="6">
        <f t="shared" si="7"/>
        <v>17</v>
      </c>
      <c r="E809" s="104"/>
      <c r="F809" s="48"/>
      <c r="G809" s="6"/>
      <c r="H809" s="49" t="str">
        <f t="shared" si="3"/>
        <v/>
      </c>
      <c r="K809" s="6"/>
      <c r="L809" s="106"/>
      <c r="M809" s="6"/>
      <c r="N809" s="6"/>
      <c r="O809" s="105">
        <f t="shared" si="9"/>
        <v>0.000000000206780428</v>
      </c>
      <c r="P809" s="108">
        <f t="shared" si="5"/>
        <v>1</v>
      </c>
    </row>
    <row r="810" ht="15.75" customHeight="1">
      <c r="A810" s="112" t="str">
        <f t="shared" si="1"/>
        <v/>
      </c>
      <c r="B810" s="103" t="str">
        <f t="shared" si="2"/>
        <v/>
      </c>
      <c r="C810" s="6">
        <f t="shared" si="6"/>
        <v>10</v>
      </c>
      <c r="D810" s="6">
        <f t="shared" si="7"/>
        <v>17</v>
      </c>
      <c r="E810" s="104"/>
      <c r="F810" s="48"/>
      <c r="G810" s="6"/>
      <c r="H810" s="49" t="str">
        <f t="shared" si="3"/>
        <v/>
      </c>
      <c r="K810" s="6"/>
      <c r="L810" s="106"/>
      <c r="M810" s="6"/>
      <c r="N810" s="6"/>
      <c r="O810" s="105">
        <f t="shared" si="9"/>
        <v>0.0000000001997367275</v>
      </c>
      <c r="P810" s="108">
        <f t="shared" si="5"/>
        <v>1</v>
      </c>
    </row>
    <row r="811" ht="15.75" customHeight="1">
      <c r="A811" s="112" t="str">
        <f t="shared" si="1"/>
        <v/>
      </c>
      <c r="B811" s="103" t="str">
        <f t="shared" si="2"/>
        <v/>
      </c>
      <c r="C811" s="6">
        <f t="shared" si="6"/>
        <v>11</v>
      </c>
      <c r="D811" s="6">
        <f t="shared" si="7"/>
        <v>17</v>
      </c>
      <c r="E811" s="104"/>
      <c r="F811" s="48"/>
      <c r="G811" s="6"/>
      <c r="H811" s="49" t="str">
        <f t="shared" si="3"/>
        <v/>
      </c>
      <c r="K811" s="6"/>
      <c r="L811" s="106"/>
      <c r="M811" s="6"/>
      <c r="N811" s="6"/>
      <c r="O811" s="105">
        <f t="shared" si="9"/>
        <v>0.0000000001929329613</v>
      </c>
      <c r="P811" s="108">
        <f t="shared" si="5"/>
        <v>1</v>
      </c>
    </row>
    <row r="812" ht="15.75" customHeight="1">
      <c r="A812" s="112" t="str">
        <f t="shared" si="1"/>
        <v/>
      </c>
      <c r="B812" s="103" t="str">
        <f t="shared" si="2"/>
        <v/>
      </c>
      <c r="C812" s="6">
        <f t="shared" si="6"/>
        <v>12</v>
      </c>
      <c r="D812" s="6">
        <f t="shared" si="7"/>
        <v>17</v>
      </c>
      <c r="E812" s="104"/>
      <c r="F812" s="48"/>
      <c r="G812" s="6"/>
      <c r="H812" s="49" t="str">
        <f t="shared" si="3"/>
        <v/>
      </c>
      <c r="K812" s="6"/>
      <c r="L812" s="106"/>
      <c r="M812" s="6"/>
      <c r="N812" s="6"/>
      <c r="O812" s="105">
        <f t="shared" si="9"/>
        <v>0.0000000001863609564</v>
      </c>
      <c r="P812" s="108">
        <f t="shared" si="5"/>
        <v>1</v>
      </c>
    </row>
    <row r="813" ht="15.75" customHeight="1">
      <c r="A813" s="112" t="str">
        <f t="shared" si="1"/>
        <v/>
      </c>
      <c r="B813" s="103" t="str">
        <f t="shared" si="2"/>
        <v/>
      </c>
      <c r="C813" s="6">
        <f t="shared" si="6"/>
        <v>13</v>
      </c>
      <c r="D813" s="6">
        <f t="shared" si="7"/>
        <v>17</v>
      </c>
      <c r="E813" s="104"/>
      <c r="F813" s="48"/>
      <c r="G813" s="6"/>
      <c r="H813" s="49" t="str">
        <f t="shared" si="3"/>
        <v/>
      </c>
      <c r="K813" s="6"/>
      <c r="L813" s="106"/>
      <c r="M813" s="6"/>
      <c r="N813" s="6"/>
      <c r="O813" s="105">
        <f t="shared" si="9"/>
        <v>0.0000000001800128181</v>
      </c>
      <c r="P813" s="108">
        <f t="shared" si="5"/>
        <v>1</v>
      </c>
    </row>
    <row r="814" ht="15.75" customHeight="1">
      <c r="A814" s="112" t="str">
        <f t="shared" si="1"/>
        <v/>
      </c>
      <c r="B814" s="103" t="str">
        <f t="shared" si="2"/>
        <v/>
      </c>
      <c r="C814" s="6">
        <f t="shared" si="6"/>
        <v>14</v>
      </c>
      <c r="D814" s="6">
        <f t="shared" si="7"/>
        <v>17</v>
      </c>
      <c r="E814" s="104"/>
      <c r="F814" s="48"/>
      <c r="G814" s="6"/>
      <c r="H814" s="49" t="str">
        <f t="shared" si="3"/>
        <v/>
      </c>
      <c r="K814" s="6"/>
      <c r="L814" s="106"/>
      <c r="M814" s="6"/>
      <c r="N814" s="6"/>
      <c r="O814" s="105">
        <f t="shared" si="9"/>
        <v>0.0000000001738809206</v>
      </c>
      <c r="P814" s="108">
        <f t="shared" si="5"/>
        <v>1</v>
      </c>
    </row>
    <row r="815" ht="15.75" customHeight="1">
      <c r="A815" s="112" t="str">
        <f t="shared" si="1"/>
        <v/>
      </c>
      <c r="B815" s="103" t="str">
        <f t="shared" si="2"/>
        <v/>
      </c>
      <c r="C815" s="6">
        <f t="shared" si="6"/>
        <v>15</v>
      </c>
      <c r="D815" s="6">
        <f t="shared" si="7"/>
        <v>17</v>
      </c>
      <c r="E815" s="104"/>
      <c r="F815" s="48"/>
      <c r="G815" s="6"/>
      <c r="H815" s="49" t="str">
        <f t="shared" si="3"/>
        <v/>
      </c>
      <c r="K815" s="6"/>
      <c r="L815" s="106"/>
      <c r="M815" s="6"/>
      <c r="N815" s="6"/>
      <c r="O815" s="105">
        <f t="shared" si="9"/>
        <v>0.0000000001679578982</v>
      </c>
      <c r="P815" s="108">
        <f t="shared" si="5"/>
        <v>1</v>
      </c>
    </row>
    <row r="816" ht="15.75" customHeight="1">
      <c r="A816" s="112" t="str">
        <f t="shared" si="1"/>
        <v/>
      </c>
      <c r="B816" s="103" t="str">
        <f t="shared" si="2"/>
        <v/>
      </c>
      <c r="C816" s="6">
        <f t="shared" si="6"/>
        <v>16</v>
      </c>
      <c r="D816" s="6">
        <f t="shared" si="7"/>
        <v>17</v>
      </c>
      <c r="E816" s="104"/>
      <c r="F816" s="48"/>
      <c r="G816" s="6"/>
      <c r="H816" s="49" t="str">
        <f t="shared" si="3"/>
        <v/>
      </c>
      <c r="K816" s="6"/>
      <c r="L816" s="106"/>
      <c r="M816" s="6"/>
      <c r="N816" s="6"/>
      <c r="O816" s="105">
        <f t="shared" si="9"/>
        <v>0.0000000001622366356</v>
      </c>
      <c r="P816" s="108">
        <f t="shared" si="5"/>
        <v>1</v>
      </c>
    </row>
    <row r="817" ht="15.75" customHeight="1">
      <c r="A817" s="112" t="str">
        <f t="shared" si="1"/>
        <v/>
      </c>
      <c r="B817" s="103" t="str">
        <f t="shared" si="2"/>
        <v/>
      </c>
      <c r="C817" s="6">
        <f t="shared" si="6"/>
        <v>17</v>
      </c>
      <c r="D817" s="6">
        <f t="shared" si="7"/>
        <v>17</v>
      </c>
      <c r="E817" s="104"/>
      <c r="F817" s="48"/>
      <c r="G817" s="6"/>
      <c r="H817" s="49" t="str">
        <f t="shared" si="3"/>
        <v/>
      </c>
      <c r="K817" s="6"/>
      <c r="L817" s="106"/>
      <c r="M817" s="6"/>
      <c r="N817" s="6"/>
      <c r="O817" s="105">
        <f t="shared" si="9"/>
        <v>0.0000000001567102602</v>
      </c>
      <c r="P817" s="108">
        <f t="shared" si="5"/>
        <v>1</v>
      </c>
    </row>
    <row r="818" ht="15.75" customHeight="1">
      <c r="A818" s="112" t="str">
        <f t="shared" si="1"/>
        <v/>
      </c>
      <c r="B818" s="103" t="str">
        <f t="shared" si="2"/>
        <v/>
      </c>
      <c r="C818" s="6">
        <f t="shared" si="6"/>
        <v>18</v>
      </c>
      <c r="D818" s="6">
        <f t="shared" si="7"/>
        <v>17</v>
      </c>
      <c r="E818" s="104"/>
      <c r="F818" s="48"/>
      <c r="G818" s="6"/>
      <c r="H818" s="49" t="str">
        <f t="shared" si="3"/>
        <v/>
      </c>
      <c r="K818" s="6"/>
      <c r="L818" s="106"/>
      <c r="M818" s="6"/>
      <c r="N818" s="6"/>
      <c r="O818" s="105">
        <f t="shared" si="9"/>
        <v>0.0000000001513721334</v>
      </c>
      <c r="P818" s="108">
        <f t="shared" si="5"/>
        <v>1</v>
      </c>
    </row>
    <row r="819" ht="15.75" customHeight="1">
      <c r="A819" s="112" t="str">
        <f t="shared" si="1"/>
        <v/>
      </c>
      <c r="B819" s="103" t="str">
        <f t="shared" si="2"/>
        <v/>
      </c>
      <c r="C819" s="6">
        <f t="shared" si="6"/>
        <v>19</v>
      </c>
      <c r="D819" s="6">
        <f t="shared" si="7"/>
        <v>17</v>
      </c>
      <c r="E819" s="104"/>
      <c r="F819" s="48"/>
      <c r="G819" s="6"/>
      <c r="H819" s="49" t="str">
        <f t="shared" si="3"/>
        <v/>
      </c>
      <c r="K819" s="6"/>
      <c r="L819" s="106"/>
      <c r="M819" s="6"/>
      <c r="N819" s="6"/>
      <c r="O819" s="105">
        <f t="shared" si="9"/>
        <v>0.0000000001462158429</v>
      </c>
      <c r="P819" s="108">
        <f t="shared" si="5"/>
        <v>1</v>
      </c>
    </row>
    <row r="820" ht="15.75" customHeight="1">
      <c r="A820" s="112" t="str">
        <f t="shared" si="1"/>
        <v/>
      </c>
      <c r="B820" s="103" t="str">
        <f t="shared" si="2"/>
        <v/>
      </c>
      <c r="C820" s="6">
        <f t="shared" si="6"/>
        <v>20</v>
      </c>
      <c r="D820" s="6">
        <f t="shared" si="7"/>
        <v>17</v>
      </c>
      <c r="E820" s="104"/>
      <c r="F820" s="48"/>
      <c r="G820" s="6"/>
      <c r="H820" s="49" t="str">
        <f t="shared" si="3"/>
        <v/>
      </c>
      <c r="K820" s="6"/>
      <c r="L820" s="106"/>
      <c r="M820" s="6"/>
      <c r="N820" s="6"/>
      <c r="O820" s="105">
        <f t="shared" si="9"/>
        <v>0.0000000001412351945</v>
      </c>
      <c r="P820" s="108">
        <f t="shared" si="5"/>
        <v>1</v>
      </c>
    </row>
    <row r="821" ht="15.75" customHeight="1">
      <c r="A821" s="112" t="str">
        <f t="shared" si="1"/>
        <v/>
      </c>
      <c r="B821" s="103" t="str">
        <f t="shared" si="2"/>
        <v/>
      </c>
      <c r="C821" s="6">
        <f t="shared" si="6"/>
        <v>21</v>
      </c>
      <c r="D821" s="6">
        <f t="shared" si="7"/>
        <v>17</v>
      </c>
      <c r="E821" s="104"/>
      <c r="F821" s="48"/>
      <c r="G821" s="6"/>
      <c r="H821" s="49" t="str">
        <f t="shared" si="3"/>
        <v/>
      </c>
      <c r="K821" s="6"/>
      <c r="L821" s="106"/>
      <c r="M821" s="6"/>
      <c r="N821" s="6"/>
      <c r="O821" s="105">
        <f t="shared" si="9"/>
        <v>0.0000000001364242053</v>
      </c>
      <c r="P821" s="108">
        <f t="shared" si="5"/>
        <v>1</v>
      </c>
    </row>
    <row r="822" ht="15.75" customHeight="1">
      <c r="A822" s="112" t="str">
        <f t="shared" si="1"/>
        <v/>
      </c>
      <c r="B822" s="103" t="str">
        <f t="shared" si="2"/>
        <v/>
      </c>
      <c r="C822" s="6">
        <f t="shared" si="6"/>
        <v>22</v>
      </c>
      <c r="D822" s="6">
        <f t="shared" si="7"/>
        <v>17</v>
      </c>
      <c r="E822" s="104"/>
      <c r="F822" s="48"/>
      <c r="G822" s="6"/>
      <c r="H822" s="49" t="str">
        <f t="shared" si="3"/>
        <v/>
      </c>
      <c r="K822" s="6"/>
      <c r="L822" s="106"/>
      <c r="M822" s="6"/>
      <c r="N822" s="6"/>
      <c r="O822" s="105">
        <f t="shared" si="9"/>
        <v>0.000000000131777096</v>
      </c>
      <c r="P822" s="108">
        <f t="shared" si="5"/>
        <v>1</v>
      </c>
    </row>
    <row r="823" ht="15.75" customHeight="1">
      <c r="A823" s="112" t="str">
        <f t="shared" si="1"/>
        <v/>
      </c>
      <c r="B823" s="103" t="str">
        <f t="shared" si="2"/>
        <v/>
      </c>
      <c r="C823" s="6">
        <f t="shared" si="6"/>
        <v>23</v>
      </c>
      <c r="D823" s="6">
        <f t="shared" si="7"/>
        <v>17</v>
      </c>
      <c r="E823" s="104"/>
      <c r="F823" s="48"/>
      <c r="G823" s="6"/>
      <c r="H823" s="49" t="str">
        <f t="shared" si="3"/>
        <v/>
      </c>
      <c r="K823" s="6"/>
      <c r="L823" s="106"/>
      <c r="M823" s="6"/>
      <c r="N823" s="6"/>
      <c r="O823" s="105">
        <f t="shared" si="9"/>
        <v>0.0000000001272882844</v>
      </c>
      <c r="P823" s="108">
        <f t="shared" si="5"/>
        <v>1</v>
      </c>
    </row>
    <row r="824" ht="15.75" customHeight="1">
      <c r="A824" s="112" t="str">
        <f t="shared" si="1"/>
        <v/>
      </c>
      <c r="B824" s="103" t="str">
        <f t="shared" si="2"/>
        <v/>
      </c>
      <c r="C824" s="6">
        <f t="shared" si="6"/>
        <v>24</v>
      </c>
      <c r="D824" s="6">
        <f t="shared" si="7"/>
        <v>17</v>
      </c>
      <c r="E824" s="104"/>
      <c r="F824" s="48"/>
      <c r="G824" s="6"/>
      <c r="H824" s="49" t="str">
        <f t="shared" si="3"/>
        <v/>
      </c>
      <c r="K824" s="6"/>
      <c r="L824" s="106"/>
      <c r="M824" s="6"/>
      <c r="N824" s="6"/>
      <c r="O824" s="105">
        <f t="shared" si="9"/>
        <v>0.0000000001229523781</v>
      </c>
      <c r="P824" s="108">
        <f t="shared" si="5"/>
        <v>1</v>
      </c>
    </row>
    <row r="825" ht="15.75" customHeight="1">
      <c r="A825" s="112" t="str">
        <f t="shared" si="1"/>
        <v/>
      </c>
      <c r="B825" s="103" t="str">
        <f t="shared" si="2"/>
        <v/>
      </c>
      <c r="C825" s="6">
        <f t="shared" si="6"/>
        <v>25</v>
      </c>
      <c r="D825" s="6">
        <f t="shared" si="7"/>
        <v>17</v>
      </c>
      <c r="E825" s="104"/>
      <c r="F825" s="48"/>
      <c r="G825" s="6"/>
      <c r="H825" s="49" t="str">
        <f t="shared" si="3"/>
        <v/>
      </c>
      <c r="K825" s="6"/>
      <c r="L825" s="106"/>
      <c r="M825" s="6"/>
      <c r="N825" s="6"/>
      <c r="O825" s="105">
        <f t="shared" si="9"/>
        <v>0.0000000001187641687</v>
      </c>
      <c r="P825" s="108">
        <f t="shared" si="5"/>
        <v>1</v>
      </c>
    </row>
    <row r="826" ht="15.75" customHeight="1">
      <c r="A826" s="112" t="str">
        <f t="shared" si="1"/>
        <v/>
      </c>
      <c r="B826" s="103" t="str">
        <f t="shared" si="2"/>
        <v/>
      </c>
      <c r="C826" s="6">
        <f t="shared" si="6"/>
        <v>26</v>
      </c>
      <c r="D826" s="6">
        <f t="shared" si="7"/>
        <v>17</v>
      </c>
      <c r="E826" s="104"/>
      <c r="F826" s="48"/>
      <c r="G826" s="6"/>
      <c r="H826" s="49" t="str">
        <f t="shared" si="3"/>
        <v/>
      </c>
      <c r="K826" s="6"/>
      <c r="L826" s="106"/>
      <c r="M826" s="6"/>
      <c r="N826" s="6"/>
      <c r="O826" s="105">
        <f t="shared" si="9"/>
        <v>0.0000000001147186252</v>
      </c>
      <c r="P826" s="108">
        <f t="shared" si="5"/>
        <v>1</v>
      </c>
    </row>
    <row r="827" ht="15.75" customHeight="1">
      <c r="A827" s="112" t="str">
        <f t="shared" si="1"/>
        <v/>
      </c>
      <c r="B827" s="103" t="str">
        <f t="shared" si="2"/>
        <v/>
      </c>
      <c r="C827" s="6">
        <f t="shared" si="6"/>
        <v>27</v>
      </c>
      <c r="D827" s="6">
        <f t="shared" si="7"/>
        <v>17</v>
      </c>
      <c r="E827" s="104"/>
      <c r="F827" s="48"/>
      <c r="G827" s="6"/>
      <c r="H827" s="49" t="str">
        <f t="shared" si="3"/>
        <v/>
      </c>
      <c r="K827" s="6"/>
      <c r="L827" s="106"/>
      <c r="M827" s="6"/>
      <c r="N827" s="6"/>
      <c r="O827" s="105">
        <f t="shared" si="9"/>
        <v>0.0000000001108108876</v>
      </c>
      <c r="P827" s="108">
        <f t="shared" si="5"/>
        <v>1</v>
      </c>
    </row>
    <row r="828" ht="15.75" customHeight="1">
      <c r="A828" s="112" t="str">
        <f t="shared" si="1"/>
        <v/>
      </c>
      <c r="B828" s="103" t="str">
        <f t="shared" si="2"/>
        <v/>
      </c>
      <c r="C828" s="6">
        <f t="shared" si="6"/>
        <v>28</v>
      </c>
      <c r="D828" s="6">
        <f t="shared" si="7"/>
        <v>17</v>
      </c>
      <c r="E828" s="104"/>
      <c r="F828" s="48"/>
      <c r="G828" s="6"/>
      <c r="H828" s="49" t="str">
        <f t="shared" si="3"/>
        <v/>
      </c>
      <c r="K828" s="6"/>
      <c r="L828" s="106"/>
      <c r="M828" s="6"/>
      <c r="N828" s="6"/>
      <c r="O828" s="105">
        <f t="shared" si="9"/>
        <v>0.000000000107036262</v>
      </c>
      <c r="P828" s="108">
        <f t="shared" si="5"/>
        <v>1</v>
      </c>
    </row>
    <row r="829" ht="15.75" customHeight="1">
      <c r="A829" s="112" t="str">
        <f t="shared" si="1"/>
        <v/>
      </c>
      <c r="B829" s="103" t="str">
        <f t="shared" si="2"/>
        <v/>
      </c>
      <c r="C829" s="6">
        <f t="shared" si="6"/>
        <v>29</v>
      </c>
      <c r="D829" s="6">
        <f t="shared" si="7"/>
        <v>17</v>
      </c>
      <c r="E829" s="104"/>
      <c r="F829" s="48"/>
      <c r="G829" s="6"/>
      <c r="H829" s="49" t="str">
        <f t="shared" si="3"/>
        <v/>
      </c>
      <c r="K829" s="6"/>
      <c r="L829" s="106"/>
      <c r="M829" s="6"/>
      <c r="N829" s="6"/>
      <c r="O829" s="105">
        <f t="shared" si="9"/>
        <v>0.000000000103390214</v>
      </c>
      <c r="P829" s="108">
        <f t="shared" si="5"/>
        <v>1</v>
      </c>
    </row>
    <row r="830" ht="15.75" customHeight="1">
      <c r="A830" s="112" t="str">
        <f t="shared" si="1"/>
        <v/>
      </c>
      <c r="B830" s="103" t="str">
        <f t="shared" si="2"/>
        <v/>
      </c>
      <c r="C830" s="6">
        <f t="shared" si="6"/>
        <v>30</v>
      </c>
      <c r="D830" s="6">
        <f t="shared" si="7"/>
        <v>17</v>
      </c>
      <c r="E830" s="104"/>
      <c r="F830" s="48"/>
      <c r="G830" s="6"/>
      <c r="H830" s="49" t="str">
        <f t="shared" si="3"/>
        <v/>
      </c>
      <c r="K830" s="6"/>
      <c r="L830" s="106"/>
      <c r="M830" s="6"/>
      <c r="N830" s="6"/>
      <c r="O830" s="105">
        <f t="shared" si="9"/>
        <v>0</v>
      </c>
      <c r="P830" s="108">
        <f t="shared" si="5"/>
        <v>1</v>
      </c>
    </row>
    <row r="831" ht="15.75" customHeight="1">
      <c r="A831" s="112" t="str">
        <f t="shared" si="1"/>
        <v/>
      </c>
      <c r="B831" s="103" t="str">
        <f t="shared" si="2"/>
        <v/>
      </c>
      <c r="C831" s="6">
        <f t="shared" si="6"/>
        <v>31</v>
      </c>
      <c r="D831" s="6">
        <f t="shared" si="7"/>
        <v>17</v>
      </c>
      <c r="E831" s="104"/>
      <c r="F831" s="48"/>
      <c r="G831" s="6"/>
      <c r="H831" s="49" t="str">
        <f t="shared" si="3"/>
        <v/>
      </c>
      <c r="K831" s="6"/>
      <c r="L831" s="106"/>
      <c r="M831" s="6"/>
      <c r="N831" s="6"/>
      <c r="O831" s="105">
        <f t="shared" si="9"/>
        <v>0</v>
      </c>
      <c r="P831" s="108">
        <f t="shared" si="5"/>
        <v>1</v>
      </c>
    </row>
    <row r="832" ht="15.75" customHeight="1">
      <c r="A832" s="112" t="str">
        <f t="shared" si="1"/>
        <v/>
      </c>
      <c r="B832" s="103" t="str">
        <f t="shared" si="2"/>
        <v/>
      </c>
      <c r="C832" s="6">
        <f t="shared" si="6"/>
        <v>32</v>
      </c>
      <c r="D832" s="6">
        <f t="shared" si="7"/>
        <v>17</v>
      </c>
      <c r="E832" s="104"/>
      <c r="F832" s="48"/>
      <c r="G832" s="6"/>
      <c r="H832" s="49" t="str">
        <f t="shared" si="3"/>
        <v/>
      </c>
      <c r="K832" s="6"/>
      <c r="L832" s="106"/>
      <c r="M832" s="6"/>
      <c r="N832" s="6"/>
      <c r="O832" s="105">
        <f t="shared" si="9"/>
        <v>0</v>
      </c>
      <c r="P832" s="108">
        <f t="shared" si="5"/>
        <v>1</v>
      </c>
    </row>
    <row r="833" ht="15.75" customHeight="1">
      <c r="A833" s="112" t="str">
        <f t="shared" si="1"/>
        <v/>
      </c>
      <c r="B833" s="103" t="str">
        <f t="shared" si="2"/>
        <v/>
      </c>
      <c r="C833" s="6">
        <f t="shared" si="6"/>
        <v>33</v>
      </c>
      <c r="D833" s="6">
        <f t="shared" si="7"/>
        <v>17</v>
      </c>
      <c r="E833" s="104"/>
      <c r="F833" s="48"/>
      <c r="G833" s="6"/>
      <c r="H833" s="49" t="str">
        <f t="shared" si="3"/>
        <v/>
      </c>
      <c r="K833" s="6"/>
      <c r="L833" s="106"/>
      <c r="M833" s="6"/>
      <c r="N833" s="6"/>
      <c r="O833" s="105">
        <f t="shared" si="9"/>
        <v>0</v>
      </c>
      <c r="P833" s="108">
        <f t="shared" si="5"/>
        <v>1</v>
      </c>
    </row>
    <row r="834" ht="15.75" customHeight="1">
      <c r="A834" s="112" t="str">
        <f t="shared" si="1"/>
        <v/>
      </c>
      <c r="B834" s="103" t="str">
        <f t="shared" si="2"/>
        <v/>
      </c>
      <c r="C834" s="6">
        <f t="shared" si="6"/>
        <v>34</v>
      </c>
      <c r="D834" s="6">
        <f t="shared" si="7"/>
        <v>17</v>
      </c>
      <c r="E834" s="104"/>
      <c r="F834" s="48"/>
      <c r="G834" s="6"/>
      <c r="H834" s="49" t="str">
        <f t="shared" si="3"/>
        <v/>
      </c>
      <c r="K834" s="6"/>
      <c r="L834" s="106"/>
      <c r="M834" s="6"/>
      <c r="N834" s="6"/>
      <c r="O834" s="105">
        <f t="shared" si="9"/>
        <v>0</v>
      </c>
      <c r="P834" s="108">
        <f t="shared" si="5"/>
        <v>1</v>
      </c>
    </row>
    <row r="835" ht="15.75" customHeight="1">
      <c r="A835" s="112" t="str">
        <f t="shared" si="1"/>
        <v/>
      </c>
      <c r="B835" s="103" t="str">
        <f t="shared" si="2"/>
        <v/>
      </c>
      <c r="C835" s="6">
        <f t="shared" si="6"/>
        <v>35</v>
      </c>
      <c r="D835" s="6">
        <f t="shared" si="7"/>
        <v>17</v>
      </c>
      <c r="E835" s="104"/>
      <c r="F835" s="48"/>
      <c r="G835" s="6"/>
      <c r="H835" s="49" t="str">
        <f t="shared" si="3"/>
        <v/>
      </c>
      <c r="K835" s="6"/>
      <c r="L835" s="106"/>
      <c r="M835" s="6"/>
      <c r="N835" s="6"/>
      <c r="O835" s="105">
        <f t="shared" si="9"/>
        <v>0</v>
      </c>
      <c r="P835" s="108">
        <f t="shared" si="5"/>
        <v>1</v>
      </c>
    </row>
    <row r="836" ht="15.75" customHeight="1">
      <c r="A836" s="112" t="str">
        <f t="shared" si="1"/>
        <v/>
      </c>
      <c r="B836" s="103" t="str">
        <f t="shared" si="2"/>
        <v/>
      </c>
      <c r="C836" s="6">
        <f t="shared" si="6"/>
        <v>36</v>
      </c>
      <c r="D836" s="6">
        <f t="shared" si="7"/>
        <v>17</v>
      </c>
      <c r="E836" s="104"/>
      <c r="F836" s="48"/>
      <c r="G836" s="6"/>
      <c r="H836" s="49" t="str">
        <f t="shared" si="3"/>
        <v/>
      </c>
      <c r="K836" s="6"/>
      <c r="L836" s="106"/>
      <c r="M836" s="6"/>
      <c r="N836" s="6"/>
      <c r="O836" s="105">
        <f t="shared" si="9"/>
        <v>0</v>
      </c>
      <c r="P836" s="108">
        <f t="shared" si="5"/>
        <v>1</v>
      </c>
    </row>
    <row r="837" ht="15.75" customHeight="1">
      <c r="A837" s="112" t="str">
        <f t="shared" si="1"/>
        <v/>
      </c>
      <c r="B837" s="103" t="str">
        <f t="shared" si="2"/>
        <v/>
      </c>
      <c r="C837" s="6">
        <f t="shared" si="6"/>
        <v>37</v>
      </c>
      <c r="D837" s="6">
        <f t="shared" si="7"/>
        <v>17</v>
      </c>
      <c r="E837" s="104"/>
      <c r="F837" s="48"/>
      <c r="G837" s="6"/>
      <c r="H837" s="49" t="str">
        <f t="shared" si="3"/>
        <v/>
      </c>
      <c r="K837" s="6"/>
      <c r="L837" s="106"/>
      <c r="M837" s="6"/>
      <c r="N837" s="6"/>
      <c r="O837" s="105">
        <f t="shared" si="9"/>
        <v>0</v>
      </c>
      <c r="P837" s="108">
        <f t="shared" si="5"/>
        <v>1</v>
      </c>
    </row>
    <row r="838" ht="15.75" customHeight="1">
      <c r="A838" s="112" t="str">
        <f t="shared" si="1"/>
        <v/>
      </c>
      <c r="B838" s="103" t="str">
        <f t="shared" si="2"/>
        <v/>
      </c>
      <c r="C838" s="6">
        <f t="shared" si="6"/>
        <v>38</v>
      </c>
      <c r="D838" s="6">
        <f t="shared" si="7"/>
        <v>17</v>
      </c>
      <c r="E838" s="104"/>
      <c r="F838" s="48"/>
      <c r="G838" s="6"/>
      <c r="H838" s="49" t="str">
        <f t="shared" si="3"/>
        <v/>
      </c>
      <c r="K838" s="6"/>
      <c r="L838" s="106"/>
      <c r="M838" s="6"/>
      <c r="N838" s="6"/>
      <c r="O838" s="105">
        <f t="shared" si="9"/>
        <v>0</v>
      </c>
      <c r="P838" s="108">
        <f t="shared" si="5"/>
        <v>1</v>
      </c>
    </row>
    <row r="839" ht="15.75" customHeight="1">
      <c r="A839" s="112" t="str">
        <f t="shared" si="1"/>
        <v/>
      </c>
      <c r="B839" s="103" t="str">
        <f t="shared" si="2"/>
        <v/>
      </c>
      <c r="C839" s="6">
        <f t="shared" si="6"/>
        <v>39</v>
      </c>
      <c r="D839" s="6">
        <f t="shared" si="7"/>
        <v>17</v>
      </c>
      <c r="E839" s="104"/>
      <c r="F839" s="48"/>
      <c r="G839" s="6"/>
      <c r="H839" s="49" t="str">
        <f t="shared" si="3"/>
        <v/>
      </c>
      <c r="K839" s="6"/>
      <c r="L839" s="106"/>
      <c r="M839" s="6"/>
      <c r="N839" s="6"/>
      <c r="O839" s="105">
        <f t="shared" si="9"/>
        <v>0</v>
      </c>
      <c r="P839" s="108">
        <f t="shared" si="5"/>
        <v>1</v>
      </c>
    </row>
    <row r="840" ht="15.75" customHeight="1">
      <c r="A840" s="112" t="str">
        <f t="shared" si="1"/>
        <v/>
      </c>
      <c r="B840" s="103" t="str">
        <f t="shared" si="2"/>
        <v/>
      </c>
      <c r="C840" s="6">
        <f t="shared" si="6"/>
        <v>40</v>
      </c>
      <c r="D840" s="6">
        <f t="shared" si="7"/>
        <v>17</v>
      </c>
      <c r="E840" s="104"/>
      <c r="F840" s="48"/>
      <c r="G840" s="6"/>
      <c r="H840" s="49" t="str">
        <f t="shared" si="3"/>
        <v/>
      </c>
      <c r="K840" s="6"/>
      <c r="L840" s="106"/>
      <c r="M840" s="6"/>
      <c r="N840" s="6"/>
      <c r="O840" s="105">
        <f t="shared" si="9"/>
        <v>0</v>
      </c>
      <c r="P840" s="108">
        <f t="shared" si="5"/>
        <v>1</v>
      </c>
    </row>
    <row r="841" ht="15.75" customHeight="1">
      <c r="A841" s="112" t="str">
        <f t="shared" si="1"/>
        <v/>
      </c>
      <c r="B841" s="103" t="str">
        <f t="shared" si="2"/>
        <v/>
      </c>
      <c r="C841" s="6">
        <f t="shared" si="6"/>
        <v>41</v>
      </c>
      <c r="D841" s="6">
        <f t="shared" si="7"/>
        <v>17</v>
      </c>
      <c r="E841" s="104"/>
      <c r="F841" s="48"/>
      <c r="G841" s="6"/>
      <c r="H841" s="49" t="str">
        <f t="shared" si="3"/>
        <v/>
      </c>
      <c r="K841" s="6"/>
      <c r="L841" s="106"/>
      <c r="M841" s="6"/>
      <c r="N841" s="6"/>
      <c r="O841" s="105">
        <f t="shared" si="9"/>
        <v>0</v>
      </c>
      <c r="P841" s="108">
        <f t="shared" si="5"/>
        <v>1</v>
      </c>
    </row>
    <row r="842" ht="15.75" customHeight="1">
      <c r="A842" s="112" t="str">
        <f t="shared" si="1"/>
        <v/>
      </c>
      <c r="B842" s="103" t="str">
        <f t="shared" si="2"/>
        <v/>
      </c>
      <c r="C842" s="6">
        <f t="shared" si="6"/>
        <v>42</v>
      </c>
      <c r="D842" s="6">
        <f t="shared" si="7"/>
        <v>17</v>
      </c>
      <c r="E842" s="104"/>
      <c r="F842" s="48"/>
      <c r="G842" s="6"/>
      <c r="H842" s="49" t="str">
        <f t="shared" si="3"/>
        <v/>
      </c>
      <c r="K842" s="6"/>
      <c r="L842" s="106"/>
      <c r="M842" s="6"/>
      <c r="N842" s="6"/>
      <c r="O842" s="105">
        <f t="shared" si="9"/>
        <v>0</v>
      </c>
      <c r="P842" s="108">
        <f t="shared" si="5"/>
        <v>1</v>
      </c>
    </row>
    <row r="843" ht="15.75" customHeight="1">
      <c r="A843" s="112" t="str">
        <f t="shared" si="1"/>
        <v/>
      </c>
      <c r="B843" s="103" t="str">
        <f t="shared" si="2"/>
        <v/>
      </c>
      <c r="C843" s="6">
        <f t="shared" si="6"/>
        <v>43</v>
      </c>
      <c r="D843" s="6">
        <f t="shared" si="7"/>
        <v>17</v>
      </c>
      <c r="E843" s="104"/>
      <c r="F843" s="48"/>
      <c r="G843" s="6"/>
      <c r="H843" s="49" t="str">
        <f t="shared" si="3"/>
        <v/>
      </c>
      <c r="K843" s="6"/>
      <c r="L843" s="106"/>
      <c r="M843" s="6"/>
      <c r="N843" s="6"/>
      <c r="O843" s="105">
        <f t="shared" si="9"/>
        <v>0</v>
      </c>
      <c r="P843" s="108">
        <f t="shared" si="5"/>
        <v>1</v>
      </c>
    </row>
    <row r="844" ht="15.75" customHeight="1">
      <c r="A844" s="112" t="str">
        <f t="shared" si="1"/>
        <v/>
      </c>
      <c r="B844" s="103" t="str">
        <f t="shared" si="2"/>
        <v/>
      </c>
      <c r="C844" s="6">
        <f t="shared" si="6"/>
        <v>44</v>
      </c>
      <c r="D844" s="6">
        <f t="shared" si="7"/>
        <v>17</v>
      </c>
      <c r="E844" s="104"/>
      <c r="F844" s="48"/>
      <c r="G844" s="6"/>
      <c r="H844" s="49" t="str">
        <f t="shared" si="3"/>
        <v/>
      </c>
      <c r="K844" s="6"/>
      <c r="L844" s="106"/>
      <c r="M844" s="6"/>
      <c r="N844" s="6"/>
      <c r="O844" s="105">
        <f t="shared" si="9"/>
        <v>0</v>
      </c>
      <c r="P844" s="108">
        <f t="shared" si="5"/>
        <v>1</v>
      </c>
    </row>
    <row r="845" ht="15.75" customHeight="1">
      <c r="A845" s="112" t="str">
        <f t="shared" si="1"/>
        <v/>
      </c>
      <c r="B845" s="103" t="str">
        <f t="shared" si="2"/>
        <v/>
      </c>
      <c r="C845" s="6">
        <f t="shared" si="6"/>
        <v>45</v>
      </c>
      <c r="D845" s="6">
        <f t="shared" si="7"/>
        <v>17</v>
      </c>
      <c r="E845" s="104"/>
      <c r="F845" s="48"/>
      <c r="G845" s="6"/>
      <c r="H845" s="49" t="str">
        <f t="shared" si="3"/>
        <v/>
      </c>
      <c r="K845" s="6"/>
      <c r="L845" s="106"/>
      <c r="M845" s="6"/>
      <c r="N845" s="6"/>
      <c r="O845" s="105">
        <f t="shared" si="9"/>
        <v>0</v>
      </c>
      <c r="P845" s="108">
        <f t="shared" si="5"/>
        <v>1</v>
      </c>
    </row>
    <row r="846" ht="15.75" customHeight="1">
      <c r="A846" s="112" t="str">
        <f t="shared" si="1"/>
        <v/>
      </c>
      <c r="B846" s="103" t="str">
        <f t="shared" si="2"/>
        <v/>
      </c>
      <c r="C846" s="6">
        <f t="shared" si="6"/>
        <v>46</v>
      </c>
      <c r="D846" s="6">
        <f t="shared" si="7"/>
        <v>17</v>
      </c>
      <c r="E846" s="104"/>
      <c r="F846" s="48"/>
      <c r="G846" s="6"/>
      <c r="H846" s="49" t="str">
        <f t="shared" si="3"/>
        <v/>
      </c>
      <c r="K846" s="6"/>
      <c r="L846" s="106"/>
      <c r="M846" s="6"/>
      <c r="N846" s="6"/>
      <c r="O846" s="105">
        <f t="shared" si="9"/>
        <v>0</v>
      </c>
      <c r="P846" s="108">
        <f t="shared" si="5"/>
        <v>1</v>
      </c>
    </row>
    <row r="847" ht="15.75" customHeight="1">
      <c r="A847" s="112" t="str">
        <f t="shared" si="1"/>
        <v/>
      </c>
      <c r="B847" s="103" t="str">
        <f t="shared" si="2"/>
        <v/>
      </c>
      <c r="C847" s="6">
        <f t="shared" si="6"/>
        <v>47</v>
      </c>
      <c r="D847" s="6">
        <f t="shared" si="7"/>
        <v>17</v>
      </c>
      <c r="E847" s="104"/>
      <c r="F847" s="48"/>
      <c r="G847" s="6"/>
      <c r="H847" s="49" t="str">
        <f t="shared" si="3"/>
        <v/>
      </c>
      <c r="K847" s="6"/>
      <c r="L847" s="106"/>
      <c r="M847" s="6"/>
      <c r="N847" s="6"/>
      <c r="O847" s="105">
        <f t="shared" si="9"/>
        <v>0</v>
      </c>
      <c r="P847" s="108">
        <f t="shared" si="5"/>
        <v>1</v>
      </c>
    </row>
    <row r="848" ht="15.75" customHeight="1">
      <c r="A848" s="112" t="str">
        <f t="shared" si="1"/>
        <v/>
      </c>
      <c r="B848" s="103" t="str">
        <f t="shared" si="2"/>
        <v/>
      </c>
      <c r="C848" s="6">
        <f t="shared" si="6"/>
        <v>48</v>
      </c>
      <c r="D848" s="6">
        <f t="shared" si="7"/>
        <v>17</v>
      </c>
      <c r="E848" s="104"/>
      <c r="F848" s="48"/>
      <c r="G848" s="6"/>
      <c r="H848" s="49" t="str">
        <f t="shared" si="3"/>
        <v/>
      </c>
      <c r="K848" s="6"/>
      <c r="L848" s="106"/>
      <c r="M848" s="6"/>
      <c r="N848" s="6"/>
      <c r="O848" s="105">
        <f t="shared" si="9"/>
        <v>0</v>
      </c>
      <c r="P848" s="108">
        <f t="shared" si="5"/>
        <v>1</v>
      </c>
    </row>
    <row r="849" ht="15.75" customHeight="1">
      <c r="A849" s="112" t="str">
        <f t="shared" si="1"/>
        <v/>
      </c>
      <c r="B849" s="103" t="str">
        <f t="shared" si="2"/>
        <v/>
      </c>
      <c r="C849" s="6">
        <f t="shared" si="6"/>
        <v>49</v>
      </c>
      <c r="D849" s="6">
        <f t="shared" si="7"/>
        <v>17</v>
      </c>
      <c r="E849" s="104"/>
      <c r="F849" s="48"/>
      <c r="G849" s="6"/>
      <c r="H849" s="49" t="str">
        <f t="shared" si="3"/>
        <v/>
      </c>
      <c r="K849" s="6"/>
      <c r="L849" s="106"/>
      <c r="M849" s="6"/>
      <c r="N849" s="6"/>
      <c r="O849" s="105">
        <f t="shared" si="9"/>
        <v>0</v>
      </c>
      <c r="P849" s="108">
        <f t="shared" si="5"/>
        <v>1</v>
      </c>
    </row>
    <row r="850" ht="15.75" customHeight="1">
      <c r="A850" s="112" t="str">
        <f t="shared" si="1"/>
        <v/>
      </c>
      <c r="B850" s="103" t="str">
        <f t="shared" si="2"/>
        <v/>
      </c>
      <c r="C850" s="6">
        <f t="shared" si="6"/>
        <v>50</v>
      </c>
      <c r="D850" s="6">
        <f t="shared" si="7"/>
        <v>17</v>
      </c>
      <c r="E850" s="114"/>
      <c r="F850" s="48"/>
      <c r="G850" s="6"/>
      <c r="H850" s="49" t="str">
        <f t="shared" si="3"/>
        <v/>
      </c>
      <c r="K850" s="6"/>
      <c r="L850" s="106"/>
      <c r="M850" s="6"/>
      <c r="N850" s="6"/>
      <c r="O850" s="105">
        <f t="shared" si="9"/>
        <v>0</v>
      </c>
      <c r="P850" s="108">
        <f t="shared" si="5"/>
        <v>1</v>
      </c>
    </row>
    <row r="851" ht="15.75" customHeight="1">
      <c r="A851" s="112" t="str">
        <f t="shared" si="1"/>
        <v/>
      </c>
      <c r="B851" s="103" t="str">
        <f t="shared" si="2"/>
        <v/>
      </c>
      <c r="C851" s="6">
        <f t="shared" si="6"/>
        <v>1</v>
      </c>
      <c r="D851" s="6">
        <f t="shared" si="7"/>
        <v>18</v>
      </c>
      <c r="E851" s="97" t="str">
        <f t="array" ref="E851">if(index(VirtualLeague!$I$2:$AF$2,0,D851)="",,index(ScoreMatrix!$B$2:$AA$51,0,D851))</f>
        <v/>
      </c>
      <c r="F851" s="48"/>
      <c r="G851" s="6"/>
      <c r="H851" s="49" t="str">
        <f t="shared" si="3"/>
        <v/>
      </c>
      <c r="K851" s="6"/>
      <c r="L851" s="106"/>
      <c r="M851" s="6"/>
      <c r="N851" s="6"/>
      <c r="O851" s="105">
        <f t="shared" si="9"/>
        <v>0</v>
      </c>
      <c r="P851" s="108">
        <f t="shared" si="5"/>
        <v>1</v>
      </c>
    </row>
    <row r="852" ht="15.75" customHeight="1">
      <c r="A852" s="112" t="str">
        <f t="shared" si="1"/>
        <v/>
      </c>
      <c r="B852" s="103" t="str">
        <f t="shared" si="2"/>
        <v/>
      </c>
      <c r="C852" s="6">
        <f t="shared" si="6"/>
        <v>2</v>
      </c>
      <c r="D852" s="6">
        <f t="shared" si="7"/>
        <v>18</v>
      </c>
      <c r="E852" s="104"/>
      <c r="F852" s="48"/>
      <c r="G852" s="6"/>
      <c r="H852" s="49" t="str">
        <f t="shared" si="3"/>
        <v/>
      </c>
      <c r="K852" s="6"/>
      <c r="L852" s="106"/>
      <c r="M852" s="6"/>
      <c r="N852" s="6"/>
      <c r="O852" s="105">
        <f t="shared" si="9"/>
        <v>0</v>
      </c>
      <c r="P852" s="108">
        <f t="shared" si="5"/>
        <v>1</v>
      </c>
    </row>
    <row r="853" ht="15.75" customHeight="1">
      <c r="A853" s="112" t="str">
        <f t="shared" si="1"/>
        <v/>
      </c>
      <c r="B853" s="103" t="str">
        <f t="shared" si="2"/>
        <v/>
      </c>
      <c r="C853" s="6">
        <f t="shared" si="6"/>
        <v>3</v>
      </c>
      <c r="D853" s="6">
        <f t="shared" si="7"/>
        <v>18</v>
      </c>
      <c r="E853" s="104"/>
      <c r="F853" s="48"/>
      <c r="G853" s="6"/>
      <c r="H853" s="49" t="str">
        <f t="shared" si="3"/>
        <v/>
      </c>
      <c r="K853" s="6"/>
      <c r="L853" s="106"/>
      <c r="M853" s="6"/>
      <c r="N853" s="6"/>
      <c r="O853" s="105">
        <f t="shared" si="9"/>
        <v>0</v>
      </c>
      <c r="P853" s="108">
        <f t="shared" si="5"/>
        <v>1</v>
      </c>
    </row>
    <row r="854" ht="15.75" customHeight="1">
      <c r="A854" s="112" t="str">
        <f t="shared" si="1"/>
        <v/>
      </c>
      <c r="B854" s="103" t="str">
        <f t="shared" si="2"/>
        <v/>
      </c>
      <c r="C854" s="6">
        <f t="shared" si="6"/>
        <v>4</v>
      </c>
      <c r="D854" s="6">
        <f t="shared" si="7"/>
        <v>18</v>
      </c>
      <c r="E854" s="104"/>
      <c r="F854" s="48"/>
      <c r="G854" s="6"/>
      <c r="H854" s="49" t="str">
        <f t="shared" si="3"/>
        <v/>
      </c>
      <c r="K854" s="6"/>
      <c r="L854" s="106"/>
      <c r="M854" s="6"/>
      <c r="N854" s="6"/>
      <c r="O854" s="105">
        <f t="shared" si="9"/>
        <v>0</v>
      </c>
      <c r="P854" s="108">
        <f t="shared" si="5"/>
        <v>1</v>
      </c>
    </row>
    <row r="855" ht="15.75" customHeight="1">
      <c r="A855" s="112" t="str">
        <f t="shared" si="1"/>
        <v/>
      </c>
      <c r="B855" s="103" t="str">
        <f t="shared" si="2"/>
        <v/>
      </c>
      <c r="C855" s="6">
        <f t="shared" si="6"/>
        <v>5</v>
      </c>
      <c r="D855" s="6">
        <f t="shared" si="7"/>
        <v>18</v>
      </c>
      <c r="E855" s="104"/>
      <c r="F855" s="48"/>
      <c r="G855" s="6"/>
      <c r="H855" s="49" t="str">
        <f t="shared" si="3"/>
        <v/>
      </c>
      <c r="K855" s="6"/>
      <c r="L855" s="106"/>
      <c r="M855" s="6"/>
      <c r="N855" s="6"/>
      <c r="O855" s="105">
        <f t="shared" si="9"/>
        <v>0</v>
      </c>
      <c r="P855" s="108">
        <f t="shared" si="5"/>
        <v>1</v>
      </c>
    </row>
    <row r="856" ht="15.75" customHeight="1">
      <c r="A856" s="112" t="str">
        <f t="shared" si="1"/>
        <v/>
      </c>
      <c r="B856" s="103" t="str">
        <f t="shared" si="2"/>
        <v/>
      </c>
      <c r="C856" s="6">
        <f t="shared" si="6"/>
        <v>6</v>
      </c>
      <c r="D856" s="6">
        <f t="shared" si="7"/>
        <v>18</v>
      </c>
      <c r="E856" s="104"/>
      <c r="F856" s="48"/>
      <c r="G856" s="6"/>
      <c r="H856" s="49" t="str">
        <f t="shared" si="3"/>
        <v/>
      </c>
      <c r="K856" s="6"/>
      <c r="L856" s="106"/>
      <c r="M856" s="6"/>
      <c r="N856" s="6"/>
      <c r="O856" s="105">
        <f t="shared" si="9"/>
        <v>0</v>
      </c>
      <c r="P856" s="108">
        <f t="shared" si="5"/>
        <v>1</v>
      </c>
    </row>
    <row r="857" ht="15.75" customHeight="1">
      <c r="A857" s="112" t="str">
        <f t="shared" si="1"/>
        <v/>
      </c>
      <c r="B857" s="103" t="str">
        <f t="shared" si="2"/>
        <v/>
      </c>
      <c r="C857" s="6">
        <f t="shared" si="6"/>
        <v>7</v>
      </c>
      <c r="D857" s="6">
        <f t="shared" si="7"/>
        <v>18</v>
      </c>
      <c r="E857" s="104"/>
      <c r="F857" s="48"/>
      <c r="G857" s="6"/>
      <c r="H857" s="49" t="str">
        <f t="shared" si="3"/>
        <v/>
      </c>
      <c r="K857" s="6"/>
      <c r="L857" s="106"/>
      <c r="M857" s="6"/>
      <c r="N857" s="6"/>
      <c r="O857" s="105">
        <f t="shared" si="9"/>
        <v>0</v>
      </c>
      <c r="P857" s="108">
        <f t="shared" si="5"/>
        <v>1</v>
      </c>
    </row>
    <row r="858" ht="15.75" customHeight="1">
      <c r="A858" s="112" t="str">
        <f t="shared" si="1"/>
        <v/>
      </c>
      <c r="B858" s="103" t="str">
        <f t="shared" si="2"/>
        <v/>
      </c>
      <c r="C858" s="6">
        <f t="shared" si="6"/>
        <v>8</v>
      </c>
      <c r="D858" s="6">
        <f t="shared" si="7"/>
        <v>18</v>
      </c>
      <c r="E858" s="104"/>
      <c r="F858" s="48"/>
      <c r="G858" s="6"/>
      <c r="H858" s="49" t="str">
        <f t="shared" si="3"/>
        <v/>
      </c>
      <c r="K858" s="6"/>
      <c r="L858" s="106"/>
      <c r="M858" s="6"/>
      <c r="N858" s="6"/>
      <c r="O858" s="105">
        <f t="shared" si="9"/>
        <v>0</v>
      </c>
      <c r="P858" s="108">
        <f t="shared" si="5"/>
        <v>1</v>
      </c>
    </row>
    <row r="859" ht="15.75" customHeight="1">
      <c r="A859" s="112" t="str">
        <f t="shared" si="1"/>
        <v/>
      </c>
      <c r="B859" s="103" t="str">
        <f t="shared" si="2"/>
        <v/>
      </c>
      <c r="C859" s="6">
        <f t="shared" si="6"/>
        <v>9</v>
      </c>
      <c r="D859" s="6">
        <f t="shared" si="7"/>
        <v>18</v>
      </c>
      <c r="E859" s="104"/>
      <c r="F859" s="48"/>
      <c r="G859" s="6"/>
      <c r="H859" s="49" t="str">
        <f t="shared" si="3"/>
        <v/>
      </c>
      <c r="K859" s="6"/>
      <c r="L859" s="106"/>
      <c r="M859" s="6"/>
      <c r="N859" s="6"/>
      <c r="O859" s="105">
        <f t="shared" si="9"/>
        <v>0</v>
      </c>
      <c r="P859" s="108">
        <f t="shared" si="5"/>
        <v>1</v>
      </c>
    </row>
    <row r="860" ht="15.75" customHeight="1">
      <c r="A860" s="112" t="str">
        <f t="shared" si="1"/>
        <v/>
      </c>
      <c r="B860" s="103" t="str">
        <f t="shared" si="2"/>
        <v/>
      </c>
      <c r="C860" s="6">
        <f t="shared" si="6"/>
        <v>10</v>
      </c>
      <c r="D860" s="6">
        <f t="shared" si="7"/>
        <v>18</v>
      </c>
      <c r="E860" s="104"/>
      <c r="F860" s="48"/>
      <c r="G860" s="6"/>
      <c r="H860" s="49" t="str">
        <f t="shared" si="3"/>
        <v/>
      </c>
      <c r="K860" s="6"/>
      <c r="L860" s="106"/>
      <c r="M860" s="6"/>
      <c r="N860" s="6"/>
      <c r="O860" s="105">
        <f t="shared" si="9"/>
        <v>0</v>
      </c>
      <c r="P860" s="108">
        <f t="shared" si="5"/>
        <v>1</v>
      </c>
    </row>
    <row r="861" ht="15.75" customHeight="1">
      <c r="A861" s="112" t="str">
        <f t="shared" si="1"/>
        <v/>
      </c>
      <c r="B861" s="103" t="str">
        <f t="shared" si="2"/>
        <v/>
      </c>
      <c r="C861" s="6">
        <f t="shared" si="6"/>
        <v>11</v>
      </c>
      <c r="D861" s="6">
        <f t="shared" si="7"/>
        <v>18</v>
      </c>
      <c r="E861" s="104"/>
      <c r="F861" s="48"/>
      <c r="G861" s="6"/>
      <c r="H861" s="49" t="str">
        <f t="shared" si="3"/>
        <v/>
      </c>
      <c r="K861" s="6"/>
      <c r="L861" s="106"/>
      <c r="M861" s="6"/>
      <c r="N861" s="6"/>
      <c r="O861" s="105">
        <f t="shared" si="9"/>
        <v>0</v>
      </c>
      <c r="P861" s="108">
        <f t="shared" si="5"/>
        <v>1</v>
      </c>
    </row>
    <row r="862" ht="15.75" customHeight="1">
      <c r="A862" s="112" t="str">
        <f t="shared" si="1"/>
        <v/>
      </c>
      <c r="B862" s="103" t="str">
        <f t="shared" si="2"/>
        <v/>
      </c>
      <c r="C862" s="6">
        <f t="shared" si="6"/>
        <v>12</v>
      </c>
      <c r="D862" s="6">
        <f t="shared" si="7"/>
        <v>18</v>
      </c>
      <c r="E862" s="104"/>
      <c r="F862" s="48"/>
      <c r="G862" s="6"/>
      <c r="H862" s="49" t="str">
        <f t="shared" si="3"/>
        <v/>
      </c>
      <c r="K862" s="6"/>
      <c r="L862" s="106"/>
      <c r="M862" s="6"/>
      <c r="N862" s="6"/>
      <c r="O862" s="105">
        <f t="shared" si="9"/>
        <v>0</v>
      </c>
      <c r="P862" s="108">
        <f t="shared" si="5"/>
        <v>1</v>
      </c>
    </row>
    <row r="863" ht="15.75" customHeight="1">
      <c r="A863" s="112" t="str">
        <f t="shared" si="1"/>
        <v/>
      </c>
      <c r="B863" s="103" t="str">
        <f t="shared" si="2"/>
        <v/>
      </c>
      <c r="C863" s="6">
        <f t="shared" si="6"/>
        <v>13</v>
      </c>
      <c r="D863" s="6">
        <f t="shared" si="7"/>
        <v>18</v>
      </c>
      <c r="E863" s="104"/>
      <c r="F863" s="48"/>
      <c r="G863" s="6"/>
      <c r="H863" s="49" t="str">
        <f t="shared" si="3"/>
        <v/>
      </c>
      <c r="K863" s="6"/>
      <c r="L863" s="106"/>
      <c r="M863" s="6"/>
      <c r="N863" s="6"/>
      <c r="O863" s="105">
        <f t="shared" si="9"/>
        <v>0</v>
      </c>
      <c r="P863" s="108">
        <f t="shared" si="5"/>
        <v>1</v>
      </c>
    </row>
    <row r="864" ht="15.75" customHeight="1">
      <c r="A864" s="112" t="str">
        <f t="shared" si="1"/>
        <v/>
      </c>
      <c r="B864" s="103" t="str">
        <f t="shared" si="2"/>
        <v/>
      </c>
      <c r="C864" s="6">
        <f t="shared" si="6"/>
        <v>14</v>
      </c>
      <c r="D864" s="6">
        <f t="shared" si="7"/>
        <v>18</v>
      </c>
      <c r="E864" s="104"/>
      <c r="F864" s="48"/>
      <c r="G864" s="6"/>
      <c r="H864" s="49" t="str">
        <f t="shared" si="3"/>
        <v/>
      </c>
      <c r="K864" s="6"/>
      <c r="L864" s="106"/>
      <c r="M864" s="6"/>
      <c r="N864" s="6"/>
      <c r="O864" s="105">
        <f t="shared" si="9"/>
        <v>0</v>
      </c>
      <c r="P864" s="108">
        <f t="shared" si="5"/>
        <v>1</v>
      </c>
    </row>
    <row r="865" ht="15.75" customHeight="1">
      <c r="A865" s="112" t="str">
        <f t="shared" si="1"/>
        <v/>
      </c>
      <c r="B865" s="103" t="str">
        <f t="shared" si="2"/>
        <v/>
      </c>
      <c r="C865" s="6">
        <f t="shared" si="6"/>
        <v>15</v>
      </c>
      <c r="D865" s="6">
        <f t="shared" si="7"/>
        <v>18</v>
      </c>
      <c r="E865" s="104"/>
      <c r="F865" s="48"/>
      <c r="G865" s="6"/>
      <c r="H865" s="49" t="str">
        <f t="shared" si="3"/>
        <v/>
      </c>
      <c r="K865" s="6"/>
      <c r="L865" s="106"/>
      <c r="M865" s="6"/>
      <c r="N865" s="6"/>
      <c r="O865" s="105">
        <f t="shared" si="9"/>
        <v>0</v>
      </c>
      <c r="P865" s="108">
        <f t="shared" si="5"/>
        <v>1</v>
      </c>
    </row>
    <row r="866" ht="15.75" customHeight="1">
      <c r="A866" s="112" t="str">
        <f t="shared" si="1"/>
        <v/>
      </c>
      <c r="B866" s="103" t="str">
        <f t="shared" si="2"/>
        <v/>
      </c>
      <c r="C866" s="6">
        <f t="shared" si="6"/>
        <v>16</v>
      </c>
      <c r="D866" s="6">
        <f t="shared" si="7"/>
        <v>18</v>
      </c>
      <c r="E866" s="104"/>
      <c r="F866" s="48"/>
      <c r="G866" s="6"/>
      <c r="H866" s="49" t="str">
        <f t="shared" si="3"/>
        <v/>
      </c>
      <c r="K866" s="6"/>
      <c r="L866" s="106"/>
      <c r="M866" s="6"/>
      <c r="N866" s="6"/>
      <c r="O866" s="105">
        <f t="shared" si="9"/>
        <v>0</v>
      </c>
      <c r="P866" s="108">
        <f t="shared" si="5"/>
        <v>1</v>
      </c>
    </row>
    <row r="867" ht="15.75" customHeight="1">
      <c r="A867" s="112" t="str">
        <f t="shared" si="1"/>
        <v/>
      </c>
      <c r="B867" s="103" t="str">
        <f t="shared" si="2"/>
        <v/>
      </c>
      <c r="C867" s="6">
        <f t="shared" si="6"/>
        <v>17</v>
      </c>
      <c r="D867" s="6">
        <f t="shared" si="7"/>
        <v>18</v>
      </c>
      <c r="E867" s="104"/>
      <c r="F867" s="48"/>
      <c r="G867" s="6"/>
      <c r="H867" s="49" t="str">
        <f t="shared" si="3"/>
        <v/>
      </c>
      <c r="K867" s="6"/>
      <c r="L867" s="106"/>
      <c r="M867" s="6"/>
      <c r="N867" s="6"/>
      <c r="O867" s="105">
        <f t="shared" si="9"/>
        <v>0</v>
      </c>
      <c r="P867" s="108">
        <f t="shared" si="5"/>
        <v>1</v>
      </c>
    </row>
    <row r="868" ht="15.75" customHeight="1">
      <c r="A868" s="112" t="str">
        <f t="shared" si="1"/>
        <v/>
      </c>
      <c r="B868" s="103" t="str">
        <f t="shared" si="2"/>
        <v/>
      </c>
      <c r="C868" s="6">
        <f t="shared" si="6"/>
        <v>18</v>
      </c>
      <c r="D868" s="6">
        <f t="shared" si="7"/>
        <v>18</v>
      </c>
      <c r="E868" s="104"/>
      <c r="F868" s="48"/>
      <c r="G868" s="6"/>
      <c r="H868" s="49" t="str">
        <f t="shared" si="3"/>
        <v/>
      </c>
      <c r="K868" s="6"/>
      <c r="L868" s="106"/>
      <c r="M868" s="6"/>
      <c r="N868" s="6"/>
      <c r="O868" s="105">
        <f t="shared" si="9"/>
        <v>0</v>
      </c>
      <c r="P868" s="108">
        <f t="shared" si="5"/>
        <v>1</v>
      </c>
    </row>
    <row r="869" ht="15.75" customHeight="1">
      <c r="A869" s="112" t="str">
        <f t="shared" si="1"/>
        <v/>
      </c>
      <c r="B869" s="103" t="str">
        <f t="shared" si="2"/>
        <v/>
      </c>
      <c r="C869" s="6">
        <f t="shared" si="6"/>
        <v>19</v>
      </c>
      <c r="D869" s="6">
        <f t="shared" si="7"/>
        <v>18</v>
      </c>
      <c r="E869" s="104"/>
      <c r="F869" s="48"/>
      <c r="G869" s="6"/>
      <c r="H869" s="49" t="str">
        <f t="shared" si="3"/>
        <v/>
      </c>
      <c r="K869" s="6"/>
      <c r="L869" s="106"/>
      <c r="M869" s="6"/>
      <c r="N869" s="6"/>
      <c r="O869" s="105">
        <f t="shared" si="9"/>
        <v>0</v>
      </c>
      <c r="P869" s="108">
        <f t="shared" si="5"/>
        <v>1</v>
      </c>
    </row>
    <row r="870" ht="15.75" customHeight="1">
      <c r="A870" s="112" t="str">
        <f t="shared" si="1"/>
        <v/>
      </c>
      <c r="B870" s="103" t="str">
        <f t="shared" si="2"/>
        <v/>
      </c>
      <c r="C870" s="6">
        <f t="shared" si="6"/>
        <v>20</v>
      </c>
      <c r="D870" s="6">
        <f t="shared" si="7"/>
        <v>18</v>
      </c>
      <c r="E870" s="104"/>
      <c r="F870" s="48"/>
      <c r="G870" s="6"/>
      <c r="H870" s="49" t="str">
        <f t="shared" si="3"/>
        <v/>
      </c>
      <c r="K870" s="6"/>
      <c r="L870" s="106"/>
      <c r="M870" s="6"/>
      <c r="N870" s="6"/>
      <c r="O870" s="105">
        <f t="shared" si="9"/>
        <v>0</v>
      </c>
      <c r="P870" s="108">
        <f t="shared" si="5"/>
        <v>1</v>
      </c>
    </row>
    <row r="871" ht="15.75" customHeight="1">
      <c r="A871" s="112" t="str">
        <f t="shared" si="1"/>
        <v/>
      </c>
      <c r="B871" s="103" t="str">
        <f t="shared" si="2"/>
        <v/>
      </c>
      <c r="C871" s="6">
        <f t="shared" si="6"/>
        <v>21</v>
      </c>
      <c r="D871" s="6">
        <f t="shared" si="7"/>
        <v>18</v>
      </c>
      <c r="E871" s="104"/>
      <c r="F871" s="48"/>
      <c r="G871" s="6"/>
      <c r="H871" s="49" t="str">
        <f t="shared" si="3"/>
        <v/>
      </c>
      <c r="K871" s="6"/>
      <c r="L871" s="106"/>
      <c r="M871" s="6"/>
      <c r="N871" s="6"/>
      <c r="O871" s="105">
        <f t="shared" si="9"/>
        <v>0</v>
      </c>
      <c r="P871" s="108">
        <f t="shared" si="5"/>
        <v>1</v>
      </c>
    </row>
    <row r="872" ht="15.75" customHeight="1">
      <c r="A872" s="112" t="str">
        <f t="shared" si="1"/>
        <v/>
      </c>
      <c r="B872" s="103" t="str">
        <f t="shared" si="2"/>
        <v/>
      </c>
      <c r="C872" s="6">
        <f t="shared" si="6"/>
        <v>22</v>
      </c>
      <c r="D872" s="6">
        <f t="shared" si="7"/>
        <v>18</v>
      </c>
      <c r="E872" s="104"/>
      <c r="F872" s="48"/>
      <c r="G872" s="6"/>
      <c r="H872" s="49" t="str">
        <f t="shared" si="3"/>
        <v/>
      </c>
      <c r="K872" s="6"/>
      <c r="L872" s="106"/>
      <c r="M872" s="6"/>
      <c r="N872" s="6"/>
      <c r="O872" s="105">
        <f t="shared" si="9"/>
        <v>0</v>
      </c>
      <c r="P872" s="108">
        <f t="shared" si="5"/>
        <v>1</v>
      </c>
    </row>
    <row r="873" ht="15.75" customHeight="1">
      <c r="A873" s="112" t="str">
        <f t="shared" si="1"/>
        <v/>
      </c>
      <c r="B873" s="103" t="str">
        <f t="shared" si="2"/>
        <v/>
      </c>
      <c r="C873" s="6">
        <f t="shared" si="6"/>
        <v>23</v>
      </c>
      <c r="D873" s="6">
        <f t="shared" si="7"/>
        <v>18</v>
      </c>
      <c r="E873" s="104"/>
      <c r="F873" s="48"/>
      <c r="G873" s="6"/>
      <c r="H873" s="49" t="str">
        <f t="shared" si="3"/>
        <v/>
      </c>
      <c r="K873" s="6"/>
      <c r="L873" s="106"/>
      <c r="M873" s="6"/>
      <c r="N873" s="6"/>
      <c r="O873" s="105">
        <f t="shared" si="9"/>
        <v>0</v>
      </c>
      <c r="P873" s="108">
        <f t="shared" si="5"/>
        <v>1</v>
      </c>
    </row>
    <row r="874" ht="15.75" customHeight="1">
      <c r="A874" s="112" t="str">
        <f t="shared" si="1"/>
        <v/>
      </c>
      <c r="B874" s="103" t="str">
        <f t="shared" si="2"/>
        <v/>
      </c>
      <c r="C874" s="6">
        <f t="shared" si="6"/>
        <v>24</v>
      </c>
      <c r="D874" s="6">
        <f t="shared" si="7"/>
        <v>18</v>
      </c>
      <c r="E874" s="104"/>
      <c r="F874" s="48"/>
      <c r="G874" s="6"/>
      <c r="H874" s="49" t="str">
        <f t="shared" si="3"/>
        <v/>
      </c>
      <c r="K874" s="6"/>
      <c r="L874" s="106"/>
      <c r="M874" s="6"/>
      <c r="N874" s="6"/>
      <c r="O874" s="105">
        <f t="shared" si="9"/>
        <v>0</v>
      </c>
      <c r="P874" s="108">
        <f t="shared" si="5"/>
        <v>1</v>
      </c>
    </row>
    <row r="875" ht="15.75" customHeight="1">
      <c r="A875" s="112" t="str">
        <f t="shared" si="1"/>
        <v/>
      </c>
      <c r="B875" s="103" t="str">
        <f t="shared" si="2"/>
        <v/>
      </c>
      <c r="C875" s="6">
        <f t="shared" si="6"/>
        <v>25</v>
      </c>
      <c r="D875" s="6">
        <f t="shared" si="7"/>
        <v>18</v>
      </c>
      <c r="E875" s="104"/>
      <c r="F875" s="48"/>
      <c r="G875" s="6"/>
      <c r="H875" s="49" t="str">
        <f t="shared" si="3"/>
        <v/>
      </c>
      <c r="K875" s="6"/>
      <c r="L875" s="106"/>
      <c r="M875" s="6"/>
      <c r="N875" s="6"/>
      <c r="O875" s="105">
        <f t="shared" si="9"/>
        <v>0</v>
      </c>
      <c r="P875" s="108">
        <f t="shared" si="5"/>
        <v>1</v>
      </c>
    </row>
    <row r="876" ht="15.75" customHeight="1">
      <c r="A876" s="112" t="str">
        <f t="shared" si="1"/>
        <v/>
      </c>
      <c r="B876" s="103" t="str">
        <f t="shared" si="2"/>
        <v/>
      </c>
      <c r="C876" s="6">
        <f t="shared" si="6"/>
        <v>26</v>
      </c>
      <c r="D876" s="6">
        <f t="shared" si="7"/>
        <v>18</v>
      </c>
      <c r="E876" s="104"/>
      <c r="F876" s="48"/>
      <c r="G876" s="6"/>
      <c r="H876" s="49" t="str">
        <f t="shared" si="3"/>
        <v/>
      </c>
      <c r="K876" s="6"/>
      <c r="L876" s="106"/>
      <c r="M876" s="6"/>
      <c r="N876" s="6"/>
      <c r="O876" s="105">
        <f t="shared" si="9"/>
        <v>0</v>
      </c>
      <c r="P876" s="108">
        <f t="shared" si="5"/>
        <v>1</v>
      </c>
    </row>
    <row r="877" ht="15.75" customHeight="1">
      <c r="A877" s="112" t="str">
        <f t="shared" si="1"/>
        <v/>
      </c>
      <c r="B877" s="103" t="str">
        <f t="shared" si="2"/>
        <v/>
      </c>
      <c r="C877" s="6">
        <f t="shared" si="6"/>
        <v>27</v>
      </c>
      <c r="D877" s="6">
        <f t="shared" si="7"/>
        <v>18</v>
      </c>
      <c r="E877" s="104"/>
      <c r="F877" s="48"/>
      <c r="G877" s="6"/>
      <c r="H877" s="49" t="str">
        <f t="shared" si="3"/>
        <v/>
      </c>
      <c r="K877" s="6"/>
      <c r="L877" s="106"/>
      <c r="M877" s="6"/>
      <c r="N877" s="6"/>
      <c r="O877" s="105">
        <f t="shared" si="9"/>
        <v>0</v>
      </c>
      <c r="P877" s="108">
        <f t="shared" si="5"/>
        <v>1</v>
      </c>
    </row>
    <row r="878" ht="15.75" customHeight="1">
      <c r="A878" s="112" t="str">
        <f t="shared" si="1"/>
        <v/>
      </c>
      <c r="B878" s="103" t="str">
        <f t="shared" si="2"/>
        <v/>
      </c>
      <c r="C878" s="6">
        <f t="shared" si="6"/>
        <v>28</v>
      </c>
      <c r="D878" s="6">
        <f t="shared" si="7"/>
        <v>18</v>
      </c>
      <c r="E878" s="104"/>
      <c r="F878" s="48"/>
      <c r="G878" s="6"/>
      <c r="H878" s="49" t="str">
        <f t="shared" si="3"/>
        <v/>
      </c>
      <c r="K878" s="6"/>
      <c r="L878" s="106"/>
      <c r="M878" s="6"/>
      <c r="N878" s="6"/>
      <c r="O878" s="105">
        <f t="shared" si="9"/>
        <v>0</v>
      </c>
      <c r="P878" s="108">
        <f t="shared" si="5"/>
        <v>1</v>
      </c>
    </row>
    <row r="879" ht="15.75" customHeight="1">
      <c r="A879" s="112" t="str">
        <f t="shared" si="1"/>
        <v/>
      </c>
      <c r="B879" s="103" t="str">
        <f t="shared" si="2"/>
        <v/>
      </c>
      <c r="C879" s="6">
        <f t="shared" si="6"/>
        <v>29</v>
      </c>
      <c r="D879" s="6">
        <f t="shared" si="7"/>
        <v>18</v>
      </c>
      <c r="E879" s="104"/>
      <c r="F879" s="48"/>
      <c r="G879" s="6"/>
      <c r="H879" s="49" t="str">
        <f t="shared" si="3"/>
        <v/>
      </c>
      <c r="K879" s="6"/>
      <c r="L879" s="106"/>
      <c r="M879" s="6"/>
      <c r="N879" s="6"/>
      <c r="O879" s="105">
        <f t="shared" si="9"/>
        <v>0</v>
      </c>
      <c r="P879" s="108">
        <f t="shared" si="5"/>
        <v>1</v>
      </c>
    </row>
    <row r="880" ht="15.75" customHeight="1">
      <c r="A880" s="112" t="str">
        <f t="shared" si="1"/>
        <v/>
      </c>
      <c r="B880" s="103" t="str">
        <f t="shared" si="2"/>
        <v/>
      </c>
      <c r="C880" s="6">
        <f t="shared" si="6"/>
        <v>30</v>
      </c>
      <c r="D880" s="6">
        <f t="shared" si="7"/>
        <v>18</v>
      </c>
      <c r="E880" s="104"/>
      <c r="F880" s="48"/>
      <c r="G880" s="6"/>
      <c r="H880" s="49" t="str">
        <f t="shared" si="3"/>
        <v/>
      </c>
      <c r="K880" s="6"/>
      <c r="L880" s="106"/>
      <c r="M880" s="6"/>
      <c r="N880" s="6"/>
      <c r="O880" s="105">
        <f t="shared" si="9"/>
        <v>0</v>
      </c>
      <c r="P880" s="108">
        <f t="shared" si="5"/>
        <v>1</v>
      </c>
    </row>
    <row r="881" ht="15.75" customHeight="1">
      <c r="A881" s="112" t="str">
        <f t="shared" si="1"/>
        <v/>
      </c>
      <c r="B881" s="103" t="str">
        <f t="shared" si="2"/>
        <v/>
      </c>
      <c r="C881" s="6">
        <f t="shared" si="6"/>
        <v>31</v>
      </c>
      <c r="D881" s="6">
        <f t="shared" si="7"/>
        <v>18</v>
      </c>
      <c r="E881" s="104"/>
      <c r="F881" s="48"/>
      <c r="G881" s="6"/>
      <c r="H881" s="49" t="str">
        <f t="shared" si="3"/>
        <v/>
      </c>
      <c r="K881" s="6"/>
      <c r="L881" s="106"/>
      <c r="M881" s="6"/>
      <c r="N881" s="6"/>
      <c r="O881" s="105">
        <f t="shared" si="9"/>
        <v>0</v>
      </c>
      <c r="P881" s="108">
        <f t="shared" si="5"/>
        <v>1</v>
      </c>
    </row>
    <row r="882" ht="15.75" customHeight="1">
      <c r="A882" s="112" t="str">
        <f t="shared" si="1"/>
        <v/>
      </c>
      <c r="B882" s="103" t="str">
        <f t="shared" si="2"/>
        <v/>
      </c>
      <c r="C882" s="6">
        <f t="shared" si="6"/>
        <v>32</v>
      </c>
      <c r="D882" s="6">
        <f t="shared" si="7"/>
        <v>18</v>
      </c>
      <c r="E882" s="104"/>
      <c r="F882" s="48"/>
      <c r="G882" s="6"/>
      <c r="H882" s="49" t="str">
        <f t="shared" si="3"/>
        <v/>
      </c>
      <c r="K882" s="6"/>
      <c r="L882" s="106"/>
      <c r="M882" s="6"/>
      <c r="N882" s="6"/>
      <c r="O882" s="105">
        <f t="shared" si="9"/>
        <v>0</v>
      </c>
      <c r="P882" s="108">
        <f t="shared" si="5"/>
        <v>1</v>
      </c>
    </row>
    <row r="883" ht="15.75" customHeight="1">
      <c r="A883" s="112" t="str">
        <f t="shared" si="1"/>
        <v/>
      </c>
      <c r="B883" s="103" t="str">
        <f t="shared" si="2"/>
        <v/>
      </c>
      <c r="C883" s="6">
        <f t="shared" si="6"/>
        <v>33</v>
      </c>
      <c r="D883" s="6">
        <f t="shared" si="7"/>
        <v>18</v>
      </c>
      <c r="E883" s="104"/>
      <c r="F883" s="48"/>
      <c r="G883" s="6"/>
      <c r="H883" s="49" t="str">
        <f t="shared" si="3"/>
        <v/>
      </c>
      <c r="K883" s="6"/>
      <c r="L883" s="106"/>
      <c r="M883" s="6"/>
      <c r="N883" s="6"/>
      <c r="O883" s="105">
        <f t="shared" si="9"/>
        <v>0</v>
      </c>
      <c r="P883" s="108">
        <f t="shared" si="5"/>
        <v>1</v>
      </c>
    </row>
    <row r="884" ht="15.75" customHeight="1">
      <c r="A884" s="112" t="str">
        <f t="shared" si="1"/>
        <v/>
      </c>
      <c r="B884" s="103" t="str">
        <f t="shared" si="2"/>
        <v/>
      </c>
      <c r="C884" s="6">
        <f t="shared" si="6"/>
        <v>34</v>
      </c>
      <c r="D884" s="6">
        <f t="shared" si="7"/>
        <v>18</v>
      </c>
      <c r="E884" s="104"/>
      <c r="F884" s="48"/>
      <c r="G884" s="6"/>
      <c r="H884" s="49" t="str">
        <f t="shared" si="3"/>
        <v/>
      </c>
      <c r="K884" s="6"/>
      <c r="L884" s="106"/>
      <c r="M884" s="6"/>
      <c r="N884" s="6"/>
      <c r="O884" s="105">
        <f t="shared" si="9"/>
        <v>0</v>
      </c>
      <c r="P884" s="108">
        <f t="shared" si="5"/>
        <v>1</v>
      </c>
    </row>
    <row r="885" ht="15.75" customHeight="1">
      <c r="A885" s="112" t="str">
        <f t="shared" si="1"/>
        <v/>
      </c>
      <c r="B885" s="103" t="str">
        <f t="shared" si="2"/>
        <v/>
      </c>
      <c r="C885" s="6">
        <f t="shared" si="6"/>
        <v>35</v>
      </c>
      <c r="D885" s="6">
        <f t="shared" si="7"/>
        <v>18</v>
      </c>
      <c r="E885" s="104"/>
      <c r="F885" s="48"/>
      <c r="G885" s="6"/>
      <c r="H885" s="49" t="str">
        <f t="shared" si="3"/>
        <v/>
      </c>
      <c r="K885" s="6"/>
      <c r="L885" s="106"/>
      <c r="M885" s="6"/>
      <c r="N885" s="6"/>
      <c r="O885" s="105">
        <f t="shared" si="9"/>
        <v>0</v>
      </c>
      <c r="P885" s="108">
        <f t="shared" si="5"/>
        <v>1</v>
      </c>
    </row>
    <row r="886" ht="15.75" customHeight="1">
      <c r="A886" s="112" t="str">
        <f t="shared" si="1"/>
        <v/>
      </c>
      <c r="B886" s="103" t="str">
        <f t="shared" si="2"/>
        <v/>
      </c>
      <c r="C886" s="6">
        <f t="shared" si="6"/>
        <v>36</v>
      </c>
      <c r="D886" s="6">
        <f t="shared" si="7"/>
        <v>18</v>
      </c>
      <c r="E886" s="104"/>
      <c r="F886" s="48"/>
      <c r="G886" s="6"/>
      <c r="H886" s="49" t="str">
        <f t="shared" si="3"/>
        <v/>
      </c>
      <c r="K886" s="6"/>
      <c r="L886" s="106"/>
      <c r="M886" s="6"/>
      <c r="N886" s="6"/>
      <c r="O886" s="105">
        <f t="shared" si="9"/>
        <v>0</v>
      </c>
      <c r="P886" s="108">
        <f t="shared" si="5"/>
        <v>1</v>
      </c>
    </row>
    <row r="887" ht="15.75" customHeight="1">
      <c r="A887" s="112" t="str">
        <f t="shared" si="1"/>
        <v/>
      </c>
      <c r="B887" s="103" t="str">
        <f t="shared" si="2"/>
        <v/>
      </c>
      <c r="C887" s="6">
        <f t="shared" si="6"/>
        <v>37</v>
      </c>
      <c r="D887" s="6">
        <f t="shared" si="7"/>
        <v>18</v>
      </c>
      <c r="E887" s="104"/>
      <c r="F887" s="48"/>
      <c r="G887" s="6"/>
      <c r="H887" s="49" t="str">
        <f t="shared" si="3"/>
        <v/>
      </c>
      <c r="K887" s="6"/>
      <c r="L887" s="106"/>
      <c r="M887" s="6"/>
      <c r="N887" s="6"/>
      <c r="O887" s="105">
        <f t="shared" si="9"/>
        <v>0</v>
      </c>
      <c r="P887" s="108">
        <f t="shared" si="5"/>
        <v>1</v>
      </c>
    </row>
    <row r="888" ht="15.75" customHeight="1">
      <c r="A888" s="112" t="str">
        <f t="shared" si="1"/>
        <v/>
      </c>
      <c r="B888" s="103" t="str">
        <f t="shared" si="2"/>
        <v/>
      </c>
      <c r="C888" s="6">
        <f t="shared" si="6"/>
        <v>38</v>
      </c>
      <c r="D888" s="6">
        <f t="shared" si="7"/>
        <v>18</v>
      </c>
      <c r="E888" s="104"/>
      <c r="F888" s="48"/>
      <c r="G888" s="6"/>
      <c r="H888" s="49" t="str">
        <f t="shared" si="3"/>
        <v/>
      </c>
      <c r="K888" s="6"/>
      <c r="L888" s="106"/>
      <c r="M888" s="6"/>
      <c r="N888" s="6"/>
      <c r="O888" s="105">
        <f t="shared" si="9"/>
        <v>0</v>
      </c>
      <c r="P888" s="108">
        <f t="shared" si="5"/>
        <v>1</v>
      </c>
    </row>
    <row r="889" ht="15.75" customHeight="1">
      <c r="A889" s="112" t="str">
        <f t="shared" si="1"/>
        <v/>
      </c>
      <c r="B889" s="103" t="str">
        <f t="shared" si="2"/>
        <v/>
      </c>
      <c r="C889" s="6">
        <f t="shared" si="6"/>
        <v>39</v>
      </c>
      <c r="D889" s="6">
        <f t="shared" si="7"/>
        <v>18</v>
      </c>
      <c r="E889" s="104"/>
      <c r="F889" s="48"/>
      <c r="G889" s="6"/>
      <c r="H889" s="49" t="str">
        <f t="shared" si="3"/>
        <v/>
      </c>
      <c r="K889" s="6"/>
      <c r="L889" s="106"/>
      <c r="M889" s="6"/>
      <c r="N889" s="6"/>
      <c r="O889" s="105">
        <f t="shared" si="9"/>
        <v>0</v>
      </c>
      <c r="P889" s="108">
        <f t="shared" si="5"/>
        <v>1</v>
      </c>
    </row>
    <row r="890" ht="15.75" customHeight="1">
      <c r="A890" s="112" t="str">
        <f t="shared" si="1"/>
        <v/>
      </c>
      <c r="B890" s="103" t="str">
        <f t="shared" si="2"/>
        <v/>
      </c>
      <c r="C890" s="6">
        <f t="shared" si="6"/>
        <v>40</v>
      </c>
      <c r="D890" s="6">
        <f t="shared" si="7"/>
        <v>18</v>
      </c>
      <c r="E890" s="104"/>
      <c r="F890" s="48"/>
      <c r="G890" s="6"/>
      <c r="H890" s="49" t="str">
        <f t="shared" si="3"/>
        <v/>
      </c>
      <c r="K890" s="6"/>
      <c r="L890" s="106"/>
      <c r="M890" s="6"/>
      <c r="N890" s="6"/>
      <c r="O890" s="105">
        <f t="shared" si="9"/>
        <v>0</v>
      </c>
      <c r="P890" s="108">
        <f t="shared" si="5"/>
        <v>1</v>
      </c>
    </row>
    <row r="891" ht="15.75" customHeight="1">
      <c r="A891" s="112" t="str">
        <f t="shared" si="1"/>
        <v/>
      </c>
      <c r="B891" s="103" t="str">
        <f t="shared" si="2"/>
        <v/>
      </c>
      <c r="C891" s="6">
        <f t="shared" si="6"/>
        <v>41</v>
      </c>
      <c r="D891" s="6">
        <f t="shared" si="7"/>
        <v>18</v>
      </c>
      <c r="E891" s="104"/>
      <c r="F891" s="48"/>
      <c r="G891" s="6"/>
      <c r="H891" s="49" t="str">
        <f t="shared" si="3"/>
        <v/>
      </c>
      <c r="K891" s="6"/>
      <c r="L891" s="106"/>
      <c r="M891" s="6"/>
      <c r="N891" s="6"/>
      <c r="O891" s="105">
        <f t="shared" si="9"/>
        <v>0</v>
      </c>
      <c r="P891" s="108">
        <f t="shared" si="5"/>
        <v>1</v>
      </c>
    </row>
    <row r="892" ht="15.75" customHeight="1">
      <c r="A892" s="112" t="str">
        <f t="shared" si="1"/>
        <v/>
      </c>
      <c r="B892" s="103" t="str">
        <f t="shared" si="2"/>
        <v/>
      </c>
      <c r="C892" s="6">
        <f t="shared" si="6"/>
        <v>42</v>
      </c>
      <c r="D892" s="6">
        <f t="shared" si="7"/>
        <v>18</v>
      </c>
      <c r="E892" s="104"/>
      <c r="F892" s="48"/>
      <c r="G892" s="6"/>
      <c r="H892" s="49" t="str">
        <f t="shared" si="3"/>
        <v/>
      </c>
      <c r="K892" s="6"/>
      <c r="L892" s="106"/>
      <c r="M892" s="6"/>
      <c r="N892" s="6"/>
      <c r="O892" s="105">
        <f t="shared" si="9"/>
        <v>0</v>
      </c>
      <c r="P892" s="108">
        <f t="shared" si="5"/>
        <v>1</v>
      </c>
    </row>
    <row r="893" ht="15.75" customHeight="1">
      <c r="A893" s="112" t="str">
        <f t="shared" si="1"/>
        <v/>
      </c>
      <c r="B893" s="103" t="str">
        <f t="shared" si="2"/>
        <v/>
      </c>
      <c r="C893" s="6">
        <f t="shared" si="6"/>
        <v>43</v>
      </c>
      <c r="D893" s="6">
        <f t="shared" si="7"/>
        <v>18</v>
      </c>
      <c r="E893" s="104"/>
      <c r="F893" s="48"/>
      <c r="G893" s="6"/>
      <c r="H893" s="49" t="str">
        <f t="shared" si="3"/>
        <v/>
      </c>
      <c r="K893" s="6"/>
      <c r="L893" s="106"/>
      <c r="M893" s="6"/>
      <c r="N893" s="6"/>
      <c r="O893" s="105">
        <f t="shared" si="9"/>
        <v>0</v>
      </c>
      <c r="P893" s="108">
        <f t="shared" si="5"/>
        <v>1</v>
      </c>
    </row>
    <row r="894" ht="15.75" customHeight="1">
      <c r="A894" s="112" t="str">
        <f t="shared" si="1"/>
        <v/>
      </c>
      <c r="B894" s="103" t="str">
        <f t="shared" si="2"/>
        <v/>
      </c>
      <c r="C894" s="6">
        <f t="shared" si="6"/>
        <v>44</v>
      </c>
      <c r="D894" s="6">
        <f t="shared" si="7"/>
        <v>18</v>
      </c>
      <c r="E894" s="104"/>
      <c r="F894" s="48"/>
      <c r="G894" s="6"/>
      <c r="H894" s="49" t="str">
        <f t="shared" si="3"/>
        <v/>
      </c>
      <c r="K894" s="6"/>
      <c r="L894" s="106"/>
      <c r="M894" s="6"/>
      <c r="N894" s="6"/>
      <c r="O894" s="105">
        <f t="shared" si="9"/>
        <v>0</v>
      </c>
      <c r="P894" s="108">
        <f t="shared" si="5"/>
        <v>1</v>
      </c>
    </row>
    <row r="895" ht="15.75" customHeight="1">
      <c r="A895" s="112" t="str">
        <f t="shared" si="1"/>
        <v/>
      </c>
      <c r="B895" s="103" t="str">
        <f t="shared" si="2"/>
        <v/>
      </c>
      <c r="C895" s="6">
        <f t="shared" si="6"/>
        <v>45</v>
      </c>
      <c r="D895" s="6">
        <f t="shared" si="7"/>
        <v>18</v>
      </c>
      <c r="E895" s="104"/>
      <c r="F895" s="48"/>
      <c r="G895" s="6"/>
      <c r="H895" s="49" t="str">
        <f t="shared" si="3"/>
        <v/>
      </c>
      <c r="K895" s="6"/>
      <c r="L895" s="106"/>
      <c r="M895" s="6"/>
      <c r="N895" s="6"/>
      <c r="O895" s="105">
        <f t="shared" si="9"/>
        <v>0</v>
      </c>
      <c r="P895" s="108">
        <f t="shared" si="5"/>
        <v>1</v>
      </c>
    </row>
    <row r="896" ht="15.75" customHeight="1">
      <c r="A896" s="112" t="str">
        <f t="shared" si="1"/>
        <v/>
      </c>
      <c r="B896" s="103" t="str">
        <f t="shared" si="2"/>
        <v/>
      </c>
      <c r="C896" s="6">
        <f t="shared" si="6"/>
        <v>46</v>
      </c>
      <c r="D896" s="6">
        <f t="shared" si="7"/>
        <v>18</v>
      </c>
      <c r="E896" s="104"/>
      <c r="F896" s="48"/>
      <c r="G896" s="6"/>
      <c r="H896" s="49" t="str">
        <f t="shared" si="3"/>
        <v/>
      </c>
      <c r="K896" s="6"/>
      <c r="L896" s="106"/>
      <c r="M896" s="6"/>
      <c r="N896" s="6"/>
      <c r="O896" s="105">
        <f t="shared" si="9"/>
        <v>0</v>
      </c>
      <c r="P896" s="108">
        <f t="shared" si="5"/>
        <v>1</v>
      </c>
    </row>
    <row r="897" ht="15.75" customHeight="1">
      <c r="A897" s="112" t="str">
        <f t="shared" si="1"/>
        <v/>
      </c>
      <c r="B897" s="103" t="str">
        <f t="shared" si="2"/>
        <v/>
      </c>
      <c r="C897" s="6">
        <f t="shared" si="6"/>
        <v>47</v>
      </c>
      <c r="D897" s="6">
        <f t="shared" si="7"/>
        <v>18</v>
      </c>
      <c r="E897" s="104"/>
      <c r="F897" s="48"/>
      <c r="G897" s="6"/>
      <c r="H897" s="49" t="str">
        <f t="shared" si="3"/>
        <v/>
      </c>
      <c r="K897" s="6"/>
      <c r="L897" s="106"/>
      <c r="M897" s="6"/>
      <c r="N897" s="6"/>
      <c r="O897" s="105">
        <f t="shared" si="9"/>
        <v>0</v>
      </c>
      <c r="P897" s="108">
        <f t="shared" si="5"/>
        <v>1</v>
      </c>
    </row>
    <row r="898" ht="15.75" customHeight="1">
      <c r="A898" s="112" t="str">
        <f t="shared" si="1"/>
        <v/>
      </c>
      <c r="B898" s="103" t="str">
        <f t="shared" si="2"/>
        <v/>
      </c>
      <c r="C898" s="6">
        <f t="shared" si="6"/>
        <v>48</v>
      </c>
      <c r="D898" s="6">
        <f t="shared" si="7"/>
        <v>18</v>
      </c>
      <c r="E898" s="104"/>
      <c r="F898" s="48"/>
      <c r="G898" s="6"/>
      <c r="H898" s="49" t="str">
        <f t="shared" si="3"/>
        <v/>
      </c>
      <c r="K898" s="6"/>
      <c r="L898" s="106"/>
      <c r="M898" s="6"/>
      <c r="N898" s="6"/>
      <c r="O898" s="105">
        <f t="shared" si="9"/>
        <v>0</v>
      </c>
      <c r="P898" s="108">
        <f t="shared" si="5"/>
        <v>1</v>
      </c>
    </row>
    <row r="899" ht="15.75" customHeight="1">
      <c r="A899" s="112" t="str">
        <f t="shared" si="1"/>
        <v/>
      </c>
      <c r="B899" s="103" t="str">
        <f t="shared" si="2"/>
        <v/>
      </c>
      <c r="C899" s="6">
        <f t="shared" si="6"/>
        <v>49</v>
      </c>
      <c r="D899" s="6">
        <f t="shared" si="7"/>
        <v>18</v>
      </c>
      <c r="E899" s="104"/>
      <c r="F899" s="48"/>
      <c r="G899" s="6"/>
      <c r="H899" s="49" t="str">
        <f t="shared" si="3"/>
        <v/>
      </c>
      <c r="K899" s="6"/>
      <c r="L899" s="106"/>
      <c r="M899" s="6"/>
      <c r="N899" s="6"/>
      <c r="O899" s="105">
        <f t="shared" si="9"/>
        <v>0</v>
      </c>
      <c r="P899" s="108">
        <f t="shared" si="5"/>
        <v>1</v>
      </c>
    </row>
    <row r="900" ht="15.75" customHeight="1">
      <c r="A900" s="112" t="str">
        <f t="shared" si="1"/>
        <v/>
      </c>
      <c r="B900" s="103" t="str">
        <f t="shared" si="2"/>
        <v/>
      </c>
      <c r="C900" s="6">
        <f t="shared" si="6"/>
        <v>50</v>
      </c>
      <c r="D900" s="6">
        <f t="shared" si="7"/>
        <v>18</v>
      </c>
      <c r="E900" s="114"/>
      <c r="F900" s="48"/>
      <c r="G900" s="6"/>
      <c r="H900" s="49" t="str">
        <f t="shared" si="3"/>
        <v/>
      </c>
      <c r="K900" s="6"/>
      <c r="L900" s="106"/>
      <c r="M900" s="6"/>
      <c r="N900" s="6"/>
      <c r="O900" s="105">
        <f t="shared" si="9"/>
        <v>0</v>
      </c>
      <c r="P900" s="108">
        <f t="shared" si="5"/>
        <v>1</v>
      </c>
    </row>
    <row r="901" ht="15.75" customHeight="1">
      <c r="A901" s="112" t="str">
        <f t="shared" si="1"/>
        <v/>
      </c>
      <c r="B901" s="103" t="str">
        <f t="shared" si="2"/>
        <v/>
      </c>
      <c r="C901" s="6">
        <f t="shared" si="6"/>
        <v>1</v>
      </c>
      <c r="D901" s="6">
        <f t="shared" si="7"/>
        <v>19</v>
      </c>
      <c r="E901" s="97" t="str">
        <f t="array" ref="E901">if(index(VirtualLeague!$I$2:$AF$2,0,D901)="",,index(ScoreMatrix!$B$2:$AA$51,0,D901))</f>
        <v/>
      </c>
      <c r="F901" s="48"/>
      <c r="G901" s="6"/>
      <c r="H901" s="49" t="str">
        <f t="shared" si="3"/>
        <v/>
      </c>
      <c r="K901" s="6"/>
      <c r="L901" s="106"/>
      <c r="M901" s="6"/>
      <c r="N901" s="6"/>
      <c r="O901" s="105">
        <f t="shared" si="9"/>
        <v>0</v>
      </c>
      <c r="P901" s="108">
        <f t="shared" si="5"/>
        <v>1</v>
      </c>
    </row>
    <row r="902" ht="15.75" customHeight="1">
      <c r="A902" s="112" t="str">
        <f t="shared" si="1"/>
        <v/>
      </c>
      <c r="B902" s="103" t="str">
        <f t="shared" si="2"/>
        <v/>
      </c>
      <c r="C902" s="6">
        <f t="shared" si="6"/>
        <v>2</v>
      </c>
      <c r="D902" s="6">
        <f t="shared" si="7"/>
        <v>19</v>
      </c>
      <c r="E902" s="104"/>
      <c r="F902" s="48"/>
      <c r="G902" s="6"/>
      <c r="H902" s="49" t="str">
        <f t="shared" si="3"/>
        <v/>
      </c>
      <c r="K902" s="6"/>
      <c r="L902" s="106"/>
      <c r="M902" s="6"/>
      <c r="N902" s="6"/>
      <c r="O902" s="105">
        <f t="shared" si="9"/>
        <v>0</v>
      </c>
      <c r="P902" s="108">
        <f t="shared" si="5"/>
        <v>1</v>
      </c>
    </row>
    <row r="903" ht="15.75" customHeight="1">
      <c r="A903" s="112" t="str">
        <f t="shared" si="1"/>
        <v/>
      </c>
      <c r="B903" s="103" t="str">
        <f t="shared" si="2"/>
        <v/>
      </c>
      <c r="C903" s="6">
        <f t="shared" si="6"/>
        <v>3</v>
      </c>
      <c r="D903" s="6">
        <f t="shared" si="7"/>
        <v>19</v>
      </c>
      <c r="E903" s="104"/>
      <c r="F903" s="48"/>
      <c r="G903" s="6"/>
      <c r="H903" s="49" t="str">
        <f t="shared" si="3"/>
        <v/>
      </c>
      <c r="K903" s="6"/>
      <c r="L903" s="106"/>
      <c r="M903" s="6"/>
      <c r="N903" s="6"/>
      <c r="O903" s="105">
        <f t="shared" si="9"/>
        <v>0</v>
      </c>
      <c r="P903" s="108">
        <f t="shared" si="5"/>
        <v>1</v>
      </c>
    </row>
    <row r="904" ht="15.75" customHeight="1">
      <c r="A904" s="112" t="str">
        <f t="shared" si="1"/>
        <v/>
      </c>
      <c r="B904" s="103" t="str">
        <f t="shared" si="2"/>
        <v/>
      </c>
      <c r="C904" s="6">
        <f t="shared" si="6"/>
        <v>4</v>
      </c>
      <c r="D904" s="6">
        <f t="shared" si="7"/>
        <v>19</v>
      </c>
      <c r="E904" s="104"/>
      <c r="F904" s="48"/>
      <c r="G904" s="6"/>
      <c r="H904" s="49" t="str">
        <f t="shared" si="3"/>
        <v/>
      </c>
      <c r="K904" s="6"/>
      <c r="L904" s="106"/>
      <c r="M904" s="6"/>
      <c r="N904" s="6"/>
      <c r="O904" s="105">
        <f t="shared" si="9"/>
        <v>0</v>
      </c>
      <c r="P904" s="108">
        <f t="shared" si="5"/>
        <v>1</v>
      </c>
    </row>
    <row r="905" ht="15.75" customHeight="1">
      <c r="A905" s="112" t="str">
        <f t="shared" si="1"/>
        <v/>
      </c>
      <c r="B905" s="103" t="str">
        <f t="shared" si="2"/>
        <v/>
      </c>
      <c r="C905" s="6">
        <f t="shared" si="6"/>
        <v>5</v>
      </c>
      <c r="D905" s="6">
        <f t="shared" si="7"/>
        <v>19</v>
      </c>
      <c r="E905" s="104"/>
      <c r="F905" s="48"/>
      <c r="G905" s="6"/>
      <c r="H905" s="49" t="str">
        <f t="shared" si="3"/>
        <v/>
      </c>
      <c r="K905" s="6"/>
      <c r="L905" s="106"/>
      <c r="M905" s="6"/>
      <c r="N905" s="6"/>
      <c r="O905" s="105">
        <f t="shared" si="9"/>
        <v>0</v>
      </c>
      <c r="P905" s="108">
        <f t="shared" si="5"/>
        <v>1</v>
      </c>
    </row>
    <row r="906" ht="15.75" customHeight="1">
      <c r="A906" s="112" t="str">
        <f t="shared" si="1"/>
        <v/>
      </c>
      <c r="B906" s="103" t="str">
        <f t="shared" si="2"/>
        <v/>
      </c>
      <c r="C906" s="6">
        <f t="shared" si="6"/>
        <v>6</v>
      </c>
      <c r="D906" s="6">
        <f t="shared" si="7"/>
        <v>19</v>
      </c>
      <c r="E906" s="104"/>
      <c r="F906" s="48"/>
      <c r="G906" s="6"/>
      <c r="H906" s="49" t="str">
        <f t="shared" si="3"/>
        <v/>
      </c>
      <c r="K906" s="6"/>
      <c r="L906" s="106"/>
      <c r="M906" s="6"/>
      <c r="N906" s="6"/>
      <c r="O906" s="105">
        <f t="shared" si="9"/>
        <v>0</v>
      </c>
      <c r="P906" s="108">
        <f t="shared" si="5"/>
        <v>1</v>
      </c>
    </row>
    <row r="907" ht="15.75" customHeight="1">
      <c r="A907" s="112" t="str">
        <f t="shared" si="1"/>
        <v/>
      </c>
      <c r="B907" s="103" t="str">
        <f t="shared" si="2"/>
        <v/>
      </c>
      <c r="C907" s="6">
        <f t="shared" si="6"/>
        <v>7</v>
      </c>
      <c r="D907" s="6">
        <f t="shared" si="7"/>
        <v>19</v>
      </c>
      <c r="E907" s="104"/>
      <c r="F907" s="48"/>
      <c r="G907" s="6"/>
      <c r="H907" s="49" t="str">
        <f t="shared" si="3"/>
        <v/>
      </c>
      <c r="K907" s="6"/>
      <c r="L907" s="106"/>
      <c r="M907" s="6"/>
      <c r="N907" s="6"/>
      <c r="O907" s="105">
        <f t="shared" si="9"/>
        <v>0</v>
      </c>
      <c r="P907" s="108">
        <f t="shared" si="5"/>
        <v>1</v>
      </c>
    </row>
    <row r="908" ht="15.75" customHeight="1">
      <c r="A908" s="112" t="str">
        <f t="shared" si="1"/>
        <v/>
      </c>
      <c r="B908" s="103" t="str">
        <f t="shared" si="2"/>
        <v/>
      </c>
      <c r="C908" s="6">
        <f t="shared" si="6"/>
        <v>8</v>
      </c>
      <c r="D908" s="6">
        <f t="shared" si="7"/>
        <v>19</v>
      </c>
      <c r="E908" s="104"/>
      <c r="F908" s="48"/>
      <c r="G908" s="6"/>
      <c r="H908" s="49" t="str">
        <f t="shared" si="3"/>
        <v/>
      </c>
      <c r="K908" s="6"/>
      <c r="L908" s="106"/>
      <c r="M908" s="6"/>
      <c r="N908" s="6"/>
      <c r="O908" s="105">
        <f t="shared" si="9"/>
        <v>0</v>
      </c>
      <c r="P908" s="108">
        <f t="shared" si="5"/>
        <v>1</v>
      </c>
    </row>
    <row r="909" ht="15.75" customHeight="1">
      <c r="A909" s="112" t="str">
        <f t="shared" si="1"/>
        <v/>
      </c>
      <c r="B909" s="103" t="str">
        <f t="shared" si="2"/>
        <v/>
      </c>
      <c r="C909" s="6">
        <f t="shared" si="6"/>
        <v>9</v>
      </c>
      <c r="D909" s="6">
        <f t="shared" si="7"/>
        <v>19</v>
      </c>
      <c r="E909" s="104"/>
      <c r="F909" s="48"/>
      <c r="G909" s="6"/>
      <c r="H909" s="49" t="str">
        <f t="shared" si="3"/>
        <v/>
      </c>
      <c r="K909" s="6"/>
      <c r="L909" s="106"/>
      <c r="M909" s="6"/>
      <c r="N909" s="6"/>
      <c r="O909" s="105">
        <f t="shared" si="9"/>
        <v>0</v>
      </c>
      <c r="P909" s="108">
        <f t="shared" si="5"/>
        <v>1</v>
      </c>
    </row>
    <row r="910" ht="15.75" customHeight="1">
      <c r="A910" s="112" t="str">
        <f t="shared" si="1"/>
        <v/>
      </c>
      <c r="B910" s="103" t="str">
        <f t="shared" si="2"/>
        <v/>
      </c>
      <c r="C910" s="6">
        <f t="shared" si="6"/>
        <v>10</v>
      </c>
      <c r="D910" s="6">
        <f t="shared" si="7"/>
        <v>19</v>
      </c>
      <c r="E910" s="104"/>
      <c r="F910" s="48"/>
      <c r="G910" s="6"/>
      <c r="H910" s="49" t="str">
        <f t="shared" si="3"/>
        <v/>
      </c>
      <c r="K910" s="6"/>
      <c r="L910" s="106"/>
      <c r="M910" s="6"/>
      <c r="N910" s="6"/>
      <c r="O910" s="105">
        <f t="shared" si="9"/>
        <v>0</v>
      </c>
      <c r="P910" s="108">
        <f t="shared" si="5"/>
        <v>1</v>
      </c>
    </row>
    <row r="911" ht="15.75" customHeight="1">
      <c r="A911" s="112" t="str">
        <f t="shared" si="1"/>
        <v/>
      </c>
      <c r="B911" s="103" t="str">
        <f t="shared" si="2"/>
        <v/>
      </c>
      <c r="C911" s="6">
        <f t="shared" si="6"/>
        <v>11</v>
      </c>
      <c r="D911" s="6">
        <f t="shared" si="7"/>
        <v>19</v>
      </c>
      <c r="E911" s="104"/>
      <c r="F911" s="48"/>
      <c r="G911" s="6"/>
      <c r="H911" s="49" t="str">
        <f t="shared" si="3"/>
        <v/>
      </c>
      <c r="K911" s="6"/>
      <c r="L911" s="106"/>
      <c r="M911" s="6"/>
      <c r="N911" s="6"/>
      <c r="O911" s="105">
        <f t="shared" si="9"/>
        <v>0</v>
      </c>
      <c r="P911" s="108">
        <f t="shared" si="5"/>
        <v>1</v>
      </c>
    </row>
    <row r="912" ht="15.75" customHeight="1">
      <c r="A912" s="112" t="str">
        <f t="shared" si="1"/>
        <v/>
      </c>
      <c r="B912" s="103" t="str">
        <f t="shared" si="2"/>
        <v/>
      </c>
      <c r="C912" s="6">
        <f t="shared" si="6"/>
        <v>12</v>
      </c>
      <c r="D912" s="6">
        <f t="shared" si="7"/>
        <v>19</v>
      </c>
      <c r="E912" s="104"/>
      <c r="F912" s="48"/>
      <c r="G912" s="6"/>
      <c r="H912" s="49" t="str">
        <f t="shared" si="3"/>
        <v/>
      </c>
      <c r="K912" s="6"/>
      <c r="L912" s="106"/>
      <c r="M912" s="6"/>
      <c r="N912" s="6"/>
      <c r="O912" s="105">
        <f t="shared" si="9"/>
        <v>0</v>
      </c>
      <c r="P912" s="108">
        <f t="shared" si="5"/>
        <v>1</v>
      </c>
    </row>
    <row r="913" ht="15.75" customHeight="1">
      <c r="A913" s="112" t="str">
        <f t="shared" si="1"/>
        <v/>
      </c>
      <c r="B913" s="103" t="str">
        <f t="shared" si="2"/>
        <v/>
      </c>
      <c r="C913" s="6">
        <f t="shared" si="6"/>
        <v>13</v>
      </c>
      <c r="D913" s="6">
        <f t="shared" si="7"/>
        <v>19</v>
      </c>
      <c r="E913" s="104"/>
      <c r="F913" s="48"/>
      <c r="G913" s="6"/>
      <c r="H913" s="49" t="str">
        <f t="shared" si="3"/>
        <v/>
      </c>
      <c r="K913" s="6"/>
      <c r="L913" s="106"/>
      <c r="M913" s="6"/>
      <c r="N913" s="6"/>
      <c r="O913" s="105">
        <f t="shared" si="9"/>
        <v>0</v>
      </c>
      <c r="P913" s="108">
        <f t="shared" si="5"/>
        <v>1</v>
      </c>
    </row>
    <row r="914" ht="15.75" customHeight="1">
      <c r="A914" s="112" t="str">
        <f t="shared" si="1"/>
        <v/>
      </c>
      <c r="B914" s="103" t="str">
        <f t="shared" si="2"/>
        <v/>
      </c>
      <c r="C914" s="6">
        <f t="shared" si="6"/>
        <v>14</v>
      </c>
      <c r="D914" s="6">
        <f t="shared" si="7"/>
        <v>19</v>
      </c>
      <c r="E914" s="104"/>
      <c r="F914" s="48"/>
      <c r="G914" s="6"/>
      <c r="H914" s="49" t="str">
        <f t="shared" si="3"/>
        <v/>
      </c>
      <c r="K914" s="6"/>
      <c r="L914" s="106"/>
      <c r="M914" s="6"/>
      <c r="N914" s="6"/>
      <c r="O914" s="105">
        <f t="shared" si="9"/>
        <v>0</v>
      </c>
      <c r="P914" s="108">
        <f t="shared" si="5"/>
        <v>1</v>
      </c>
    </row>
    <row r="915" ht="15.75" customHeight="1">
      <c r="A915" s="112" t="str">
        <f t="shared" si="1"/>
        <v/>
      </c>
      <c r="B915" s="103" t="str">
        <f t="shared" si="2"/>
        <v/>
      </c>
      <c r="C915" s="6">
        <f t="shared" si="6"/>
        <v>15</v>
      </c>
      <c r="D915" s="6">
        <f t="shared" si="7"/>
        <v>19</v>
      </c>
      <c r="E915" s="104"/>
      <c r="F915" s="48"/>
      <c r="G915" s="6"/>
      <c r="H915" s="49" t="str">
        <f t="shared" si="3"/>
        <v/>
      </c>
      <c r="K915" s="6"/>
      <c r="L915" s="106"/>
      <c r="M915" s="6"/>
      <c r="N915" s="6"/>
      <c r="O915" s="105">
        <f t="shared" si="9"/>
        <v>0</v>
      </c>
      <c r="P915" s="108">
        <f t="shared" si="5"/>
        <v>1</v>
      </c>
    </row>
    <row r="916" ht="15.75" customHeight="1">
      <c r="A916" s="112" t="str">
        <f t="shared" si="1"/>
        <v/>
      </c>
      <c r="B916" s="103" t="str">
        <f t="shared" si="2"/>
        <v/>
      </c>
      <c r="C916" s="6">
        <f t="shared" si="6"/>
        <v>16</v>
      </c>
      <c r="D916" s="6">
        <f t="shared" si="7"/>
        <v>19</v>
      </c>
      <c r="E916" s="104"/>
      <c r="F916" s="48"/>
      <c r="G916" s="6"/>
      <c r="H916" s="49" t="str">
        <f t="shared" si="3"/>
        <v/>
      </c>
      <c r="K916" s="6"/>
      <c r="L916" s="106"/>
      <c r="M916" s="6"/>
      <c r="N916" s="6"/>
      <c r="O916" s="105">
        <f t="shared" si="9"/>
        <v>0</v>
      </c>
      <c r="P916" s="108">
        <f t="shared" si="5"/>
        <v>1</v>
      </c>
    </row>
    <row r="917" ht="15.75" customHeight="1">
      <c r="A917" s="112" t="str">
        <f t="shared" si="1"/>
        <v/>
      </c>
      <c r="B917" s="103" t="str">
        <f t="shared" si="2"/>
        <v/>
      </c>
      <c r="C917" s="6">
        <f t="shared" si="6"/>
        <v>17</v>
      </c>
      <c r="D917" s="6">
        <f t="shared" si="7"/>
        <v>19</v>
      </c>
      <c r="E917" s="104"/>
      <c r="F917" s="48"/>
      <c r="G917" s="6"/>
      <c r="H917" s="49" t="str">
        <f t="shared" si="3"/>
        <v/>
      </c>
      <c r="K917" s="6"/>
      <c r="L917" s="106"/>
      <c r="M917" s="6"/>
      <c r="N917" s="6"/>
      <c r="O917" s="105">
        <f t="shared" si="9"/>
        <v>0</v>
      </c>
      <c r="P917" s="108">
        <f t="shared" si="5"/>
        <v>1</v>
      </c>
    </row>
    <row r="918" ht="15.75" customHeight="1">
      <c r="A918" s="112" t="str">
        <f t="shared" si="1"/>
        <v/>
      </c>
      <c r="B918" s="103" t="str">
        <f t="shared" si="2"/>
        <v/>
      </c>
      <c r="C918" s="6">
        <f t="shared" si="6"/>
        <v>18</v>
      </c>
      <c r="D918" s="6">
        <f t="shared" si="7"/>
        <v>19</v>
      </c>
      <c r="E918" s="104"/>
      <c r="F918" s="48"/>
      <c r="G918" s="6"/>
      <c r="H918" s="49" t="str">
        <f t="shared" si="3"/>
        <v/>
      </c>
      <c r="K918" s="6"/>
      <c r="L918" s="106"/>
      <c r="M918" s="6"/>
      <c r="N918" s="6"/>
      <c r="O918" s="105">
        <f t="shared" si="9"/>
        <v>0</v>
      </c>
      <c r="P918" s="108">
        <f t="shared" si="5"/>
        <v>1</v>
      </c>
    </row>
    <row r="919" ht="15.75" customHeight="1">
      <c r="A919" s="112" t="str">
        <f t="shared" si="1"/>
        <v/>
      </c>
      <c r="B919" s="103" t="str">
        <f t="shared" si="2"/>
        <v/>
      </c>
      <c r="C919" s="6">
        <f t="shared" si="6"/>
        <v>19</v>
      </c>
      <c r="D919" s="6">
        <f t="shared" si="7"/>
        <v>19</v>
      </c>
      <c r="E919" s="104"/>
      <c r="F919" s="48"/>
      <c r="G919" s="6"/>
      <c r="H919" s="49" t="str">
        <f t="shared" si="3"/>
        <v/>
      </c>
      <c r="K919" s="6"/>
      <c r="L919" s="106"/>
      <c r="M919" s="6"/>
      <c r="N919" s="6"/>
      <c r="O919" s="105">
        <f t="shared" si="9"/>
        <v>0</v>
      </c>
      <c r="P919" s="108">
        <f t="shared" si="5"/>
        <v>1</v>
      </c>
    </row>
    <row r="920" ht="15.75" customHeight="1">
      <c r="A920" s="112" t="str">
        <f t="shared" si="1"/>
        <v/>
      </c>
      <c r="B920" s="103" t="str">
        <f t="shared" si="2"/>
        <v/>
      </c>
      <c r="C920" s="6">
        <f t="shared" si="6"/>
        <v>20</v>
      </c>
      <c r="D920" s="6">
        <f t="shared" si="7"/>
        <v>19</v>
      </c>
      <c r="E920" s="104"/>
      <c r="F920" s="48"/>
      <c r="G920" s="6"/>
      <c r="H920" s="49" t="str">
        <f t="shared" si="3"/>
        <v/>
      </c>
      <c r="K920" s="6"/>
      <c r="L920" s="106"/>
      <c r="M920" s="6"/>
      <c r="N920" s="6"/>
      <c r="O920" s="105">
        <f t="shared" si="9"/>
        <v>0</v>
      </c>
      <c r="P920" s="108">
        <f t="shared" si="5"/>
        <v>1</v>
      </c>
    </row>
    <row r="921" ht="15.75" customHeight="1">
      <c r="A921" s="112" t="str">
        <f t="shared" si="1"/>
        <v/>
      </c>
      <c r="B921" s="103" t="str">
        <f t="shared" si="2"/>
        <v/>
      </c>
      <c r="C921" s="6">
        <f t="shared" si="6"/>
        <v>21</v>
      </c>
      <c r="D921" s="6">
        <f t="shared" si="7"/>
        <v>19</v>
      </c>
      <c r="E921" s="104"/>
      <c r="F921" s="48"/>
      <c r="G921" s="6"/>
      <c r="H921" s="49" t="str">
        <f t="shared" si="3"/>
        <v/>
      </c>
      <c r="K921" s="6"/>
      <c r="L921" s="106"/>
      <c r="M921" s="6"/>
      <c r="N921" s="6"/>
      <c r="O921" s="105">
        <f t="shared" si="9"/>
        <v>0</v>
      </c>
      <c r="P921" s="108">
        <f t="shared" si="5"/>
        <v>1</v>
      </c>
    </row>
    <row r="922" ht="15.75" customHeight="1">
      <c r="A922" s="112" t="str">
        <f t="shared" si="1"/>
        <v/>
      </c>
      <c r="B922" s="103" t="str">
        <f t="shared" si="2"/>
        <v/>
      </c>
      <c r="C922" s="6">
        <f t="shared" si="6"/>
        <v>22</v>
      </c>
      <c r="D922" s="6">
        <f t="shared" si="7"/>
        <v>19</v>
      </c>
      <c r="E922" s="104"/>
      <c r="F922" s="48"/>
      <c r="G922" s="6"/>
      <c r="H922" s="49" t="str">
        <f t="shared" si="3"/>
        <v/>
      </c>
      <c r="K922" s="6"/>
      <c r="L922" s="106"/>
      <c r="M922" s="6"/>
      <c r="N922" s="6"/>
      <c r="O922" s="105">
        <f t="shared" si="9"/>
        <v>0</v>
      </c>
      <c r="P922" s="108">
        <f t="shared" si="5"/>
        <v>1</v>
      </c>
    </row>
    <row r="923" ht="15.75" customHeight="1">
      <c r="A923" s="112" t="str">
        <f t="shared" si="1"/>
        <v/>
      </c>
      <c r="B923" s="103" t="str">
        <f t="shared" si="2"/>
        <v/>
      </c>
      <c r="C923" s="6">
        <f t="shared" si="6"/>
        <v>23</v>
      </c>
      <c r="D923" s="6">
        <f t="shared" si="7"/>
        <v>19</v>
      </c>
      <c r="E923" s="104"/>
      <c r="F923" s="48"/>
      <c r="G923" s="6"/>
      <c r="H923" s="49" t="str">
        <f t="shared" si="3"/>
        <v/>
      </c>
      <c r="K923" s="6"/>
      <c r="L923" s="106"/>
      <c r="M923" s="6"/>
      <c r="N923" s="6"/>
      <c r="O923" s="105">
        <f t="shared" si="9"/>
        <v>0</v>
      </c>
      <c r="P923" s="108">
        <f t="shared" si="5"/>
        <v>1</v>
      </c>
    </row>
    <row r="924" ht="15.75" customHeight="1">
      <c r="A924" s="112" t="str">
        <f t="shared" si="1"/>
        <v/>
      </c>
      <c r="B924" s="103" t="str">
        <f t="shared" si="2"/>
        <v/>
      </c>
      <c r="C924" s="6">
        <f t="shared" si="6"/>
        <v>24</v>
      </c>
      <c r="D924" s="6">
        <f t="shared" si="7"/>
        <v>19</v>
      </c>
      <c r="E924" s="104"/>
      <c r="F924" s="48"/>
      <c r="G924" s="6"/>
      <c r="H924" s="49" t="str">
        <f t="shared" si="3"/>
        <v/>
      </c>
      <c r="K924" s="6"/>
      <c r="L924" s="106"/>
      <c r="M924" s="6"/>
      <c r="N924" s="6"/>
      <c r="O924" s="105">
        <f t="shared" si="9"/>
        <v>0</v>
      </c>
      <c r="P924" s="108">
        <f t="shared" si="5"/>
        <v>1</v>
      </c>
    </row>
    <row r="925" ht="15.75" customHeight="1">
      <c r="A925" s="112" t="str">
        <f t="shared" si="1"/>
        <v/>
      </c>
      <c r="B925" s="103" t="str">
        <f t="shared" si="2"/>
        <v/>
      </c>
      <c r="C925" s="6">
        <f t="shared" si="6"/>
        <v>25</v>
      </c>
      <c r="D925" s="6">
        <f t="shared" si="7"/>
        <v>19</v>
      </c>
      <c r="E925" s="104"/>
      <c r="F925" s="48"/>
      <c r="G925" s="6"/>
      <c r="H925" s="49" t="str">
        <f t="shared" si="3"/>
        <v/>
      </c>
      <c r="K925" s="6"/>
      <c r="L925" s="106"/>
      <c r="M925" s="6"/>
      <c r="N925" s="6"/>
      <c r="O925" s="105">
        <f t="shared" si="9"/>
        <v>0</v>
      </c>
      <c r="P925" s="108">
        <f t="shared" si="5"/>
        <v>1</v>
      </c>
    </row>
    <row r="926" ht="15.75" customHeight="1">
      <c r="A926" s="112" t="str">
        <f t="shared" si="1"/>
        <v/>
      </c>
      <c r="B926" s="103" t="str">
        <f t="shared" si="2"/>
        <v/>
      </c>
      <c r="C926" s="6">
        <f t="shared" si="6"/>
        <v>26</v>
      </c>
      <c r="D926" s="6">
        <f t="shared" si="7"/>
        <v>19</v>
      </c>
      <c r="E926" s="104"/>
      <c r="F926" s="48"/>
      <c r="G926" s="6"/>
      <c r="H926" s="49" t="str">
        <f t="shared" si="3"/>
        <v/>
      </c>
      <c r="K926" s="6"/>
      <c r="L926" s="106"/>
      <c r="M926" s="6"/>
      <c r="N926" s="6"/>
      <c r="O926" s="105">
        <f t="shared" si="9"/>
        <v>0</v>
      </c>
      <c r="P926" s="108">
        <f t="shared" si="5"/>
        <v>1</v>
      </c>
    </row>
    <row r="927" ht="15.75" customHeight="1">
      <c r="A927" s="112" t="str">
        <f t="shared" si="1"/>
        <v/>
      </c>
      <c r="B927" s="103" t="str">
        <f t="shared" si="2"/>
        <v/>
      </c>
      <c r="C927" s="6">
        <f t="shared" si="6"/>
        <v>27</v>
      </c>
      <c r="D927" s="6">
        <f t="shared" si="7"/>
        <v>19</v>
      </c>
      <c r="E927" s="104"/>
      <c r="F927" s="48"/>
      <c r="G927" s="6"/>
      <c r="H927" s="49" t="str">
        <f t="shared" si="3"/>
        <v/>
      </c>
      <c r="K927" s="6"/>
      <c r="L927" s="106"/>
      <c r="M927" s="6"/>
      <c r="N927" s="6"/>
      <c r="O927" s="105">
        <f t="shared" si="9"/>
        <v>0</v>
      </c>
      <c r="P927" s="108">
        <f t="shared" si="5"/>
        <v>1</v>
      </c>
    </row>
    <row r="928" ht="15.75" customHeight="1">
      <c r="A928" s="112" t="str">
        <f t="shared" si="1"/>
        <v/>
      </c>
      <c r="B928" s="103" t="str">
        <f t="shared" si="2"/>
        <v/>
      </c>
      <c r="C928" s="6">
        <f t="shared" si="6"/>
        <v>28</v>
      </c>
      <c r="D928" s="6">
        <f t="shared" si="7"/>
        <v>19</v>
      </c>
      <c r="E928" s="104"/>
      <c r="F928" s="48"/>
      <c r="G928" s="6"/>
      <c r="H928" s="49" t="str">
        <f t="shared" si="3"/>
        <v/>
      </c>
      <c r="K928" s="6"/>
      <c r="L928" s="106"/>
      <c r="M928" s="6"/>
      <c r="N928" s="6"/>
      <c r="O928" s="105">
        <f t="shared" si="9"/>
        <v>0</v>
      </c>
      <c r="P928" s="108">
        <f t="shared" si="5"/>
        <v>1</v>
      </c>
    </row>
    <row r="929" ht="15.75" customHeight="1">
      <c r="A929" s="112" t="str">
        <f t="shared" si="1"/>
        <v/>
      </c>
      <c r="B929" s="103" t="str">
        <f t="shared" si="2"/>
        <v/>
      </c>
      <c r="C929" s="6">
        <f t="shared" si="6"/>
        <v>29</v>
      </c>
      <c r="D929" s="6">
        <f t="shared" si="7"/>
        <v>19</v>
      </c>
      <c r="E929" s="104"/>
      <c r="F929" s="48"/>
      <c r="G929" s="6"/>
      <c r="H929" s="49" t="str">
        <f t="shared" si="3"/>
        <v/>
      </c>
      <c r="K929" s="6"/>
      <c r="L929" s="106"/>
      <c r="M929" s="6"/>
      <c r="N929" s="6"/>
      <c r="O929" s="105">
        <f t="shared" si="9"/>
        <v>0</v>
      </c>
      <c r="P929" s="108">
        <f t="shared" si="5"/>
        <v>1</v>
      </c>
    </row>
    <row r="930" ht="15.75" customHeight="1">
      <c r="A930" s="112" t="str">
        <f t="shared" si="1"/>
        <v/>
      </c>
      <c r="B930" s="103" t="str">
        <f t="shared" si="2"/>
        <v/>
      </c>
      <c r="C930" s="6">
        <f t="shared" si="6"/>
        <v>30</v>
      </c>
      <c r="D930" s="6">
        <f t="shared" si="7"/>
        <v>19</v>
      </c>
      <c r="E930" s="104"/>
      <c r="F930" s="48"/>
      <c r="G930" s="6"/>
      <c r="H930" s="49" t="str">
        <f t="shared" si="3"/>
        <v/>
      </c>
      <c r="K930" s="6"/>
      <c r="L930" s="106"/>
      <c r="M930" s="6"/>
      <c r="N930" s="6"/>
      <c r="O930" s="105">
        <f t="shared" si="9"/>
        <v>0</v>
      </c>
      <c r="P930" s="108">
        <f t="shared" si="5"/>
        <v>1</v>
      </c>
    </row>
    <row r="931" ht="15.75" customHeight="1">
      <c r="A931" s="112" t="str">
        <f t="shared" si="1"/>
        <v/>
      </c>
      <c r="B931" s="103" t="str">
        <f t="shared" si="2"/>
        <v/>
      </c>
      <c r="C931" s="6">
        <f t="shared" si="6"/>
        <v>31</v>
      </c>
      <c r="D931" s="6">
        <f t="shared" si="7"/>
        <v>19</v>
      </c>
      <c r="E931" s="104"/>
      <c r="F931" s="48"/>
      <c r="G931" s="6"/>
      <c r="H931" s="49" t="str">
        <f t="shared" si="3"/>
        <v/>
      </c>
      <c r="K931" s="6"/>
      <c r="L931" s="106"/>
      <c r="M931" s="6"/>
      <c r="N931" s="6"/>
      <c r="O931" s="105">
        <f t="shared" si="9"/>
        <v>0</v>
      </c>
      <c r="P931" s="108">
        <f t="shared" si="5"/>
        <v>1</v>
      </c>
    </row>
    <row r="932" ht="15.75" customHeight="1">
      <c r="A932" s="112" t="str">
        <f t="shared" si="1"/>
        <v/>
      </c>
      <c r="B932" s="103" t="str">
        <f t="shared" si="2"/>
        <v/>
      </c>
      <c r="C932" s="6">
        <f t="shared" si="6"/>
        <v>32</v>
      </c>
      <c r="D932" s="6">
        <f t="shared" si="7"/>
        <v>19</v>
      </c>
      <c r="E932" s="104"/>
      <c r="F932" s="48"/>
      <c r="G932" s="6"/>
      <c r="H932" s="49" t="str">
        <f t="shared" si="3"/>
        <v/>
      </c>
      <c r="K932" s="6"/>
      <c r="L932" s="106"/>
      <c r="M932" s="6"/>
      <c r="N932" s="6"/>
      <c r="O932" s="105">
        <f t="shared" si="9"/>
        <v>0</v>
      </c>
      <c r="P932" s="108">
        <f t="shared" si="5"/>
        <v>1</v>
      </c>
    </row>
    <row r="933" ht="15.75" customHeight="1">
      <c r="A933" s="112" t="str">
        <f t="shared" si="1"/>
        <v/>
      </c>
      <c r="B933" s="103" t="str">
        <f t="shared" si="2"/>
        <v/>
      </c>
      <c r="C933" s="6">
        <f t="shared" si="6"/>
        <v>33</v>
      </c>
      <c r="D933" s="6">
        <f t="shared" si="7"/>
        <v>19</v>
      </c>
      <c r="E933" s="104"/>
      <c r="F933" s="48"/>
      <c r="G933" s="6"/>
      <c r="H933" s="49" t="str">
        <f t="shared" si="3"/>
        <v/>
      </c>
      <c r="K933" s="6"/>
      <c r="L933" s="106"/>
      <c r="M933" s="6"/>
      <c r="N933" s="6"/>
      <c r="O933" s="105">
        <f t="shared" si="9"/>
        <v>0</v>
      </c>
      <c r="P933" s="108">
        <f t="shared" si="5"/>
        <v>1</v>
      </c>
    </row>
    <row r="934" ht="15.75" customHeight="1">
      <c r="A934" s="112" t="str">
        <f t="shared" si="1"/>
        <v/>
      </c>
      <c r="B934" s="103" t="str">
        <f t="shared" si="2"/>
        <v/>
      </c>
      <c r="C934" s="6">
        <f t="shared" si="6"/>
        <v>34</v>
      </c>
      <c r="D934" s="6">
        <f t="shared" si="7"/>
        <v>19</v>
      </c>
      <c r="E934" s="104"/>
      <c r="F934" s="48"/>
      <c r="G934" s="6"/>
      <c r="H934" s="49" t="str">
        <f t="shared" si="3"/>
        <v/>
      </c>
      <c r="K934" s="6"/>
      <c r="L934" s="106"/>
      <c r="M934" s="6"/>
      <c r="N934" s="6"/>
      <c r="O934" s="105">
        <f t="shared" si="9"/>
        <v>0</v>
      </c>
      <c r="P934" s="108">
        <f t="shared" si="5"/>
        <v>1</v>
      </c>
    </row>
    <row r="935" ht="15.75" customHeight="1">
      <c r="A935" s="112" t="str">
        <f t="shared" si="1"/>
        <v/>
      </c>
      <c r="B935" s="103" t="str">
        <f t="shared" si="2"/>
        <v/>
      </c>
      <c r="C935" s="6">
        <f t="shared" si="6"/>
        <v>35</v>
      </c>
      <c r="D935" s="6">
        <f t="shared" si="7"/>
        <v>19</v>
      </c>
      <c r="E935" s="104"/>
      <c r="F935" s="48"/>
      <c r="G935" s="6"/>
      <c r="H935" s="49" t="str">
        <f t="shared" si="3"/>
        <v/>
      </c>
      <c r="K935" s="6"/>
      <c r="L935" s="106"/>
      <c r="M935" s="6"/>
      <c r="N935" s="6"/>
      <c r="O935" s="105">
        <f t="shared" si="9"/>
        <v>0</v>
      </c>
      <c r="P935" s="108">
        <f t="shared" si="5"/>
        <v>1</v>
      </c>
    </row>
    <row r="936" ht="15.75" customHeight="1">
      <c r="A936" s="112" t="str">
        <f t="shared" si="1"/>
        <v/>
      </c>
      <c r="B936" s="103" t="str">
        <f t="shared" si="2"/>
        <v/>
      </c>
      <c r="C936" s="6">
        <f t="shared" si="6"/>
        <v>36</v>
      </c>
      <c r="D936" s="6">
        <f t="shared" si="7"/>
        <v>19</v>
      </c>
      <c r="E936" s="104"/>
      <c r="F936" s="48"/>
      <c r="G936" s="6"/>
      <c r="H936" s="49" t="str">
        <f t="shared" si="3"/>
        <v/>
      </c>
      <c r="K936" s="6"/>
      <c r="L936" s="106"/>
      <c r="M936" s="6"/>
      <c r="N936" s="6"/>
      <c r="O936" s="105">
        <f t="shared" si="9"/>
        <v>0</v>
      </c>
      <c r="P936" s="108">
        <f t="shared" si="5"/>
        <v>1</v>
      </c>
    </row>
    <row r="937" ht="15.75" customHeight="1">
      <c r="A937" s="112" t="str">
        <f t="shared" si="1"/>
        <v/>
      </c>
      <c r="B937" s="103" t="str">
        <f t="shared" si="2"/>
        <v/>
      </c>
      <c r="C937" s="6">
        <f t="shared" si="6"/>
        <v>37</v>
      </c>
      <c r="D937" s="6">
        <f t="shared" si="7"/>
        <v>19</v>
      </c>
      <c r="E937" s="104"/>
      <c r="F937" s="48"/>
      <c r="G937" s="6"/>
      <c r="H937" s="49" t="str">
        <f t="shared" si="3"/>
        <v/>
      </c>
      <c r="K937" s="6"/>
      <c r="L937" s="106"/>
      <c r="M937" s="6"/>
      <c r="N937" s="6"/>
      <c r="O937" s="105">
        <f t="shared" si="9"/>
        <v>0</v>
      </c>
      <c r="P937" s="108">
        <f t="shared" si="5"/>
        <v>1</v>
      </c>
    </row>
    <row r="938" ht="15.75" customHeight="1">
      <c r="A938" s="112" t="str">
        <f t="shared" si="1"/>
        <v/>
      </c>
      <c r="B938" s="103" t="str">
        <f t="shared" si="2"/>
        <v/>
      </c>
      <c r="C938" s="6">
        <f t="shared" si="6"/>
        <v>38</v>
      </c>
      <c r="D938" s="6">
        <f t="shared" si="7"/>
        <v>19</v>
      </c>
      <c r="E938" s="104"/>
      <c r="F938" s="48"/>
      <c r="G938" s="6"/>
      <c r="H938" s="49" t="str">
        <f t="shared" si="3"/>
        <v/>
      </c>
      <c r="K938" s="6"/>
      <c r="L938" s="106"/>
      <c r="M938" s="6"/>
      <c r="N938" s="6"/>
      <c r="O938" s="105">
        <f t="shared" si="9"/>
        <v>0</v>
      </c>
      <c r="P938" s="108">
        <f t="shared" si="5"/>
        <v>1</v>
      </c>
    </row>
    <row r="939" ht="15.75" customHeight="1">
      <c r="A939" s="112" t="str">
        <f t="shared" si="1"/>
        <v/>
      </c>
      <c r="B939" s="103" t="str">
        <f t="shared" si="2"/>
        <v/>
      </c>
      <c r="C939" s="6">
        <f t="shared" si="6"/>
        <v>39</v>
      </c>
      <c r="D939" s="6">
        <f t="shared" si="7"/>
        <v>19</v>
      </c>
      <c r="E939" s="104"/>
      <c r="F939" s="48"/>
      <c r="G939" s="6"/>
      <c r="H939" s="49" t="str">
        <f t="shared" si="3"/>
        <v/>
      </c>
      <c r="K939" s="6"/>
      <c r="L939" s="106"/>
      <c r="M939" s="6"/>
      <c r="N939" s="6"/>
      <c r="O939" s="105">
        <f t="shared" si="9"/>
        <v>0</v>
      </c>
      <c r="P939" s="108">
        <f t="shared" si="5"/>
        <v>1</v>
      </c>
    </row>
    <row r="940" ht="15.75" customHeight="1">
      <c r="A940" s="112" t="str">
        <f t="shared" si="1"/>
        <v/>
      </c>
      <c r="B940" s="103" t="str">
        <f t="shared" si="2"/>
        <v/>
      </c>
      <c r="C940" s="6">
        <f t="shared" si="6"/>
        <v>40</v>
      </c>
      <c r="D940" s="6">
        <f t="shared" si="7"/>
        <v>19</v>
      </c>
      <c r="E940" s="104"/>
      <c r="F940" s="48"/>
      <c r="G940" s="6"/>
      <c r="H940" s="49" t="str">
        <f t="shared" si="3"/>
        <v/>
      </c>
      <c r="K940" s="6"/>
      <c r="L940" s="106"/>
      <c r="M940" s="6"/>
      <c r="N940" s="6"/>
      <c r="O940" s="105">
        <f t="shared" si="9"/>
        <v>0</v>
      </c>
      <c r="P940" s="108">
        <f t="shared" si="5"/>
        <v>1</v>
      </c>
    </row>
    <row r="941" ht="15.75" customHeight="1">
      <c r="A941" s="112" t="str">
        <f t="shared" si="1"/>
        <v/>
      </c>
      <c r="B941" s="103" t="str">
        <f t="shared" si="2"/>
        <v/>
      </c>
      <c r="C941" s="6">
        <f t="shared" si="6"/>
        <v>41</v>
      </c>
      <c r="D941" s="6">
        <f t="shared" si="7"/>
        <v>19</v>
      </c>
      <c r="E941" s="104"/>
      <c r="F941" s="48"/>
      <c r="G941" s="6"/>
      <c r="H941" s="49" t="str">
        <f t="shared" si="3"/>
        <v/>
      </c>
      <c r="K941" s="6"/>
      <c r="L941" s="106"/>
      <c r="M941" s="6"/>
      <c r="N941" s="6"/>
      <c r="O941" s="105">
        <f t="shared" si="9"/>
        <v>0</v>
      </c>
      <c r="P941" s="108">
        <f t="shared" si="5"/>
        <v>1</v>
      </c>
    </row>
    <row r="942" ht="15.75" customHeight="1">
      <c r="A942" s="112" t="str">
        <f t="shared" si="1"/>
        <v/>
      </c>
      <c r="B942" s="103" t="str">
        <f t="shared" si="2"/>
        <v/>
      </c>
      <c r="C942" s="6">
        <f t="shared" si="6"/>
        <v>42</v>
      </c>
      <c r="D942" s="6">
        <f t="shared" si="7"/>
        <v>19</v>
      </c>
      <c r="E942" s="104"/>
      <c r="F942" s="48"/>
      <c r="G942" s="6"/>
      <c r="H942" s="49" t="str">
        <f t="shared" si="3"/>
        <v/>
      </c>
      <c r="K942" s="6"/>
      <c r="L942" s="106"/>
      <c r="M942" s="6"/>
      <c r="N942" s="6"/>
      <c r="O942" s="105">
        <f t="shared" si="9"/>
        <v>0</v>
      </c>
      <c r="P942" s="108">
        <f t="shared" si="5"/>
        <v>1</v>
      </c>
    </row>
    <row r="943" ht="15.75" customHeight="1">
      <c r="A943" s="112" t="str">
        <f t="shared" si="1"/>
        <v/>
      </c>
      <c r="B943" s="103" t="str">
        <f t="shared" si="2"/>
        <v/>
      </c>
      <c r="C943" s="6">
        <f t="shared" si="6"/>
        <v>43</v>
      </c>
      <c r="D943" s="6">
        <f t="shared" si="7"/>
        <v>19</v>
      </c>
      <c r="E943" s="104"/>
      <c r="F943" s="48"/>
      <c r="G943" s="6"/>
      <c r="H943" s="49" t="str">
        <f t="shared" si="3"/>
        <v/>
      </c>
      <c r="K943" s="6"/>
      <c r="L943" s="106"/>
      <c r="M943" s="6"/>
      <c r="N943" s="6"/>
      <c r="O943" s="105">
        <f t="shared" si="9"/>
        <v>0</v>
      </c>
      <c r="P943" s="108">
        <f t="shared" si="5"/>
        <v>1</v>
      </c>
    </row>
    <row r="944" ht="15.75" customHeight="1">
      <c r="A944" s="112" t="str">
        <f t="shared" si="1"/>
        <v/>
      </c>
      <c r="B944" s="103" t="str">
        <f t="shared" si="2"/>
        <v/>
      </c>
      <c r="C944" s="6">
        <f t="shared" si="6"/>
        <v>44</v>
      </c>
      <c r="D944" s="6">
        <f t="shared" si="7"/>
        <v>19</v>
      </c>
      <c r="E944" s="104"/>
      <c r="F944" s="48"/>
      <c r="G944" s="6"/>
      <c r="H944" s="49" t="str">
        <f t="shared" si="3"/>
        <v/>
      </c>
      <c r="K944" s="6"/>
      <c r="L944" s="106"/>
      <c r="M944" s="6"/>
      <c r="N944" s="6"/>
      <c r="O944" s="105">
        <f t="shared" si="9"/>
        <v>0</v>
      </c>
      <c r="P944" s="108">
        <f t="shared" si="5"/>
        <v>1</v>
      </c>
    </row>
    <row r="945" ht="15.75" customHeight="1">
      <c r="A945" s="112" t="str">
        <f t="shared" si="1"/>
        <v/>
      </c>
      <c r="B945" s="103" t="str">
        <f t="shared" si="2"/>
        <v/>
      </c>
      <c r="C945" s="6">
        <f t="shared" si="6"/>
        <v>45</v>
      </c>
      <c r="D945" s="6">
        <f t="shared" si="7"/>
        <v>19</v>
      </c>
      <c r="E945" s="104"/>
      <c r="F945" s="48"/>
      <c r="G945" s="6"/>
      <c r="H945" s="49" t="str">
        <f t="shared" si="3"/>
        <v/>
      </c>
      <c r="K945" s="6"/>
      <c r="L945" s="106"/>
      <c r="M945" s="6"/>
      <c r="N945" s="6"/>
      <c r="O945" s="105">
        <f t="shared" si="9"/>
        <v>0</v>
      </c>
      <c r="P945" s="108">
        <f t="shared" si="5"/>
        <v>1</v>
      </c>
    </row>
    <row r="946" ht="15.75" customHeight="1">
      <c r="A946" s="112" t="str">
        <f t="shared" si="1"/>
        <v/>
      </c>
      <c r="B946" s="103" t="str">
        <f t="shared" si="2"/>
        <v/>
      </c>
      <c r="C946" s="6">
        <f t="shared" si="6"/>
        <v>46</v>
      </c>
      <c r="D946" s="6">
        <f t="shared" si="7"/>
        <v>19</v>
      </c>
      <c r="E946" s="104"/>
      <c r="F946" s="48"/>
      <c r="G946" s="6"/>
      <c r="H946" s="49" t="str">
        <f t="shared" si="3"/>
        <v/>
      </c>
      <c r="K946" s="6"/>
      <c r="L946" s="106"/>
      <c r="M946" s="6"/>
      <c r="N946" s="6"/>
      <c r="O946" s="105">
        <f t="shared" si="9"/>
        <v>0</v>
      </c>
      <c r="P946" s="108">
        <f t="shared" si="5"/>
        <v>1</v>
      </c>
    </row>
    <row r="947" ht="15.75" customHeight="1">
      <c r="A947" s="112" t="str">
        <f t="shared" si="1"/>
        <v/>
      </c>
      <c r="B947" s="103" t="str">
        <f t="shared" si="2"/>
        <v/>
      </c>
      <c r="C947" s="6">
        <f t="shared" si="6"/>
        <v>47</v>
      </c>
      <c r="D947" s="6">
        <f t="shared" si="7"/>
        <v>19</v>
      </c>
      <c r="E947" s="104"/>
      <c r="F947" s="48"/>
      <c r="G947" s="6"/>
      <c r="H947" s="49" t="str">
        <f t="shared" si="3"/>
        <v/>
      </c>
      <c r="K947" s="6"/>
      <c r="L947" s="106"/>
      <c r="M947" s="6"/>
      <c r="N947" s="6"/>
      <c r="O947" s="105">
        <f t="shared" si="9"/>
        <v>0</v>
      </c>
      <c r="P947" s="108">
        <f t="shared" si="5"/>
        <v>1</v>
      </c>
    </row>
    <row r="948" ht="15.75" customHeight="1">
      <c r="A948" s="112" t="str">
        <f t="shared" si="1"/>
        <v/>
      </c>
      <c r="B948" s="103" t="str">
        <f t="shared" si="2"/>
        <v/>
      </c>
      <c r="C948" s="6">
        <f t="shared" si="6"/>
        <v>48</v>
      </c>
      <c r="D948" s="6">
        <f t="shared" si="7"/>
        <v>19</v>
      </c>
      <c r="E948" s="104"/>
      <c r="F948" s="48"/>
      <c r="G948" s="6"/>
      <c r="H948" s="49" t="str">
        <f t="shared" si="3"/>
        <v/>
      </c>
      <c r="K948" s="6"/>
      <c r="L948" s="106"/>
      <c r="M948" s="6"/>
      <c r="N948" s="6"/>
      <c r="O948" s="105">
        <f t="shared" si="9"/>
        <v>0</v>
      </c>
      <c r="P948" s="108">
        <f t="shared" si="5"/>
        <v>1</v>
      </c>
    </row>
    <row r="949" ht="15.75" customHeight="1">
      <c r="A949" s="112" t="str">
        <f t="shared" si="1"/>
        <v/>
      </c>
      <c r="B949" s="103" t="str">
        <f t="shared" si="2"/>
        <v/>
      </c>
      <c r="C949" s="6">
        <f t="shared" si="6"/>
        <v>49</v>
      </c>
      <c r="D949" s="6">
        <f t="shared" si="7"/>
        <v>19</v>
      </c>
      <c r="E949" s="104"/>
      <c r="F949" s="48"/>
      <c r="G949" s="6"/>
      <c r="H949" s="49" t="str">
        <f t="shared" si="3"/>
        <v/>
      </c>
      <c r="K949" s="6"/>
      <c r="L949" s="106"/>
      <c r="M949" s="6"/>
      <c r="N949" s="6"/>
      <c r="O949" s="105">
        <f t="shared" si="9"/>
        <v>0</v>
      </c>
      <c r="P949" s="108">
        <f t="shared" si="5"/>
        <v>1</v>
      </c>
    </row>
    <row r="950" ht="15.75" customHeight="1">
      <c r="A950" s="112" t="str">
        <f t="shared" si="1"/>
        <v/>
      </c>
      <c r="B950" s="103" t="str">
        <f t="shared" si="2"/>
        <v/>
      </c>
      <c r="C950" s="6">
        <f t="shared" si="6"/>
        <v>50</v>
      </c>
      <c r="D950" s="6">
        <f t="shared" si="7"/>
        <v>19</v>
      </c>
      <c r="E950" s="114"/>
      <c r="F950" s="48"/>
      <c r="G950" s="6"/>
      <c r="H950" s="49" t="str">
        <f t="shared" si="3"/>
        <v/>
      </c>
      <c r="K950" s="6"/>
      <c r="L950" s="106"/>
      <c r="M950" s="6"/>
      <c r="N950" s="6"/>
      <c r="O950" s="105">
        <f t="shared" si="9"/>
        <v>0</v>
      </c>
      <c r="P950" s="108">
        <f t="shared" si="5"/>
        <v>1</v>
      </c>
    </row>
    <row r="951" ht="15.75" customHeight="1">
      <c r="A951" s="112" t="str">
        <f t="shared" si="1"/>
        <v/>
      </c>
      <c r="B951" s="103" t="str">
        <f t="shared" si="2"/>
        <v/>
      </c>
      <c r="C951" s="6">
        <f t="shared" si="6"/>
        <v>1</v>
      </c>
      <c r="D951" s="6">
        <f t="shared" si="7"/>
        <v>20</v>
      </c>
      <c r="E951" s="97" t="str">
        <f t="array" ref="E951">if(index(VirtualLeague!$I$2:$AF$2,0,D951)="",,index(ScoreMatrix!$B$2:$AA$51,0,D951))</f>
        <v/>
      </c>
      <c r="F951" s="48"/>
      <c r="G951" s="6"/>
      <c r="H951" s="49" t="str">
        <f t="shared" si="3"/>
        <v/>
      </c>
      <c r="K951" s="6"/>
      <c r="L951" s="106"/>
      <c r="M951" s="6"/>
      <c r="N951" s="6"/>
      <c r="O951" s="105">
        <f t="shared" si="9"/>
        <v>0</v>
      </c>
      <c r="P951" s="108">
        <f t="shared" si="5"/>
        <v>1</v>
      </c>
    </row>
    <row r="952" ht="15.75" customHeight="1">
      <c r="A952" s="112" t="str">
        <f t="shared" si="1"/>
        <v/>
      </c>
      <c r="B952" s="103" t="str">
        <f t="shared" si="2"/>
        <v/>
      </c>
      <c r="C952" s="6">
        <f t="shared" si="6"/>
        <v>2</v>
      </c>
      <c r="D952" s="6">
        <f t="shared" si="7"/>
        <v>20</v>
      </c>
      <c r="E952" s="104"/>
      <c r="F952" s="48"/>
      <c r="G952" s="6"/>
      <c r="H952" s="49" t="str">
        <f t="shared" si="3"/>
        <v/>
      </c>
      <c r="K952" s="6"/>
      <c r="L952" s="106"/>
      <c r="M952" s="6"/>
      <c r="N952" s="6"/>
      <c r="O952" s="105">
        <f t="shared" si="9"/>
        <v>0</v>
      </c>
      <c r="P952" s="108">
        <f t="shared" si="5"/>
        <v>1</v>
      </c>
    </row>
    <row r="953" ht="15.75" customHeight="1">
      <c r="A953" s="112" t="str">
        <f t="shared" si="1"/>
        <v/>
      </c>
      <c r="B953" s="103" t="str">
        <f t="shared" si="2"/>
        <v/>
      </c>
      <c r="C953" s="6">
        <f t="shared" si="6"/>
        <v>3</v>
      </c>
      <c r="D953" s="6">
        <f t="shared" si="7"/>
        <v>20</v>
      </c>
      <c r="E953" s="104"/>
      <c r="F953" s="48"/>
      <c r="G953" s="6"/>
      <c r="H953" s="49" t="str">
        <f t="shared" si="3"/>
        <v/>
      </c>
      <c r="K953" s="6"/>
      <c r="L953" s="106"/>
      <c r="M953" s="6"/>
      <c r="N953" s="6"/>
      <c r="O953" s="105">
        <f t="shared" si="9"/>
        <v>0</v>
      </c>
      <c r="P953" s="108">
        <f t="shared" si="5"/>
        <v>1</v>
      </c>
    </row>
    <row r="954" ht="15.75" customHeight="1">
      <c r="A954" s="112" t="str">
        <f t="shared" si="1"/>
        <v/>
      </c>
      <c r="B954" s="103" t="str">
        <f t="shared" si="2"/>
        <v/>
      </c>
      <c r="C954" s="6">
        <f t="shared" si="6"/>
        <v>4</v>
      </c>
      <c r="D954" s="6">
        <f t="shared" si="7"/>
        <v>20</v>
      </c>
      <c r="E954" s="104"/>
      <c r="F954" s="48"/>
      <c r="G954" s="6"/>
      <c r="H954" s="49" t="str">
        <f t="shared" si="3"/>
        <v/>
      </c>
      <c r="K954" s="6"/>
      <c r="L954" s="106"/>
      <c r="M954" s="6"/>
      <c r="N954" s="6"/>
      <c r="O954" s="105">
        <f t="shared" si="9"/>
        <v>0</v>
      </c>
      <c r="P954" s="108">
        <f t="shared" si="5"/>
        <v>1</v>
      </c>
    </row>
    <row r="955" ht="15.75" customHeight="1">
      <c r="A955" s="112" t="str">
        <f t="shared" si="1"/>
        <v/>
      </c>
      <c r="B955" s="103" t="str">
        <f t="shared" si="2"/>
        <v/>
      </c>
      <c r="C955" s="6">
        <f t="shared" si="6"/>
        <v>5</v>
      </c>
      <c r="D955" s="6">
        <f t="shared" si="7"/>
        <v>20</v>
      </c>
      <c r="E955" s="104"/>
      <c r="F955" s="48"/>
      <c r="G955" s="6"/>
      <c r="H955" s="49" t="str">
        <f t="shared" si="3"/>
        <v/>
      </c>
      <c r="K955" s="6"/>
      <c r="L955" s="106"/>
      <c r="M955" s="6"/>
      <c r="N955" s="6"/>
      <c r="O955" s="105">
        <f t="shared" si="9"/>
        <v>0</v>
      </c>
      <c r="P955" s="108">
        <f t="shared" si="5"/>
        <v>1</v>
      </c>
    </row>
    <row r="956" ht="15.75" customHeight="1">
      <c r="A956" s="112" t="str">
        <f t="shared" si="1"/>
        <v/>
      </c>
      <c r="B956" s="103" t="str">
        <f t="shared" si="2"/>
        <v/>
      </c>
      <c r="C956" s="6">
        <f t="shared" si="6"/>
        <v>6</v>
      </c>
      <c r="D956" s="6">
        <f t="shared" si="7"/>
        <v>20</v>
      </c>
      <c r="E956" s="104"/>
      <c r="F956" s="48"/>
      <c r="G956" s="6"/>
      <c r="H956" s="49" t="str">
        <f t="shared" si="3"/>
        <v/>
      </c>
      <c r="K956" s="6"/>
      <c r="L956" s="106"/>
      <c r="M956" s="6"/>
      <c r="N956" s="6"/>
      <c r="O956" s="105">
        <f t="shared" si="9"/>
        <v>0</v>
      </c>
      <c r="P956" s="108">
        <f t="shared" si="5"/>
        <v>1</v>
      </c>
    </row>
    <row r="957" ht="15.75" customHeight="1">
      <c r="A957" s="112" t="str">
        <f t="shared" si="1"/>
        <v/>
      </c>
      <c r="B957" s="103" t="str">
        <f t="shared" si="2"/>
        <v/>
      </c>
      <c r="C957" s="6">
        <f t="shared" si="6"/>
        <v>7</v>
      </c>
      <c r="D957" s="6">
        <f t="shared" si="7"/>
        <v>20</v>
      </c>
      <c r="E957" s="104"/>
      <c r="F957" s="48"/>
      <c r="G957" s="6"/>
      <c r="H957" s="49" t="str">
        <f t="shared" si="3"/>
        <v/>
      </c>
      <c r="K957" s="6"/>
      <c r="L957" s="106"/>
      <c r="M957" s="6"/>
      <c r="N957" s="6"/>
      <c r="O957" s="105">
        <f t="shared" si="9"/>
        <v>0</v>
      </c>
      <c r="P957" s="108">
        <f t="shared" si="5"/>
        <v>1</v>
      </c>
    </row>
    <row r="958" ht="15.75" customHeight="1">
      <c r="A958" s="112" t="str">
        <f t="shared" si="1"/>
        <v/>
      </c>
      <c r="B958" s="103" t="str">
        <f t="shared" si="2"/>
        <v/>
      </c>
      <c r="C958" s="6">
        <f t="shared" si="6"/>
        <v>8</v>
      </c>
      <c r="D958" s="6">
        <f t="shared" si="7"/>
        <v>20</v>
      </c>
      <c r="E958" s="104"/>
      <c r="F958" s="48"/>
      <c r="G958" s="6"/>
      <c r="H958" s="49" t="str">
        <f t="shared" si="3"/>
        <v/>
      </c>
      <c r="K958" s="6"/>
      <c r="L958" s="106"/>
      <c r="M958" s="6"/>
      <c r="N958" s="6"/>
      <c r="O958" s="105">
        <f t="shared" si="9"/>
        <v>0</v>
      </c>
      <c r="P958" s="108">
        <f t="shared" si="5"/>
        <v>1</v>
      </c>
    </row>
    <row r="959" ht="15.75" customHeight="1">
      <c r="A959" s="112" t="str">
        <f t="shared" si="1"/>
        <v/>
      </c>
      <c r="B959" s="103" t="str">
        <f t="shared" si="2"/>
        <v/>
      </c>
      <c r="C959" s="6">
        <f t="shared" si="6"/>
        <v>9</v>
      </c>
      <c r="D959" s="6">
        <f t="shared" si="7"/>
        <v>20</v>
      </c>
      <c r="E959" s="104"/>
      <c r="F959" s="48"/>
      <c r="G959" s="6"/>
      <c r="H959" s="49" t="str">
        <f t="shared" si="3"/>
        <v/>
      </c>
      <c r="K959" s="6"/>
      <c r="L959" s="106"/>
      <c r="M959" s="6"/>
      <c r="N959" s="6"/>
      <c r="O959" s="105">
        <f t="shared" si="9"/>
        <v>0</v>
      </c>
      <c r="P959" s="108">
        <f t="shared" si="5"/>
        <v>1</v>
      </c>
    </row>
    <row r="960" ht="15.75" customHeight="1">
      <c r="A960" s="112" t="str">
        <f t="shared" si="1"/>
        <v/>
      </c>
      <c r="B960" s="103" t="str">
        <f t="shared" si="2"/>
        <v/>
      </c>
      <c r="C960" s="6">
        <f t="shared" si="6"/>
        <v>10</v>
      </c>
      <c r="D960" s="6">
        <f t="shared" si="7"/>
        <v>20</v>
      </c>
      <c r="E960" s="104"/>
      <c r="F960" s="48"/>
      <c r="G960" s="6"/>
      <c r="H960" s="49" t="str">
        <f t="shared" si="3"/>
        <v/>
      </c>
      <c r="K960" s="6"/>
      <c r="L960" s="106"/>
      <c r="M960" s="6"/>
      <c r="N960" s="6"/>
      <c r="O960" s="105">
        <f t="shared" si="9"/>
        <v>0</v>
      </c>
      <c r="P960" s="108">
        <f t="shared" si="5"/>
        <v>1</v>
      </c>
    </row>
    <row r="961" ht="15.75" customHeight="1">
      <c r="A961" s="112" t="str">
        <f t="shared" si="1"/>
        <v/>
      </c>
      <c r="B961" s="103" t="str">
        <f t="shared" si="2"/>
        <v/>
      </c>
      <c r="C961" s="6">
        <f t="shared" si="6"/>
        <v>11</v>
      </c>
      <c r="D961" s="6">
        <f t="shared" si="7"/>
        <v>20</v>
      </c>
      <c r="E961" s="104"/>
      <c r="F961" s="48"/>
      <c r="G961" s="6"/>
      <c r="H961" s="49" t="str">
        <f t="shared" si="3"/>
        <v/>
      </c>
      <c r="K961" s="6"/>
      <c r="L961" s="106"/>
      <c r="M961" s="6"/>
      <c r="N961" s="6"/>
      <c r="O961" s="105">
        <f t="shared" si="9"/>
        <v>0</v>
      </c>
      <c r="P961" s="108">
        <f t="shared" si="5"/>
        <v>1</v>
      </c>
    </row>
    <row r="962" ht="15.75" customHeight="1">
      <c r="A962" s="112" t="str">
        <f t="shared" si="1"/>
        <v/>
      </c>
      <c r="B962" s="103" t="str">
        <f t="shared" si="2"/>
        <v/>
      </c>
      <c r="C962" s="6">
        <f t="shared" si="6"/>
        <v>12</v>
      </c>
      <c r="D962" s="6">
        <f t="shared" si="7"/>
        <v>20</v>
      </c>
      <c r="E962" s="104"/>
      <c r="F962" s="48"/>
      <c r="G962" s="6"/>
      <c r="H962" s="49" t="str">
        <f t="shared" si="3"/>
        <v/>
      </c>
      <c r="K962" s="6"/>
      <c r="L962" s="106"/>
      <c r="M962" s="6"/>
      <c r="N962" s="6"/>
      <c r="O962" s="105">
        <f t="shared" si="9"/>
        <v>0</v>
      </c>
      <c r="P962" s="108">
        <f t="shared" si="5"/>
        <v>1</v>
      </c>
    </row>
    <row r="963" ht="15.75" customHeight="1">
      <c r="A963" s="112" t="str">
        <f t="shared" si="1"/>
        <v/>
      </c>
      <c r="B963" s="103" t="str">
        <f t="shared" si="2"/>
        <v/>
      </c>
      <c r="C963" s="6">
        <f t="shared" si="6"/>
        <v>13</v>
      </c>
      <c r="D963" s="6">
        <f t="shared" si="7"/>
        <v>20</v>
      </c>
      <c r="E963" s="104"/>
      <c r="F963" s="48"/>
      <c r="G963" s="6"/>
      <c r="H963" s="49" t="str">
        <f t="shared" si="3"/>
        <v/>
      </c>
      <c r="K963" s="6"/>
      <c r="L963" s="106"/>
      <c r="M963" s="6"/>
      <c r="N963" s="6"/>
      <c r="O963" s="105">
        <f t="shared" si="9"/>
        <v>0</v>
      </c>
      <c r="P963" s="108">
        <f t="shared" si="5"/>
        <v>1</v>
      </c>
    </row>
    <row r="964" ht="15.75" customHeight="1">
      <c r="A964" s="112" t="str">
        <f t="shared" si="1"/>
        <v/>
      </c>
      <c r="B964" s="103" t="str">
        <f t="shared" si="2"/>
        <v/>
      </c>
      <c r="C964" s="6">
        <f t="shared" si="6"/>
        <v>14</v>
      </c>
      <c r="D964" s="6">
        <f t="shared" si="7"/>
        <v>20</v>
      </c>
      <c r="E964" s="104"/>
      <c r="F964" s="48"/>
      <c r="G964" s="6"/>
      <c r="H964" s="49" t="str">
        <f t="shared" si="3"/>
        <v/>
      </c>
      <c r="K964" s="6"/>
      <c r="L964" s="106"/>
      <c r="M964" s="6"/>
      <c r="N964" s="6"/>
      <c r="O964" s="105">
        <f t="shared" si="9"/>
        <v>0</v>
      </c>
      <c r="P964" s="108">
        <f t="shared" si="5"/>
        <v>1</v>
      </c>
    </row>
    <row r="965" ht="15.75" customHeight="1">
      <c r="A965" s="112" t="str">
        <f t="shared" si="1"/>
        <v/>
      </c>
      <c r="B965" s="103" t="str">
        <f t="shared" si="2"/>
        <v/>
      </c>
      <c r="C965" s="6">
        <f t="shared" si="6"/>
        <v>15</v>
      </c>
      <c r="D965" s="6">
        <f t="shared" si="7"/>
        <v>20</v>
      </c>
      <c r="E965" s="104"/>
      <c r="F965" s="48"/>
      <c r="G965" s="6"/>
      <c r="H965" s="49" t="str">
        <f t="shared" si="3"/>
        <v/>
      </c>
      <c r="K965" s="6"/>
      <c r="L965" s="106"/>
      <c r="M965" s="6"/>
      <c r="N965" s="6"/>
      <c r="O965" s="105">
        <f t="shared" si="9"/>
        <v>0</v>
      </c>
      <c r="P965" s="108">
        <f t="shared" si="5"/>
        <v>1</v>
      </c>
    </row>
    <row r="966" ht="15.75" customHeight="1">
      <c r="A966" s="112" t="str">
        <f t="shared" si="1"/>
        <v/>
      </c>
      <c r="B966" s="103" t="str">
        <f t="shared" si="2"/>
        <v/>
      </c>
      <c r="C966" s="6">
        <f t="shared" si="6"/>
        <v>16</v>
      </c>
      <c r="D966" s="6">
        <f t="shared" si="7"/>
        <v>20</v>
      </c>
      <c r="E966" s="104"/>
      <c r="F966" s="48"/>
      <c r="G966" s="6"/>
      <c r="H966" s="49" t="str">
        <f t="shared" si="3"/>
        <v/>
      </c>
      <c r="K966" s="6"/>
      <c r="L966" s="106"/>
      <c r="M966" s="6"/>
      <c r="N966" s="6"/>
      <c r="O966" s="105">
        <f t="shared" si="9"/>
        <v>0</v>
      </c>
      <c r="P966" s="108">
        <f t="shared" si="5"/>
        <v>1</v>
      </c>
    </row>
    <row r="967" ht="15.75" customHeight="1">
      <c r="A967" s="112" t="str">
        <f t="shared" si="1"/>
        <v/>
      </c>
      <c r="B967" s="103" t="str">
        <f t="shared" si="2"/>
        <v/>
      </c>
      <c r="C967" s="6">
        <f t="shared" si="6"/>
        <v>17</v>
      </c>
      <c r="D967" s="6">
        <f t="shared" si="7"/>
        <v>20</v>
      </c>
      <c r="E967" s="104"/>
      <c r="F967" s="48"/>
      <c r="G967" s="6"/>
      <c r="H967" s="49" t="str">
        <f t="shared" si="3"/>
        <v/>
      </c>
      <c r="K967" s="6"/>
      <c r="L967" s="106"/>
      <c r="M967" s="6"/>
      <c r="N967" s="6"/>
      <c r="O967" s="105">
        <f t="shared" si="9"/>
        <v>0</v>
      </c>
      <c r="P967" s="108">
        <f t="shared" si="5"/>
        <v>1</v>
      </c>
    </row>
    <row r="968" ht="15.75" customHeight="1">
      <c r="A968" s="112" t="str">
        <f t="shared" si="1"/>
        <v/>
      </c>
      <c r="B968" s="103" t="str">
        <f t="shared" si="2"/>
        <v/>
      </c>
      <c r="C968" s="6">
        <f t="shared" si="6"/>
        <v>18</v>
      </c>
      <c r="D968" s="6">
        <f t="shared" si="7"/>
        <v>20</v>
      </c>
      <c r="E968" s="104"/>
      <c r="F968" s="48"/>
      <c r="G968" s="6"/>
      <c r="H968" s="49" t="str">
        <f t="shared" si="3"/>
        <v/>
      </c>
      <c r="K968" s="6"/>
      <c r="L968" s="106"/>
      <c r="M968" s="6"/>
      <c r="N968" s="6"/>
      <c r="O968" s="105">
        <f t="shared" si="9"/>
        <v>0</v>
      </c>
      <c r="P968" s="108">
        <f t="shared" si="5"/>
        <v>1</v>
      </c>
    </row>
    <row r="969" ht="15.75" customHeight="1">
      <c r="A969" s="112" t="str">
        <f t="shared" si="1"/>
        <v/>
      </c>
      <c r="B969" s="103" t="str">
        <f t="shared" si="2"/>
        <v/>
      </c>
      <c r="C969" s="6">
        <f t="shared" si="6"/>
        <v>19</v>
      </c>
      <c r="D969" s="6">
        <f t="shared" si="7"/>
        <v>20</v>
      </c>
      <c r="E969" s="104"/>
      <c r="F969" s="48"/>
      <c r="G969" s="6"/>
      <c r="H969" s="49" t="str">
        <f t="shared" si="3"/>
        <v/>
      </c>
      <c r="K969" s="6"/>
      <c r="L969" s="106"/>
      <c r="M969" s="6"/>
      <c r="N969" s="6"/>
      <c r="O969" s="105">
        <f t="shared" si="9"/>
        <v>0</v>
      </c>
      <c r="P969" s="108">
        <f t="shared" si="5"/>
        <v>1</v>
      </c>
    </row>
    <row r="970" ht="15.75" customHeight="1">
      <c r="A970" s="112" t="str">
        <f t="shared" si="1"/>
        <v/>
      </c>
      <c r="B970" s="103" t="str">
        <f t="shared" si="2"/>
        <v/>
      </c>
      <c r="C970" s="6">
        <f t="shared" si="6"/>
        <v>20</v>
      </c>
      <c r="D970" s="6">
        <f t="shared" si="7"/>
        <v>20</v>
      </c>
      <c r="E970" s="104"/>
      <c r="F970" s="48"/>
      <c r="G970" s="6"/>
      <c r="H970" s="49" t="str">
        <f t="shared" si="3"/>
        <v/>
      </c>
      <c r="K970" s="6"/>
      <c r="L970" s="106"/>
      <c r="M970" s="6"/>
      <c r="N970" s="6"/>
      <c r="O970" s="105">
        <f t="shared" si="9"/>
        <v>0</v>
      </c>
      <c r="P970" s="108">
        <f t="shared" si="5"/>
        <v>1</v>
      </c>
    </row>
    <row r="971" ht="15.75" customHeight="1">
      <c r="A971" s="112" t="str">
        <f t="shared" si="1"/>
        <v/>
      </c>
      <c r="B971" s="103" t="str">
        <f t="shared" si="2"/>
        <v/>
      </c>
      <c r="C971" s="6">
        <f t="shared" si="6"/>
        <v>21</v>
      </c>
      <c r="D971" s="6">
        <f t="shared" si="7"/>
        <v>20</v>
      </c>
      <c r="E971" s="104"/>
      <c r="F971" s="48"/>
      <c r="G971" s="6"/>
      <c r="H971" s="49" t="str">
        <f t="shared" si="3"/>
        <v/>
      </c>
      <c r="K971" s="6"/>
      <c r="L971" s="106"/>
      <c r="M971" s="6"/>
      <c r="N971" s="6"/>
      <c r="O971" s="105">
        <f t="shared" si="9"/>
        <v>0</v>
      </c>
      <c r="P971" s="108">
        <f t="shared" si="5"/>
        <v>1</v>
      </c>
    </row>
    <row r="972" ht="15.75" customHeight="1">
      <c r="A972" s="112" t="str">
        <f t="shared" si="1"/>
        <v/>
      </c>
      <c r="B972" s="103" t="str">
        <f t="shared" si="2"/>
        <v/>
      </c>
      <c r="C972" s="6">
        <f t="shared" si="6"/>
        <v>22</v>
      </c>
      <c r="D972" s="6">
        <f t="shared" si="7"/>
        <v>20</v>
      </c>
      <c r="E972" s="104"/>
      <c r="F972" s="48"/>
      <c r="G972" s="6"/>
      <c r="H972" s="49" t="str">
        <f t="shared" si="3"/>
        <v/>
      </c>
      <c r="K972" s="6"/>
      <c r="L972" s="106"/>
      <c r="M972" s="6"/>
      <c r="N972" s="6"/>
      <c r="O972" s="105">
        <f t="shared" si="9"/>
        <v>0</v>
      </c>
      <c r="P972" s="108">
        <f t="shared" si="5"/>
        <v>1</v>
      </c>
    </row>
    <row r="973" ht="15.75" customHeight="1">
      <c r="A973" s="112" t="str">
        <f t="shared" si="1"/>
        <v/>
      </c>
      <c r="B973" s="103" t="str">
        <f t="shared" si="2"/>
        <v/>
      </c>
      <c r="C973" s="6">
        <f t="shared" si="6"/>
        <v>23</v>
      </c>
      <c r="D973" s="6">
        <f t="shared" si="7"/>
        <v>20</v>
      </c>
      <c r="E973" s="104"/>
      <c r="F973" s="48"/>
      <c r="G973" s="6"/>
      <c r="H973" s="49" t="str">
        <f t="shared" si="3"/>
        <v/>
      </c>
      <c r="K973" s="6"/>
      <c r="L973" s="106"/>
      <c r="M973" s="6"/>
      <c r="N973" s="6"/>
      <c r="O973" s="105">
        <f t="shared" si="9"/>
        <v>0</v>
      </c>
      <c r="P973" s="108">
        <f t="shared" si="5"/>
        <v>1</v>
      </c>
    </row>
    <row r="974" ht="15.75" customHeight="1">
      <c r="A974" s="112" t="str">
        <f t="shared" si="1"/>
        <v/>
      </c>
      <c r="B974" s="103" t="str">
        <f t="shared" si="2"/>
        <v/>
      </c>
      <c r="C974" s="6">
        <f t="shared" si="6"/>
        <v>24</v>
      </c>
      <c r="D974" s="6">
        <f t="shared" si="7"/>
        <v>20</v>
      </c>
      <c r="E974" s="104"/>
      <c r="F974" s="48"/>
      <c r="G974" s="6"/>
      <c r="H974" s="49" t="str">
        <f t="shared" si="3"/>
        <v/>
      </c>
      <c r="K974" s="6"/>
      <c r="L974" s="106"/>
      <c r="M974" s="6"/>
      <c r="N974" s="6"/>
      <c r="O974" s="105">
        <f t="shared" si="9"/>
        <v>0</v>
      </c>
      <c r="P974" s="108">
        <f t="shared" si="5"/>
        <v>1</v>
      </c>
    </row>
    <row r="975" ht="15.75" customHeight="1">
      <c r="A975" s="112" t="str">
        <f t="shared" si="1"/>
        <v/>
      </c>
      <c r="B975" s="103" t="str">
        <f t="shared" si="2"/>
        <v/>
      </c>
      <c r="C975" s="6">
        <f t="shared" si="6"/>
        <v>25</v>
      </c>
      <c r="D975" s="6">
        <f t="shared" si="7"/>
        <v>20</v>
      </c>
      <c r="E975" s="104"/>
      <c r="F975" s="48"/>
      <c r="G975" s="6"/>
      <c r="H975" s="49" t="str">
        <f t="shared" si="3"/>
        <v/>
      </c>
      <c r="K975" s="6"/>
      <c r="L975" s="106"/>
      <c r="M975" s="6"/>
      <c r="N975" s="6"/>
      <c r="O975" s="105">
        <f t="shared" si="9"/>
        <v>0</v>
      </c>
      <c r="P975" s="108">
        <f t="shared" si="5"/>
        <v>1</v>
      </c>
    </row>
    <row r="976" ht="15.75" customHeight="1">
      <c r="A976" s="112" t="str">
        <f t="shared" si="1"/>
        <v/>
      </c>
      <c r="B976" s="103" t="str">
        <f t="shared" si="2"/>
        <v/>
      </c>
      <c r="C976" s="6">
        <f t="shared" si="6"/>
        <v>26</v>
      </c>
      <c r="D976" s="6">
        <f t="shared" si="7"/>
        <v>20</v>
      </c>
      <c r="E976" s="104"/>
      <c r="F976" s="48"/>
      <c r="G976" s="6"/>
      <c r="H976" s="49" t="str">
        <f t="shared" si="3"/>
        <v/>
      </c>
      <c r="K976" s="6"/>
      <c r="L976" s="106"/>
      <c r="M976" s="6"/>
      <c r="N976" s="6"/>
      <c r="O976" s="105">
        <f t="shared" si="9"/>
        <v>0</v>
      </c>
      <c r="P976" s="108">
        <f t="shared" si="5"/>
        <v>1</v>
      </c>
    </row>
    <row r="977" ht="15.75" customHeight="1">
      <c r="A977" s="112" t="str">
        <f t="shared" si="1"/>
        <v/>
      </c>
      <c r="B977" s="103" t="str">
        <f t="shared" si="2"/>
        <v/>
      </c>
      <c r="C977" s="6">
        <f t="shared" si="6"/>
        <v>27</v>
      </c>
      <c r="D977" s="6">
        <f t="shared" si="7"/>
        <v>20</v>
      </c>
      <c r="E977" s="104"/>
      <c r="F977" s="48"/>
      <c r="G977" s="6"/>
      <c r="H977" s="49" t="str">
        <f t="shared" si="3"/>
        <v/>
      </c>
      <c r="K977" s="6"/>
      <c r="L977" s="106"/>
      <c r="M977" s="6"/>
      <c r="N977" s="6"/>
      <c r="O977" s="105">
        <f t="shared" si="9"/>
        <v>0</v>
      </c>
      <c r="P977" s="108">
        <f t="shared" si="5"/>
        <v>1</v>
      </c>
    </row>
    <row r="978" ht="15.75" customHeight="1">
      <c r="A978" s="112" t="str">
        <f t="shared" si="1"/>
        <v/>
      </c>
      <c r="B978" s="103" t="str">
        <f t="shared" si="2"/>
        <v/>
      </c>
      <c r="C978" s="6">
        <f t="shared" si="6"/>
        <v>28</v>
      </c>
      <c r="D978" s="6">
        <f t="shared" si="7"/>
        <v>20</v>
      </c>
      <c r="E978" s="104"/>
      <c r="F978" s="48"/>
      <c r="G978" s="6"/>
      <c r="H978" s="49" t="str">
        <f t="shared" si="3"/>
        <v/>
      </c>
      <c r="K978" s="6"/>
      <c r="L978" s="106"/>
      <c r="M978" s="6"/>
      <c r="N978" s="6"/>
      <c r="O978" s="105">
        <f t="shared" si="9"/>
        <v>0</v>
      </c>
      <c r="P978" s="108">
        <f t="shared" si="5"/>
        <v>1</v>
      </c>
    </row>
    <row r="979" ht="15.75" customHeight="1">
      <c r="A979" s="112" t="str">
        <f t="shared" si="1"/>
        <v/>
      </c>
      <c r="B979" s="103" t="str">
        <f t="shared" si="2"/>
        <v/>
      </c>
      <c r="C979" s="6">
        <f t="shared" si="6"/>
        <v>29</v>
      </c>
      <c r="D979" s="6">
        <f t="shared" si="7"/>
        <v>20</v>
      </c>
      <c r="E979" s="104"/>
      <c r="F979" s="48"/>
      <c r="G979" s="6"/>
      <c r="H979" s="49" t="str">
        <f t="shared" si="3"/>
        <v/>
      </c>
      <c r="K979" s="6"/>
      <c r="L979" s="106"/>
      <c r="M979" s="6"/>
      <c r="N979" s="6"/>
      <c r="O979" s="105">
        <f t="shared" si="9"/>
        <v>0</v>
      </c>
      <c r="P979" s="108">
        <f t="shared" si="5"/>
        <v>1</v>
      </c>
    </row>
    <row r="980" ht="15.75" customHeight="1">
      <c r="A980" s="112" t="str">
        <f t="shared" si="1"/>
        <v/>
      </c>
      <c r="B980" s="103" t="str">
        <f t="shared" si="2"/>
        <v/>
      </c>
      <c r="C980" s="6">
        <f t="shared" si="6"/>
        <v>30</v>
      </c>
      <c r="D980" s="6">
        <f t="shared" si="7"/>
        <v>20</v>
      </c>
      <c r="E980" s="104"/>
      <c r="F980" s="48"/>
      <c r="G980" s="6"/>
      <c r="H980" s="49" t="str">
        <f t="shared" si="3"/>
        <v/>
      </c>
      <c r="K980" s="6"/>
      <c r="L980" s="106"/>
      <c r="M980" s="6"/>
      <c r="N980" s="6"/>
      <c r="O980" s="105">
        <f t="shared" si="9"/>
        <v>0</v>
      </c>
      <c r="P980" s="108">
        <f t="shared" si="5"/>
        <v>1</v>
      </c>
    </row>
    <row r="981" ht="15.75" customHeight="1">
      <c r="A981" s="112" t="str">
        <f t="shared" si="1"/>
        <v/>
      </c>
      <c r="B981" s="103" t="str">
        <f t="shared" si="2"/>
        <v/>
      </c>
      <c r="C981" s="6">
        <f t="shared" si="6"/>
        <v>31</v>
      </c>
      <c r="D981" s="6">
        <f t="shared" si="7"/>
        <v>20</v>
      </c>
      <c r="E981" s="104"/>
      <c r="F981" s="48"/>
      <c r="G981" s="6"/>
      <c r="H981" s="49" t="str">
        <f t="shared" si="3"/>
        <v/>
      </c>
      <c r="K981" s="6"/>
      <c r="L981" s="106"/>
      <c r="M981" s="6"/>
      <c r="N981" s="6"/>
      <c r="O981" s="105">
        <f t="shared" si="9"/>
        <v>0</v>
      </c>
      <c r="P981" s="108">
        <f t="shared" si="5"/>
        <v>1</v>
      </c>
    </row>
    <row r="982" ht="15.75" customHeight="1">
      <c r="A982" s="112" t="str">
        <f t="shared" si="1"/>
        <v/>
      </c>
      <c r="B982" s="103" t="str">
        <f t="shared" si="2"/>
        <v/>
      </c>
      <c r="C982" s="6">
        <f t="shared" si="6"/>
        <v>32</v>
      </c>
      <c r="D982" s="6">
        <f t="shared" si="7"/>
        <v>20</v>
      </c>
      <c r="E982" s="104"/>
      <c r="F982" s="48"/>
      <c r="G982" s="6"/>
      <c r="H982" s="49" t="str">
        <f t="shared" si="3"/>
        <v/>
      </c>
      <c r="K982" s="6"/>
      <c r="L982" s="106"/>
      <c r="M982" s="6"/>
      <c r="N982" s="6"/>
      <c r="O982" s="105">
        <f t="shared" si="9"/>
        <v>0</v>
      </c>
      <c r="P982" s="108">
        <f t="shared" si="5"/>
        <v>1</v>
      </c>
    </row>
    <row r="983" ht="15.75" customHeight="1">
      <c r="A983" s="112" t="str">
        <f t="shared" si="1"/>
        <v/>
      </c>
      <c r="B983" s="103" t="str">
        <f t="shared" si="2"/>
        <v/>
      </c>
      <c r="C983" s="6">
        <f t="shared" si="6"/>
        <v>33</v>
      </c>
      <c r="D983" s="6">
        <f t="shared" si="7"/>
        <v>20</v>
      </c>
      <c r="E983" s="104"/>
      <c r="F983" s="48"/>
      <c r="G983" s="6"/>
      <c r="H983" s="49" t="str">
        <f t="shared" si="3"/>
        <v/>
      </c>
      <c r="K983" s="6"/>
      <c r="L983" s="106"/>
      <c r="M983" s="6"/>
      <c r="N983" s="6"/>
      <c r="O983" s="105">
        <f t="shared" si="9"/>
        <v>0</v>
      </c>
      <c r="P983" s="108">
        <f t="shared" si="5"/>
        <v>1</v>
      </c>
    </row>
    <row r="984" ht="15.75" customHeight="1">
      <c r="A984" s="112" t="str">
        <f t="shared" si="1"/>
        <v/>
      </c>
      <c r="B984" s="103" t="str">
        <f t="shared" si="2"/>
        <v/>
      </c>
      <c r="C984" s="6">
        <f t="shared" si="6"/>
        <v>34</v>
      </c>
      <c r="D984" s="6">
        <f t="shared" si="7"/>
        <v>20</v>
      </c>
      <c r="E984" s="104"/>
      <c r="F984" s="48"/>
      <c r="G984" s="6"/>
      <c r="H984" s="49" t="str">
        <f t="shared" si="3"/>
        <v/>
      </c>
      <c r="K984" s="6"/>
      <c r="L984" s="106"/>
      <c r="M984" s="6"/>
      <c r="N984" s="6"/>
      <c r="O984" s="105">
        <f t="shared" si="9"/>
        <v>0</v>
      </c>
      <c r="P984" s="108">
        <f t="shared" si="5"/>
        <v>1</v>
      </c>
    </row>
    <row r="985" ht="15.75" customHeight="1">
      <c r="A985" s="112" t="str">
        <f t="shared" si="1"/>
        <v/>
      </c>
      <c r="B985" s="103" t="str">
        <f t="shared" si="2"/>
        <v/>
      </c>
      <c r="C985" s="6">
        <f t="shared" si="6"/>
        <v>35</v>
      </c>
      <c r="D985" s="6">
        <f t="shared" si="7"/>
        <v>20</v>
      </c>
      <c r="E985" s="104"/>
      <c r="F985" s="48"/>
      <c r="G985" s="6"/>
      <c r="H985" s="49" t="str">
        <f t="shared" si="3"/>
        <v/>
      </c>
      <c r="K985" s="6"/>
      <c r="L985" s="106"/>
      <c r="M985" s="6"/>
      <c r="N985" s="6"/>
      <c r="O985" s="105">
        <f t="shared" si="9"/>
        <v>0</v>
      </c>
      <c r="P985" s="108">
        <f t="shared" si="5"/>
        <v>1</v>
      </c>
    </row>
    <row r="986" ht="15.75" customHeight="1">
      <c r="A986" s="112" t="str">
        <f t="shared" si="1"/>
        <v/>
      </c>
      <c r="B986" s="103" t="str">
        <f t="shared" si="2"/>
        <v/>
      </c>
      <c r="C986" s="6">
        <f t="shared" si="6"/>
        <v>36</v>
      </c>
      <c r="D986" s="6">
        <f t="shared" si="7"/>
        <v>20</v>
      </c>
      <c r="E986" s="104"/>
      <c r="F986" s="48"/>
      <c r="G986" s="6"/>
      <c r="H986" s="49" t="str">
        <f t="shared" si="3"/>
        <v/>
      </c>
      <c r="K986" s="6"/>
      <c r="L986" s="106"/>
      <c r="M986" s="6"/>
      <c r="N986" s="6"/>
      <c r="O986" s="105">
        <f t="shared" si="9"/>
        <v>0</v>
      </c>
      <c r="P986" s="108">
        <f t="shared" si="5"/>
        <v>1</v>
      </c>
    </row>
    <row r="987" ht="15.75" customHeight="1">
      <c r="A987" s="112" t="str">
        <f t="shared" si="1"/>
        <v/>
      </c>
      <c r="B987" s="103" t="str">
        <f t="shared" si="2"/>
        <v/>
      </c>
      <c r="C987" s="6">
        <f t="shared" si="6"/>
        <v>37</v>
      </c>
      <c r="D987" s="6">
        <f t="shared" si="7"/>
        <v>20</v>
      </c>
      <c r="E987" s="104"/>
      <c r="F987" s="48"/>
      <c r="G987" s="6"/>
      <c r="H987" s="49" t="str">
        <f t="shared" si="3"/>
        <v/>
      </c>
      <c r="K987" s="6"/>
      <c r="L987" s="106"/>
      <c r="M987" s="6"/>
      <c r="N987" s="6"/>
      <c r="O987" s="105">
        <f t="shared" si="9"/>
        <v>0</v>
      </c>
      <c r="P987" s="108">
        <f t="shared" si="5"/>
        <v>1</v>
      </c>
    </row>
    <row r="988" ht="15.75" customHeight="1">
      <c r="A988" s="112" t="str">
        <f t="shared" si="1"/>
        <v/>
      </c>
      <c r="B988" s="103" t="str">
        <f t="shared" si="2"/>
        <v/>
      </c>
      <c r="C988" s="6">
        <f t="shared" si="6"/>
        <v>38</v>
      </c>
      <c r="D988" s="6">
        <f t="shared" si="7"/>
        <v>20</v>
      </c>
      <c r="E988" s="104"/>
      <c r="F988" s="48"/>
      <c r="G988" s="6"/>
      <c r="H988" s="49" t="str">
        <f t="shared" si="3"/>
        <v/>
      </c>
      <c r="K988" s="6"/>
      <c r="L988" s="106"/>
      <c r="M988" s="6"/>
      <c r="N988" s="6"/>
      <c r="O988" s="105">
        <f t="shared" si="9"/>
        <v>0</v>
      </c>
      <c r="P988" s="108">
        <f t="shared" si="5"/>
        <v>1</v>
      </c>
    </row>
    <row r="989" ht="15.75" customHeight="1">
      <c r="A989" s="112" t="str">
        <f t="shared" si="1"/>
        <v/>
      </c>
      <c r="B989" s="103" t="str">
        <f t="shared" si="2"/>
        <v/>
      </c>
      <c r="C989" s="6">
        <f t="shared" si="6"/>
        <v>39</v>
      </c>
      <c r="D989" s="6">
        <f t="shared" si="7"/>
        <v>20</v>
      </c>
      <c r="E989" s="104"/>
      <c r="F989" s="48"/>
      <c r="G989" s="6"/>
      <c r="H989" s="49" t="str">
        <f t="shared" si="3"/>
        <v/>
      </c>
      <c r="K989" s="6"/>
      <c r="L989" s="106"/>
      <c r="M989" s="6"/>
      <c r="N989" s="6"/>
      <c r="O989" s="105">
        <f t="shared" si="9"/>
        <v>0</v>
      </c>
      <c r="P989" s="108">
        <f t="shared" si="5"/>
        <v>1</v>
      </c>
    </row>
    <row r="990" ht="15.75" customHeight="1">
      <c r="A990" s="112" t="str">
        <f t="shared" si="1"/>
        <v/>
      </c>
      <c r="B990" s="103" t="str">
        <f t="shared" si="2"/>
        <v/>
      </c>
      <c r="C990" s="6">
        <f t="shared" si="6"/>
        <v>40</v>
      </c>
      <c r="D990" s="6">
        <f t="shared" si="7"/>
        <v>20</v>
      </c>
      <c r="E990" s="104"/>
      <c r="F990" s="48"/>
      <c r="G990" s="6"/>
      <c r="H990" s="49" t="str">
        <f t="shared" si="3"/>
        <v/>
      </c>
      <c r="K990" s="6"/>
      <c r="L990" s="106"/>
      <c r="M990" s="6"/>
      <c r="N990" s="6"/>
      <c r="O990" s="105">
        <f t="shared" si="9"/>
        <v>0</v>
      </c>
      <c r="P990" s="108">
        <f t="shared" si="5"/>
        <v>1</v>
      </c>
    </row>
    <row r="991" ht="15.75" customHeight="1">
      <c r="A991" s="112" t="str">
        <f t="shared" si="1"/>
        <v/>
      </c>
      <c r="B991" s="103" t="str">
        <f t="shared" si="2"/>
        <v/>
      </c>
      <c r="C991" s="6">
        <f t="shared" si="6"/>
        <v>41</v>
      </c>
      <c r="D991" s="6">
        <f t="shared" si="7"/>
        <v>20</v>
      </c>
      <c r="E991" s="104"/>
      <c r="F991" s="48"/>
      <c r="G991" s="6"/>
      <c r="H991" s="49" t="str">
        <f t="shared" si="3"/>
        <v/>
      </c>
      <c r="K991" s="6"/>
      <c r="L991" s="106"/>
      <c r="M991" s="6"/>
      <c r="N991" s="6"/>
      <c r="O991" s="105">
        <f t="shared" si="9"/>
        <v>0</v>
      </c>
      <c r="P991" s="108">
        <f t="shared" si="5"/>
        <v>1</v>
      </c>
    </row>
    <row r="992" ht="15.75" customHeight="1">
      <c r="A992" s="112" t="str">
        <f t="shared" si="1"/>
        <v/>
      </c>
      <c r="B992" s="103" t="str">
        <f t="shared" si="2"/>
        <v/>
      </c>
      <c r="C992" s="6">
        <f t="shared" si="6"/>
        <v>42</v>
      </c>
      <c r="D992" s="6">
        <f t="shared" si="7"/>
        <v>20</v>
      </c>
      <c r="E992" s="104"/>
      <c r="F992" s="48"/>
      <c r="G992" s="6"/>
      <c r="H992" s="49" t="str">
        <f t="shared" si="3"/>
        <v/>
      </c>
      <c r="K992" s="6"/>
      <c r="L992" s="106"/>
      <c r="M992" s="6"/>
      <c r="N992" s="6"/>
      <c r="O992" s="105">
        <f t="shared" si="9"/>
        <v>0</v>
      </c>
      <c r="P992" s="108">
        <f t="shared" si="5"/>
        <v>1</v>
      </c>
    </row>
    <row r="993" ht="15.75" customHeight="1">
      <c r="A993" s="112" t="str">
        <f t="shared" si="1"/>
        <v/>
      </c>
      <c r="B993" s="103" t="str">
        <f t="shared" si="2"/>
        <v/>
      </c>
      <c r="C993" s="6">
        <f t="shared" si="6"/>
        <v>43</v>
      </c>
      <c r="D993" s="6">
        <f t="shared" si="7"/>
        <v>20</v>
      </c>
      <c r="E993" s="104"/>
      <c r="F993" s="48"/>
      <c r="G993" s="6"/>
      <c r="H993" s="49" t="str">
        <f t="shared" si="3"/>
        <v/>
      </c>
      <c r="K993" s="6"/>
      <c r="L993" s="106"/>
      <c r="M993" s="6"/>
      <c r="N993" s="6"/>
      <c r="O993" s="105">
        <f t="shared" si="9"/>
        <v>0</v>
      </c>
      <c r="P993" s="108">
        <f t="shared" si="5"/>
        <v>1</v>
      </c>
    </row>
    <row r="994" ht="15.75" customHeight="1">
      <c r="A994" s="112" t="str">
        <f t="shared" si="1"/>
        <v/>
      </c>
      <c r="B994" s="103" t="str">
        <f t="shared" si="2"/>
        <v/>
      </c>
      <c r="C994" s="6">
        <f t="shared" si="6"/>
        <v>44</v>
      </c>
      <c r="D994" s="6">
        <f t="shared" si="7"/>
        <v>20</v>
      </c>
      <c r="E994" s="104"/>
      <c r="F994" s="48"/>
      <c r="G994" s="6"/>
      <c r="H994" s="49" t="str">
        <f t="shared" si="3"/>
        <v/>
      </c>
      <c r="K994" s="6"/>
      <c r="L994" s="106"/>
      <c r="M994" s="6"/>
      <c r="N994" s="6"/>
      <c r="O994" s="105">
        <f t="shared" si="9"/>
        <v>0</v>
      </c>
      <c r="P994" s="108">
        <f t="shared" si="5"/>
        <v>1</v>
      </c>
    </row>
    <row r="995" ht="15.75" customHeight="1">
      <c r="A995" s="112" t="str">
        <f t="shared" si="1"/>
        <v/>
      </c>
      <c r="B995" s="103" t="str">
        <f t="shared" si="2"/>
        <v/>
      </c>
      <c r="C995" s="6">
        <f t="shared" si="6"/>
        <v>45</v>
      </c>
      <c r="D995" s="6">
        <f t="shared" si="7"/>
        <v>20</v>
      </c>
      <c r="E995" s="104"/>
      <c r="F995" s="48"/>
      <c r="G995" s="6"/>
      <c r="H995" s="49" t="str">
        <f t="shared" si="3"/>
        <v/>
      </c>
      <c r="K995" s="6"/>
      <c r="L995" s="106"/>
      <c r="M995" s="6"/>
      <c r="N995" s="6"/>
      <c r="O995" s="105">
        <f t="shared" si="9"/>
        <v>0</v>
      </c>
      <c r="P995" s="108">
        <f t="shared" si="5"/>
        <v>1</v>
      </c>
    </row>
    <row r="996" ht="15.75" customHeight="1">
      <c r="A996" s="112" t="str">
        <f t="shared" si="1"/>
        <v/>
      </c>
      <c r="B996" s="103" t="str">
        <f t="shared" si="2"/>
        <v/>
      </c>
      <c r="C996" s="6">
        <f t="shared" si="6"/>
        <v>46</v>
      </c>
      <c r="D996" s="6">
        <f t="shared" si="7"/>
        <v>20</v>
      </c>
      <c r="E996" s="104"/>
      <c r="F996" s="48"/>
      <c r="G996" s="6"/>
      <c r="H996" s="49" t="str">
        <f t="shared" si="3"/>
        <v/>
      </c>
      <c r="K996" s="6"/>
      <c r="L996" s="106"/>
      <c r="M996" s="6"/>
      <c r="N996" s="6"/>
      <c r="O996" s="105">
        <f t="shared" si="9"/>
        <v>0</v>
      </c>
      <c r="P996" s="108">
        <f t="shared" si="5"/>
        <v>1</v>
      </c>
    </row>
    <row r="997" ht="15.75" customHeight="1">
      <c r="A997" s="112" t="str">
        <f t="shared" si="1"/>
        <v/>
      </c>
      <c r="B997" s="103" t="str">
        <f t="shared" si="2"/>
        <v/>
      </c>
      <c r="C997" s="6">
        <f t="shared" si="6"/>
        <v>47</v>
      </c>
      <c r="D997" s="6">
        <f t="shared" si="7"/>
        <v>20</v>
      </c>
      <c r="E997" s="104"/>
      <c r="F997" s="48"/>
      <c r="G997" s="6"/>
      <c r="H997" s="49" t="str">
        <f t="shared" si="3"/>
        <v/>
      </c>
      <c r="K997" s="6"/>
      <c r="L997" s="106"/>
      <c r="M997" s="6"/>
      <c r="N997" s="6"/>
      <c r="O997" s="105">
        <f t="shared" si="9"/>
        <v>0</v>
      </c>
      <c r="P997" s="108">
        <f t="shared" si="5"/>
        <v>1</v>
      </c>
    </row>
    <row r="998" ht="15.75" customHeight="1">
      <c r="A998" s="112" t="str">
        <f t="shared" si="1"/>
        <v/>
      </c>
      <c r="B998" s="103" t="str">
        <f t="shared" si="2"/>
        <v/>
      </c>
      <c r="C998" s="6">
        <f t="shared" si="6"/>
        <v>48</v>
      </c>
      <c r="D998" s="6">
        <f t="shared" si="7"/>
        <v>20</v>
      </c>
      <c r="E998" s="104"/>
      <c r="F998" s="48"/>
      <c r="G998" s="6"/>
      <c r="H998" s="49" t="str">
        <f t="shared" si="3"/>
        <v/>
      </c>
      <c r="K998" s="6"/>
      <c r="L998" s="106"/>
      <c r="M998" s="6"/>
      <c r="N998" s="6"/>
      <c r="O998" s="105">
        <f t="shared" si="9"/>
        <v>0</v>
      </c>
      <c r="P998" s="108">
        <f t="shared" si="5"/>
        <v>1</v>
      </c>
    </row>
    <row r="999" ht="15.75" customHeight="1">
      <c r="A999" s="112" t="str">
        <f t="shared" si="1"/>
        <v/>
      </c>
      <c r="B999" s="103" t="str">
        <f t="shared" si="2"/>
        <v/>
      </c>
      <c r="C999" s="6">
        <f t="shared" si="6"/>
        <v>49</v>
      </c>
      <c r="D999" s="6">
        <f t="shared" si="7"/>
        <v>20</v>
      </c>
      <c r="E999" s="104"/>
      <c r="F999" s="48"/>
      <c r="G999" s="6"/>
      <c r="H999" s="49" t="str">
        <f t="shared" si="3"/>
        <v/>
      </c>
      <c r="K999" s="6"/>
      <c r="L999" s="106"/>
      <c r="M999" s="6"/>
      <c r="N999" s="6"/>
      <c r="O999" s="105">
        <f t="shared" si="9"/>
        <v>0</v>
      </c>
      <c r="P999" s="108">
        <f t="shared" si="5"/>
        <v>1</v>
      </c>
    </row>
    <row r="1000" ht="15.75" customHeight="1">
      <c r="A1000" s="115" t="str">
        <f t="shared" si="1"/>
        <v/>
      </c>
      <c r="B1000" s="116" t="str">
        <f t="shared" si="2"/>
        <v/>
      </c>
      <c r="C1000" s="90">
        <f t="shared" si="6"/>
        <v>50</v>
      </c>
      <c r="D1000" s="90">
        <f t="shared" si="7"/>
        <v>20</v>
      </c>
      <c r="E1000" s="114"/>
      <c r="F1000" s="89"/>
      <c r="G1000" s="90"/>
      <c r="H1000" s="91" t="str">
        <f t="shared" si="3"/>
        <v/>
      </c>
      <c r="K1000" s="6"/>
      <c r="L1000" s="106"/>
      <c r="M1000" s="6"/>
      <c r="N1000" s="6"/>
      <c r="O1000" s="109">
        <f t="shared" si="9"/>
        <v>0</v>
      </c>
      <c r="P1000" s="117">
        <f t="shared" si="5"/>
        <v>1</v>
      </c>
    </row>
  </sheetData>
  <conditionalFormatting sqref="B1:B1000">
    <cfRule type="expression" dxfId="5" priority="1">
      <formula>NOT(ISERROR(SEARCH(($L$1),(B1))))</formula>
    </cfRule>
  </conditionalFormatting>
  <drawing r:id="rId1"/>
  <tableParts count="1"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4.29"/>
    <col customWidth="1" min="2" max="2" width="14.43"/>
    <col customWidth="1" min="3" max="3" width="4.29"/>
    <col customWidth="1" min="4" max="6" width="14.43"/>
  </cols>
  <sheetData>
    <row r="1" ht="15.75" customHeight="1">
      <c r="A1" s="68">
        <v>1.0</v>
      </c>
      <c r="B1" s="68">
        <v>300.0</v>
      </c>
      <c r="C1" s="68">
        <f t="shared" ref="C1:C100" si="1">ROUNDUP(B1)</f>
        <v>300</v>
      </c>
    </row>
    <row r="2" ht="15.75" customHeight="1">
      <c r="A2" s="68">
        <f t="shared" ref="A2:A100" si="2">A1+1</f>
        <v>2</v>
      </c>
      <c r="B2" s="68">
        <f t="shared" ref="B2:B100" si="3">B1*0.5^0.1</f>
        <v>279.9098975</v>
      </c>
      <c r="C2" s="68">
        <f t="shared" si="1"/>
        <v>280</v>
      </c>
    </row>
    <row r="3" ht="15.75" customHeight="1">
      <c r="A3" s="68">
        <f t="shared" si="2"/>
        <v>3</v>
      </c>
      <c r="B3" s="68">
        <f t="shared" si="3"/>
        <v>261.165169</v>
      </c>
      <c r="C3" s="68">
        <f t="shared" si="1"/>
        <v>262</v>
      </c>
    </row>
    <row r="4" ht="15.75" customHeight="1">
      <c r="A4" s="68">
        <f t="shared" si="2"/>
        <v>4</v>
      </c>
      <c r="B4" s="68">
        <f t="shared" si="3"/>
        <v>243.6757189</v>
      </c>
      <c r="C4" s="68">
        <f t="shared" si="1"/>
        <v>244</v>
      </c>
    </row>
    <row r="5" ht="15.75" customHeight="1">
      <c r="A5" s="68">
        <f t="shared" si="2"/>
        <v>5</v>
      </c>
      <c r="B5" s="68">
        <f t="shared" si="3"/>
        <v>227.357485</v>
      </c>
      <c r="C5" s="68">
        <f t="shared" si="1"/>
        <v>228</v>
      </c>
    </row>
    <row r="6" ht="15.75" customHeight="1">
      <c r="A6" s="68">
        <f t="shared" si="2"/>
        <v>6</v>
      </c>
      <c r="B6" s="68">
        <f t="shared" si="3"/>
        <v>212.1320344</v>
      </c>
      <c r="C6" s="68">
        <f t="shared" si="1"/>
        <v>213</v>
      </c>
    </row>
    <row r="7" ht="15.75" customHeight="1">
      <c r="A7" s="68">
        <f t="shared" si="2"/>
        <v>7</v>
      </c>
      <c r="B7" s="68">
        <f t="shared" si="3"/>
        <v>197.9261866</v>
      </c>
      <c r="C7" s="68">
        <f t="shared" si="1"/>
        <v>198</v>
      </c>
    </row>
    <row r="8" ht="15.75" customHeight="1">
      <c r="A8" s="68">
        <f t="shared" si="2"/>
        <v>8</v>
      </c>
      <c r="B8" s="68">
        <f t="shared" si="3"/>
        <v>184.671662</v>
      </c>
      <c r="C8" s="68">
        <f t="shared" si="1"/>
        <v>185</v>
      </c>
    </row>
    <row r="9" ht="15.75" customHeight="1">
      <c r="A9" s="68">
        <f t="shared" si="2"/>
        <v>9</v>
      </c>
      <c r="B9" s="68">
        <f t="shared" si="3"/>
        <v>172.3047532</v>
      </c>
      <c r="C9" s="68">
        <f t="shared" si="1"/>
        <v>173</v>
      </c>
    </row>
    <row r="10" ht="15.75" customHeight="1">
      <c r="A10" s="68">
        <f t="shared" si="2"/>
        <v>10</v>
      </c>
      <c r="B10" s="68">
        <f t="shared" si="3"/>
        <v>160.7660194</v>
      </c>
      <c r="C10" s="68">
        <f t="shared" si="1"/>
        <v>161</v>
      </c>
    </row>
    <row r="11" ht="15.75" customHeight="1">
      <c r="A11" s="68">
        <f t="shared" si="2"/>
        <v>11</v>
      </c>
      <c r="B11" s="68">
        <f t="shared" si="3"/>
        <v>150</v>
      </c>
      <c r="C11" s="68">
        <f t="shared" si="1"/>
        <v>150</v>
      </c>
    </row>
    <row r="12" ht="15.75" customHeight="1">
      <c r="A12" s="68">
        <f t="shared" si="2"/>
        <v>12</v>
      </c>
      <c r="B12" s="68">
        <f t="shared" si="3"/>
        <v>139.9549487</v>
      </c>
      <c r="C12" s="68">
        <f t="shared" si="1"/>
        <v>140</v>
      </c>
    </row>
    <row r="13" ht="15.75" customHeight="1">
      <c r="A13" s="68">
        <f t="shared" si="2"/>
        <v>13</v>
      </c>
      <c r="B13" s="68">
        <f t="shared" si="3"/>
        <v>130.5825845</v>
      </c>
      <c r="C13" s="68">
        <f t="shared" si="1"/>
        <v>131</v>
      </c>
    </row>
    <row r="14" ht="15.75" customHeight="1">
      <c r="A14" s="68">
        <f t="shared" si="2"/>
        <v>14</v>
      </c>
      <c r="B14" s="68">
        <f t="shared" si="3"/>
        <v>121.8378595</v>
      </c>
      <c r="C14" s="68">
        <f t="shared" si="1"/>
        <v>122</v>
      </c>
    </row>
    <row r="15" ht="15.75" customHeight="1">
      <c r="A15" s="68">
        <f t="shared" si="2"/>
        <v>15</v>
      </c>
      <c r="B15" s="68">
        <f t="shared" si="3"/>
        <v>113.6787425</v>
      </c>
      <c r="C15" s="68">
        <f t="shared" si="1"/>
        <v>114</v>
      </c>
    </row>
    <row r="16" ht="15.75" customHeight="1">
      <c r="A16" s="68">
        <f t="shared" si="2"/>
        <v>16</v>
      </c>
      <c r="B16" s="68">
        <f t="shared" si="3"/>
        <v>106.0660172</v>
      </c>
      <c r="C16" s="68">
        <f t="shared" si="1"/>
        <v>107</v>
      </c>
    </row>
    <row r="17" ht="15.75" customHeight="1">
      <c r="A17" s="68">
        <f t="shared" si="2"/>
        <v>17</v>
      </c>
      <c r="B17" s="68">
        <f t="shared" si="3"/>
        <v>98.96309331</v>
      </c>
      <c r="C17" s="68">
        <f t="shared" si="1"/>
        <v>99</v>
      </c>
    </row>
    <row r="18" ht="15.75" customHeight="1">
      <c r="A18" s="68">
        <f t="shared" si="2"/>
        <v>18</v>
      </c>
      <c r="B18" s="68">
        <f t="shared" si="3"/>
        <v>92.335831</v>
      </c>
      <c r="C18" s="68">
        <f t="shared" si="1"/>
        <v>93</v>
      </c>
    </row>
    <row r="19" ht="15.75" customHeight="1">
      <c r="A19" s="68">
        <f t="shared" si="2"/>
        <v>19</v>
      </c>
      <c r="B19" s="68">
        <f t="shared" si="3"/>
        <v>86.15237662</v>
      </c>
      <c r="C19" s="68">
        <f t="shared" si="1"/>
        <v>87</v>
      </c>
    </row>
    <row r="20" ht="15.75" customHeight="1">
      <c r="A20" s="68">
        <f t="shared" si="2"/>
        <v>20</v>
      </c>
      <c r="B20" s="68">
        <f t="shared" si="3"/>
        <v>80.38300969</v>
      </c>
      <c r="C20" s="68">
        <f t="shared" si="1"/>
        <v>81</v>
      </c>
    </row>
    <row r="21" ht="15.75" customHeight="1">
      <c r="A21" s="68">
        <f t="shared" si="2"/>
        <v>21</v>
      </c>
      <c r="B21" s="68">
        <f t="shared" si="3"/>
        <v>75</v>
      </c>
      <c r="C21" s="68">
        <f t="shared" si="1"/>
        <v>75</v>
      </c>
    </row>
    <row r="22" ht="15.75" customHeight="1">
      <c r="A22" s="68">
        <f t="shared" si="2"/>
        <v>22</v>
      </c>
      <c r="B22" s="68">
        <f t="shared" si="3"/>
        <v>69.97747437</v>
      </c>
      <c r="C22" s="68">
        <f t="shared" si="1"/>
        <v>70</v>
      </c>
    </row>
    <row r="23" ht="15.75" customHeight="1">
      <c r="A23" s="68">
        <f t="shared" si="2"/>
        <v>23</v>
      </c>
      <c r="B23" s="68">
        <f t="shared" si="3"/>
        <v>65.29129225</v>
      </c>
      <c r="C23" s="68">
        <f t="shared" si="1"/>
        <v>66</v>
      </c>
    </row>
    <row r="24" ht="15.75" customHeight="1">
      <c r="A24" s="68">
        <f t="shared" si="2"/>
        <v>24</v>
      </c>
      <c r="B24" s="68">
        <f t="shared" si="3"/>
        <v>60.91892973</v>
      </c>
      <c r="C24" s="68">
        <f t="shared" si="1"/>
        <v>61</v>
      </c>
    </row>
    <row r="25" ht="15.75" customHeight="1">
      <c r="A25" s="68">
        <f t="shared" si="2"/>
        <v>25</v>
      </c>
      <c r="B25" s="68">
        <f t="shared" si="3"/>
        <v>56.83937124</v>
      </c>
      <c r="C25" s="68">
        <f t="shared" si="1"/>
        <v>57</v>
      </c>
    </row>
    <row r="26" ht="15.75" customHeight="1">
      <c r="A26" s="68">
        <f t="shared" si="2"/>
        <v>26</v>
      </c>
      <c r="B26" s="68">
        <f t="shared" si="3"/>
        <v>53.03300859</v>
      </c>
      <c r="C26" s="68">
        <f t="shared" si="1"/>
        <v>54</v>
      </c>
    </row>
    <row r="27" ht="15.75" customHeight="1">
      <c r="A27" s="68">
        <f t="shared" si="2"/>
        <v>27</v>
      </c>
      <c r="B27" s="68">
        <f t="shared" si="3"/>
        <v>49.48154665</v>
      </c>
      <c r="C27" s="68">
        <f t="shared" si="1"/>
        <v>50</v>
      </c>
    </row>
    <row r="28" ht="15.75" customHeight="1">
      <c r="A28" s="68">
        <f t="shared" si="2"/>
        <v>28</v>
      </c>
      <c r="B28" s="68">
        <f t="shared" si="3"/>
        <v>46.1679155</v>
      </c>
      <c r="C28" s="68">
        <f t="shared" si="1"/>
        <v>47</v>
      </c>
    </row>
    <row r="29" ht="15.75" customHeight="1">
      <c r="A29" s="68">
        <f t="shared" si="2"/>
        <v>29</v>
      </c>
      <c r="B29" s="68">
        <f t="shared" si="3"/>
        <v>43.07618831</v>
      </c>
      <c r="C29" s="68">
        <f t="shared" si="1"/>
        <v>44</v>
      </c>
    </row>
    <row r="30" ht="15.75" customHeight="1">
      <c r="A30" s="68">
        <f t="shared" si="2"/>
        <v>30</v>
      </c>
      <c r="B30" s="68">
        <f t="shared" si="3"/>
        <v>40.19150485</v>
      </c>
      <c r="C30" s="68">
        <f t="shared" si="1"/>
        <v>41</v>
      </c>
    </row>
    <row r="31" ht="15.75" customHeight="1">
      <c r="A31" s="68">
        <f t="shared" si="2"/>
        <v>31</v>
      </c>
      <c r="B31" s="68">
        <f t="shared" si="3"/>
        <v>37.5</v>
      </c>
      <c r="C31" s="68">
        <f t="shared" si="1"/>
        <v>38</v>
      </c>
    </row>
    <row r="32" ht="15.75" customHeight="1">
      <c r="A32" s="68">
        <f t="shared" si="2"/>
        <v>32</v>
      </c>
      <c r="B32" s="68">
        <f t="shared" si="3"/>
        <v>34.98873718</v>
      </c>
      <c r="C32" s="68">
        <f t="shared" si="1"/>
        <v>35</v>
      </c>
    </row>
    <row r="33" ht="15.75" customHeight="1">
      <c r="A33" s="68">
        <f t="shared" si="2"/>
        <v>33</v>
      </c>
      <c r="B33" s="68">
        <f t="shared" si="3"/>
        <v>32.64564612</v>
      </c>
      <c r="C33" s="68">
        <f t="shared" si="1"/>
        <v>33</v>
      </c>
    </row>
    <row r="34" ht="15.75" customHeight="1">
      <c r="A34" s="68">
        <f t="shared" si="2"/>
        <v>34</v>
      </c>
      <c r="B34" s="68">
        <f t="shared" si="3"/>
        <v>30.45946486</v>
      </c>
      <c r="C34" s="68">
        <f t="shared" si="1"/>
        <v>31</v>
      </c>
    </row>
    <row r="35" ht="15.75" customHeight="1">
      <c r="A35" s="68">
        <f t="shared" si="2"/>
        <v>35</v>
      </c>
      <c r="B35" s="68">
        <f t="shared" si="3"/>
        <v>28.41968562</v>
      </c>
      <c r="C35" s="68">
        <f t="shared" si="1"/>
        <v>29</v>
      </c>
    </row>
    <row r="36" ht="15.75" customHeight="1">
      <c r="A36" s="68">
        <f t="shared" si="2"/>
        <v>36</v>
      </c>
      <c r="B36" s="68">
        <f t="shared" si="3"/>
        <v>26.51650429</v>
      </c>
      <c r="C36" s="68">
        <f t="shared" si="1"/>
        <v>27</v>
      </c>
    </row>
    <row r="37" ht="15.75" customHeight="1">
      <c r="A37" s="68">
        <f t="shared" si="2"/>
        <v>37</v>
      </c>
      <c r="B37" s="68">
        <f t="shared" si="3"/>
        <v>24.74077333</v>
      </c>
      <c r="C37" s="68">
        <f t="shared" si="1"/>
        <v>25</v>
      </c>
    </row>
    <row r="38" ht="15.75" customHeight="1">
      <c r="A38" s="68">
        <f t="shared" si="2"/>
        <v>38</v>
      </c>
      <c r="B38" s="68">
        <f t="shared" si="3"/>
        <v>23.08395775</v>
      </c>
      <c r="C38" s="68">
        <f t="shared" si="1"/>
        <v>24</v>
      </c>
    </row>
    <row r="39" ht="15.75" customHeight="1">
      <c r="A39" s="68">
        <f t="shared" si="2"/>
        <v>39</v>
      </c>
      <c r="B39" s="68">
        <f t="shared" si="3"/>
        <v>21.53809416</v>
      </c>
      <c r="C39" s="68">
        <f t="shared" si="1"/>
        <v>22</v>
      </c>
    </row>
    <row r="40" ht="15.75" customHeight="1">
      <c r="A40" s="68">
        <f t="shared" si="2"/>
        <v>40</v>
      </c>
      <c r="B40" s="68">
        <f t="shared" si="3"/>
        <v>20.09575242</v>
      </c>
      <c r="C40" s="68">
        <f t="shared" si="1"/>
        <v>21</v>
      </c>
    </row>
    <row r="41" ht="15.75" customHeight="1">
      <c r="A41" s="68">
        <f t="shared" si="2"/>
        <v>41</v>
      </c>
      <c r="B41" s="68">
        <f t="shared" si="3"/>
        <v>18.75</v>
      </c>
      <c r="C41" s="68">
        <f t="shared" si="1"/>
        <v>19</v>
      </c>
    </row>
    <row r="42" ht="15.75" customHeight="1">
      <c r="A42" s="68">
        <f t="shared" si="2"/>
        <v>42</v>
      </c>
      <c r="B42" s="68">
        <f t="shared" si="3"/>
        <v>17.49436859</v>
      </c>
      <c r="C42" s="68">
        <f t="shared" si="1"/>
        <v>18</v>
      </c>
    </row>
    <row r="43" ht="15.75" customHeight="1">
      <c r="A43" s="68">
        <f t="shared" si="2"/>
        <v>43</v>
      </c>
      <c r="B43" s="68">
        <f t="shared" si="3"/>
        <v>16.32282306</v>
      </c>
      <c r="C43" s="68">
        <f t="shared" si="1"/>
        <v>17</v>
      </c>
    </row>
    <row r="44" ht="15.75" customHeight="1">
      <c r="A44" s="68">
        <f t="shared" si="2"/>
        <v>44</v>
      </c>
      <c r="B44" s="68">
        <f t="shared" si="3"/>
        <v>15.22973243</v>
      </c>
      <c r="C44" s="68">
        <f t="shared" si="1"/>
        <v>16</v>
      </c>
    </row>
    <row r="45" ht="15.75" customHeight="1">
      <c r="A45" s="68">
        <f t="shared" si="2"/>
        <v>45</v>
      </c>
      <c r="B45" s="68">
        <f t="shared" si="3"/>
        <v>14.20984281</v>
      </c>
      <c r="C45" s="68">
        <f t="shared" si="1"/>
        <v>15</v>
      </c>
    </row>
    <row r="46" ht="15.75" customHeight="1">
      <c r="A46" s="68">
        <f t="shared" si="2"/>
        <v>46</v>
      </c>
      <c r="B46" s="68">
        <f t="shared" si="3"/>
        <v>13.25825215</v>
      </c>
      <c r="C46" s="68">
        <f t="shared" si="1"/>
        <v>14</v>
      </c>
    </row>
    <row r="47" ht="15.75" customHeight="1">
      <c r="A47" s="68">
        <f t="shared" si="2"/>
        <v>47</v>
      </c>
      <c r="B47" s="68">
        <f t="shared" si="3"/>
        <v>12.37038666</v>
      </c>
      <c r="C47" s="68">
        <f t="shared" si="1"/>
        <v>13</v>
      </c>
    </row>
    <row r="48" ht="15.75" customHeight="1">
      <c r="A48" s="68">
        <f t="shared" si="2"/>
        <v>48</v>
      </c>
      <c r="B48" s="68">
        <f t="shared" si="3"/>
        <v>11.54197888</v>
      </c>
      <c r="C48" s="68">
        <f t="shared" si="1"/>
        <v>12</v>
      </c>
    </row>
    <row r="49" ht="15.75" customHeight="1">
      <c r="A49" s="68">
        <f t="shared" si="2"/>
        <v>49</v>
      </c>
      <c r="B49" s="68">
        <f t="shared" si="3"/>
        <v>10.76904708</v>
      </c>
      <c r="C49" s="68">
        <f t="shared" si="1"/>
        <v>11</v>
      </c>
    </row>
    <row r="50" ht="15.75" customHeight="1">
      <c r="A50" s="68">
        <f t="shared" si="2"/>
        <v>50</v>
      </c>
      <c r="B50" s="68">
        <f t="shared" si="3"/>
        <v>10.04787621</v>
      </c>
      <c r="C50" s="68">
        <f t="shared" si="1"/>
        <v>11</v>
      </c>
    </row>
    <row r="51" ht="15.75" customHeight="1">
      <c r="A51" s="68">
        <f t="shared" si="2"/>
        <v>51</v>
      </c>
      <c r="B51" s="68">
        <f t="shared" si="3"/>
        <v>9.375</v>
      </c>
      <c r="C51" s="68">
        <f t="shared" si="1"/>
        <v>10</v>
      </c>
    </row>
    <row r="52" ht="15.75" customHeight="1">
      <c r="A52" s="68">
        <f t="shared" si="2"/>
        <v>52</v>
      </c>
      <c r="B52" s="68">
        <f t="shared" si="3"/>
        <v>8.747184296</v>
      </c>
      <c r="C52" s="68">
        <f t="shared" si="1"/>
        <v>9</v>
      </c>
    </row>
    <row r="53" ht="15.75" customHeight="1">
      <c r="A53" s="68">
        <f t="shared" si="2"/>
        <v>53</v>
      </c>
      <c r="B53" s="68">
        <f t="shared" si="3"/>
        <v>8.161411531</v>
      </c>
      <c r="C53" s="68">
        <f t="shared" si="1"/>
        <v>9</v>
      </c>
    </row>
    <row r="54" ht="15.75" customHeight="1">
      <c r="A54" s="68">
        <f t="shared" si="2"/>
        <v>54</v>
      </c>
      <c r="B54" s="68">
        <f t="shared" si="3"/>
        <v>7.614866216</v>
      </c>
      <c r="C54" s="68">
        <f t="shared" si="1"/>
        <v>8</v>
      </c>
    </row>
    <row r="55" ht="15.75" customHeight="1">
      <c r="A55" s="68">
        <f t="shared" si="2"/>
        <v>55</v>
      </c>
      <c r="B55" s="68">
        <f t="shared" si="3"/>
        <v>7.104921406</v>
      </c>
      <c r="C55" s="68">
        <f t="shared" si="1"/>
        <v>8</v>
      </c>
    </row>
    <row r="56" ht="15.75" customHeight="1">
      <c r="A56" s="68">
        <f t="shared" si="2"/>
        <v>56</v>
      </c>
      <c r="B56" s="68">
        <f t="shared" si="3"/>
        <v>6.629126074</v>
      </c>
      <c r="C56" s="68">
        <f t="shared" si="1"/>
        <v>7</v>
      </c>
    </row>
    <row r="57" ht="15.75" customHeight="1">
      <c r="A57" s="68">
        <f t="shared" si="2"/>
        <v>57</v>
      </c>
      <c r="B57" s="68">
        <f t="shared" si="3"/>
        <v>6.185193332</v>
      </c>
      <c r="C57" s="68">
        <f t="shared" si="1"/>
        <v>7</v>
      </c>
    </row>
    <row r="58" ht="15.75" customHeight="1">
      <c r="A58" s="68">
        <f t="shared" si="2"/>
        <v>58</v>
      </c>
      <c r="B58" s="68">
        <f t="shared" si="3"/>
        <v>5.770989438</v>
      </c>
      <c r="C58" s="68">
        <f t="shared" si="1"/>
        <v>6</v>
      </c>
    </row>
    <row r="59" ht="15.75" customHeight="1">
      <c r="A59" s="68">
        <f t="shared" si="2"/>
        <v>59</v>
      </c>
      <c r="B59" s="68">
        <f t="shared" si="3"/>
        <v>5.384523539</v>
      </c>
      <c r="C59" s="68">
        <f t="shared" si="1"/>
        <v>6</v>
      </c>
    </row>
    <row r="60" ht="15.75" customHeight="1">
      <c r="A60" s="68">
        <f t="shared" si="2"/>
        <v>60</v>
      </c>
      <c r="B60" s="68">
        <f t="shared" si="3"/>
        <v>5.023938106</v>
      </c>
      <c r="C60" s="68">
        <f t="shared" si="1"/>
        <v>6</v>
      </c>
    </row>
    <row r="61" ht="15.75" customHeight="1">
      <c r="A61" s="68">
        <f t="shared" si="2"/>
        <v>61</v>
      </c>
      <c r="B61" s="68">
        <f t="shared" si="3"/>
        <v>4.6875</v>
      </c>
      <c r="C61" s="68">
        <f t="shared" si="1"/>
        <v>5</v>
      </c>
    </row>
    <row r="62" ht="15.75" customHeight="1">
      <c r="A62" s="68">
        <f t="shared" si="2"/>
        <v>62</v>
      </c>
      <c r="B62" s="68">
        <f t="shared" si="3"/>
        <v>4.373592148</v>
      </c>
      <c r="C62" s="68">
        <f t="shared" si="1"/>
        <v>5</v>
      </c>
    </row>
    <row r="63" ht="15.75" customHeight="1">
      <c r="A63" s="68">
        <f t="shared" si="2"/>
        <v>63</v>
      </c>
      <c r="B63" s="68">
        <f t="shared" si="3"/>
        <v>4.080705765</v>
      </c>
      <c r="C63" s="68">
        <f t="shared" si="1"/>
        <v>5</v>
      </c>
    </row>
    <row r="64" ht="15.75" customHeight="1">
      <c r="A64" s="68">
        <f t="shared" si="2"/>
        <v>64</v>
      </c>
      <c r="B64" s="68">
        <f t="shared" si="3"/>
        <v>3.807433108</v>
      </c>
      <c r="C64" s="68">
        <f t="shared" si="1"/>
        <v>4</v>
      </c>
    </row>
    <row r="65" ht="15.75" customHeight="1">
      <c r="A65" s="68">
        <f t="shared" si="2"/>
        <v>65</v>
      </c>
      <c r="B65" s="68">
        <f t="shared" si="3"/>
        <v>3.552460703</v>
      </c>
      <c r="C65" s="68">
        <f t="shared" si="1"/>
        <v>4</v>
      </c>
    </row>
    <row r="66" ht="15.75" customHeight="1">
      <c r="A66" s="68">
        <f t="shared" si="2"/>
        <v>66</v>
      </c>
      <c r="B66" s="68">
        <f t="shared" si="3"/>
        <v>3.314563037</v>
      </c>
      <c r="C66" s="68">
        <f t="shared" si="1"/>
        <v>4</v>
      </c>
    </row>
    <row r="67" ht="15.75" customHeight="1">
      <c r="A67" s="68">
        <f t="shared" si="2"/>
        <v>67</v>
      </c>
      <c r="B67" s="68">
        <f t="shared" si="3"/>
        <v>3.092596666</v>
      </c>
      <c r="C67" s="68">
        <f t="shared" si="1"/>
        <v>4</v>
      </c>
    </row>
    <row r="68" ht="15.75" customHeight="1">
      <c r="A68" s="68">
        <f t="shared" si="2"/>
        <v>68</v>
      </c>
      <c r="B68" s="68">
        <f t="shared" si="3"/>
        <v>2.885494719</v>
      </c>
      <c r="C68" s="68">
        <f t="shared" si="1"/>
        <v>3</v>
      </c>
    </row>
    <row r="69" ht="15.75" customHeight="1">
      <c r="A69" s="68">
        <f t="shared" si="2"/>
        <v>69</v>
      </c>
      <c r="B69" s="68">
        <f t="shared" si="3"/>
        <v>2.69226177</v>
      </c>
      <c r="C69" s="68">
        <f t="shared" si="1"/>
        <v>3</v>
      </c>
    </row>
    <row r="70" ht="15.75" customHeight="1">
      <c r="A70" s="68">
        <f t="shared" si="2"/>
        <v>70</v>
      </c>
      <c r="B70" s="68">
        <f t="shared" si="3"/>
        <v>2.511969053</v>
      </c>
      <c r="C70" s="68">
        <f t="shared" si="1"/>
        <v>3</v>
      </c>
    </row>
    <row r="71" ht="15.75" customHeight="1">
      <c r="A71" s="68">
        <f t="shared" si="2"/>
        <v>71</v>
      </c>
      <c r="B71" s="68">
        <f t="shared" si="3"/>
        <v>2.34375</v>
      </c>
      <c r="C71" s="68">
        <f t="shared" si="1"/>
        <v>3</v>
      </c>
    </row>
    <row r="72" ht="15.75" customHeight="1">
      <c r="A72" s="68">
        <f t="shared" si="2"/>
        <v>72</v>
      </c>
      <c r="B72" s="68">
        <f t="shared" si="3"/>
        <v>2.186796074</v>
      </c>
      <c r="C72" s="68">
        <f t="shared" si="1"/>
        <v>3</v>
      </c>
    </row>
    <row r="73" ht="15.75" customHeight="1">
      <c r="A73" s="68">
        <f t="shared" si="2"/>
        <v>73</v>
      </c>
      <c r="B73" s="68">
        <f t="shared" si="3"/>
        <v>2.040352883</v>
      </c>
      <c r="C73" s="68">
        <f t="shared" si="1"/>
        <v>3</v>
      </c>
    </row>
    <row r="74" ht="15.75" customHeight="1">
      <c r="A74" s="68">
        <f t="shared" si="2"/>
        <v>74</v>
      </c>
      <c r="B74" s="68">
        <f t="shared" si="3"/>
        <v>1.903716554</v>
      </c>
      <c r="C74" s="68">
        <f t="shared" si="1"/>
        <v>2</v>
      </c>
    </row>
    <row r="75" ht="15.75" customHeight="1">
      <c r="A75" s="68">
        <f t="shared" si="2"/>
        <v>75</v>
      </c>
      <c r="B75" s="68">
        <f t="shared" si="3"/>
        <v>1.776230351</v>
      </c>
      <c r="C75" s="68">
        <f t="shared" si="1"/>
        <v>2</v>
      </c>
    </row>
    <row r="76" ht="15.75" customHeight="1">
      <c r="A76" s="68">
        <f t="shared" si="2"/>
        <v>76</v>
      </c>
      <c r="B76" s="68">
        <f t="shared" si="3"/>
        <v>1.657281518</v>
      </c>
      <c r="C76" s="68">
        <f t="shared" si="1"/>
        <v>2</v>
      </c>
    </row>
    <row r="77" ht="15.75" customHeight="1">
      <c r="A77" s="68">
        <f t="shared" si="2"/>
        <v>77</v>
      </c>
      <c r="B77" s="68">
        <f t="shared" si="3"/>
        <v>1.546298333</v>
      </c>
      <c r="C77" s="68">
        <f t="shared" si="1"/>
        <v>2</v>
      </c>
    </row>
    <row r="78" ht="15.75" customHeight="1">
      <c r="A78" s="68">
        <f t="shared" si="2"/>
        <v>78</v>
      </c>
      <c r="B78" s="68">
        <f t="shared" si="3"/>
        <v>1.442747359</v>
      </c>
      <c r="C78" s="68">
        <f t="shared" si="1"/>
        <v>2</v>
      </c>
    </row>
    <row r="79" ht="15.75" customHeight="1">
      <c r="A79" s="68">
        <f t="shared" si="2"/>
        <v>79</v>
      </c>
      <c r="B79" s="68">
        <f t="shared" si="3"/>
        <v>1.346130885</v>
      </c>
      <c r="C79" s="68">
        <f t="shared" si="1"/>
        <v>2</v>
      </c>
    </row>
    <row r="80" ht="15.75" customHeight="1">
      <c r="A80" s="68">
        <f t="shared" si="2"/>
        <v>80</v>
      </c>
      <c r="B80" s="68">
        <f t="shared" si="3"/>
        <v>1.255984526</v>
      </c>
      <c r="C80" s="68">
        <f t="shared" si="1"/>
        <v>2</v>
      </c>
    </row>
    <row r="81" ht="15.75" customHeight="1">
      <c r="A81" s="68">
        <f t="shared" si="2"/>
        <v>81</v>
      </c>
      <c r="B81" s="68">
        <f t="shared" si="3"/>
        <v>1.171875</v>
      </c>
      <c r="C81" s="68">
        <f t="shared" si="1"/>
        <v>2</v>
      </c>
    </row>
    <row r="82" ht="15.75" customHeight="1">
      <c r="A82" s="68">
        <f t="shared" si="2"/>
        <v>82</v>
      </c>
      <c r="B82" s="68">
        <f t="shared" si="3"/>
        <v>1.093398037</v>
      </c>
      <c r="C82" s="68">
        <f t="shared" si="1"/>
        <v>2</v>
      </c>
    </row>
    <row r="83" ht="15.75" customHeight="1">
      <c r="A83" s="68">
        <f t="shared" si="2"/>
        <v>83</v>
      </c>
      <c r="B83" s="68">
        <f t="shared" si="3"/>
        <v>1.020176441</v>
      </c>
      <c r="C83" s="68">
        <f t="shared" si="1"/>
        <v>2</v>
      </c>
    </row>
    <row r="84" ht="15.75" customHeight="1">
      <c r="A84" s="68">
        <f t="shared" si="2"/>
        <v>84</v>
      </c>
      <c r="B84" s="68">
        <f t="shared" si="3"/>
        <v>0.951858277</v>
      </c>
      <c r="C84" s="68">
        <f t="shared" si="1"/>
        <v>1</v>
      </c>
    </row>
    <row r="85" ht="15.75" customHeight="1">
      <c r="A85" s="68">
        <f t="shared" si="2"/>
        <v>85</v>
      </c>
      <c r="B85" s="68">
        <f t="shared" si="3"/>
        <v>0.8881151757</v>
      </c>
      <c r="C85" s="68">
        <f t="shared" si="1"/>
        <v>1</v>
      </c>
    </row>
    <row r="86" ht="15.75" customHeight="1">
      <c r="A86" s="68">
        <f t="shared" si="2"/>
        <v>86</v>
      </c>
      <c r="B86" s="68">
        <f t="shared" si="3"/>
        <v>0.8286407592</v>
      </c>
      <c r="C86" s="68">
        <f t="shared" si="1"/>
        <v>1</v>
      </c>
    </row>
    <row r="87" ht="15.75" customHeight="1">
      <c r="A87" s="68">
        <f t="shared" si="2"/>
        <v>87</v>
      </c>
      <c r="B87" s="68">
        <f t="shared" si="3"/>
        <v>0.7731491665</v>
      </c>
      <c r="C87" s="68">
        <f t="shared" si="1"/>
        <v>1</v>
      </c>
    </row>
    <row r="88" ht="15.75" customHeight="1">
      <c r="A88" s="68">
        <f t="shared" si="2"/>
        <v>88</v>
      </c>
      <c r="B88" s="68">
        <f t="shared" si="3"/>
        <v>0.7213736797</v>
      </c>
      <c r="C88" s="68">
        <f t="shared" si="1"/>
        <v>1</v>
      </c>
    </row>
    <row r="89" ht="15.75" customHeight="1">
      <c r="A89" s="68">
        <f t="shared" si="2"/>
        <v>89</v>
      </c>
      <c r="B89" s="68">
        <f t="shared" si="3"/>
        <v>0.6730654424</v>
      </c>
      <c r="C89" s="68">
        <f t="shared" si="1"/>
        <v>1</v>
      </c>
    </row>
    <row r="90" ht="15.75" customHeight="1">
      <c r="A90" s="68">
        <f t="shared" si="2"/>
        <v>90</v>
      </c>
      <c r="B90" s="68">
        <f t="shared" si="3"/>
        <v>0.6279922632</v>
      </c>
      <c r="C90" s="68">
        <f t="shared" si="1"/>
        <v>1</v>
      </c>
    </row>
    <row r="91" ht="15.75" customHeight="1">
      <c r="A91" s="68">
        <f t="shared" si="2"/>
        <v>91</v>
      </c>
      <c r="B91" s="68">
        <f t="shared" si="3"/>
        <v>0.5859375</v>
      </c>
      <c r="C91" s="68">
        <f t="shared" si="1"/>
        <v>1</v>
      </c>
    </row>
    <row r="92" ht="15.75" customHeight="1">
      <c r="A92" s="68">
        <f t="shared" si="2"/>
        <v>92</v>
      </c>
      <c r="B92" s="68">
        <f t="shared" si="3"/>
        <v>0.5466990185</v>
      </c>
      <c r="C92" s="68">
        <f t="shared" si="1"/>
        <v>1</v>
      </c>
    </row>
    <row r="93" ht="15.75" customHeight="1">
      <c r="A93" s="68">
        <f t="shared" si="2"/>
        <v>93</v>
      </c>
      <c r="B93" s="68">
        <f t="shared" si="3"/>
        <v>0.5100882207</v>
      </c>
      <c r="C93" s="68">
        <f t="shared" si="1"/>
        <v>1</v>
      </c>
    </row>
    <row r="94" ht="15.75" customHeight="1">
      <c r="A94" s="68">
        <f t="shared" si="2"/>
        <v>94</v>
      </c>
      <c r="B94" s="68">
        <f t="shared" si="3"/>
        <v>0.4759291385</v>
      </c>
      <c r="C94" s="68">
        <f t="shared" si="1"/>
        <v>1</v>
      </c>
    </row>
    <row r="95" ht="15.75" customHeight="1">
      <c r="A95" s="68">
        <f t="shared" si="2"/>
        <v>95</v>
      </c>
      <c r="B95" s="68">
        <f t="shared" si="3"/>
        <v>0.4440575878</v>
      </c>
      <c r="C95" s="68">
        <f t="shared" si="1"/>
        <v>1</v>
      </c>
    </row>
    <row r="96" ht="15.75" customHeight="1">
      <c r="A96" s="68">
        <f t="shared" si="2"/>
        <v>96</v>
      </c>
      <c r="B96" s="68">
        <f t="shared" si="3"/>
        <v>0.4143203796</v>
      </c>
      <c r="C96" s="68">
        <f t="shared" si="1"/>
        <v>1</v>
      </c>
    </row>
    <row r="97" ht="15.75" customHeight="1">
      <c r="A97" s="68">
        <f t="shared" si="2"/>
        <v>97</v>
      </c>
      <c r="B97" s="68">
        <f t="shared" si="3"/>
        <v>0.3865745832</v>
      </c>
      <c r="C97" s="68">
        <f t="shared" si="1"/>
        <v>1</v>
      </c>
    </row>
    <row r="98" ht="15.75" customHeight="1">
      <c r="A98" s="68">
        <f t="shared" si="2"/>
        <v>98</v>
      </c>
      <c r="B98" s="68">
        <f t="shared" si="3"/>
        <v>0.3606868398</v>
      </c>
      <c r="C98" s="68">
        <f t="shared" si="1"/>
        <v>1</v>
      </c>
    </row>
    <row r="99" ht="15.75" customHeight="1">
      <c r="A99" s="68">
        <f t="shared" si="2"/>
        <v>99</v>
      </c>
      <c r="B99" s="68">
        <f t="shared" si="3"/>
        <v>0.3365327212</v>
      </c>
      <c r="C99" s="68">
        <f t="shared" si="1"/>
        <v>1</v>
      </c>
    </row>
    <row r="100" ht="15.75" customHeight="1">
      <c r="A100" s="68">
        <f t="shared" si="2"/>
        <v>100</v>
      </c>
      <c r="B100" s="68">
        <f t="shared" si="3"/>
        <v>0.3139961316</v>
      </c>
      <c r="C100" s="68">
        <f t="shared" si="1"/>
        <v>1</v>
      </c>
    </row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14.43"/>
  </cols>
  <sheetData>
    <row r="1" ht="15.75" customHeight="1">
      <c r="A1" s="118" t="s">
        <v>22</v>
      </c>
      <c r="B1" s="119" t="s">
        <v>10</v>
      </c>
      <c r="C1" s="119" t="s">
        <v>9</v>
      </c>
      <c r="D1" s="119" t="s">
        <v>23</v>
      </c>
      <c r="E1" s="119" t="s">
        <v>8</v>
      </c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  <c r="Q1" s="119"/>
      <c r="R1" s="119"/>
      <c r="S1" s="119"/>
      <c r="T1" s="119"/>
      <c r="U1" s="119"/>
      <c r="V1" s="119"/>
      <c r="W1" s="119"/>
      <c r="X1" s="119"/>
      <c r="Y1" s="119"/>
      <c r="Z1" s="119"/>
      <c r="AA1" s="120"/>
    </row>
    <row r="2" ht="15.75" customHeight="1">
      <c r="A2" s="121">
        <v>1.0</v>
      </c>
      <c r="B2" s="122">
        <v>37750.0</v>
      </c>
      <c r="C2" s="122">
        <v>38399.0</v>
      </c>
      <c r="D2" s="122">
        <v>42626.0</v>
      </c>
      <c r="E2" s="122">
        <v>41338.0</v>
      </c>
      <c r="F2" s="123"/>
      <c r="G2" s="123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W2" s="122"/>
      <c r="X2" s="122"/>
      <c r="Y2" s="122"/>
      <c r="Z2" s="122"/>
      <c r="AA2" s="122"/>
    </row>
    <row r="3" ht="15.75" customHeight="1">
      <c r="A3" s="121">
        <f t="shared" ref="A3:A51" si="1">A2+1</f>
        <v>2</v>
      </c>
      <c r="B3" s="122">
        <v>36340.0</v>
      </c>
      <c r="C3" s="122">
        <v>38021.0</v>
      </c>
      <c r="D3" s="122">
        <v>41118.0</v>
      </c>
      <c r="E3" s="122">
        <v>41153.0</v>
      </c>
      <c r="F3" s="123"/>
      <c r="G3" s="123"/>
      <c r="H3" s="122"/>
      <c r="I3" s="122"/>
      <c r="J3" s="122"/>
      <c r="K3" s="122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  <c r="W3" s="122"/>
      <c r="X3" s="122"/>
      <c r="Y3" s="122"/>
      <c r="Z3" s="122"/>
      <c r="AA3" s="122"/>
    </row>
    <row r="4" ht="15.75" customHeight="1">
      <c r="A4" s="121">
        <f t="shared" si="1"/>
        <v>3</v>
      </c>
      <c r="B4" s="122">
        <v>36148.0</v>
      </c>
      <c r="C4" s="122">
        <v>37631.0</v>
      </c>
      <c r="D4" s="122">
        <v>41042.0</v>
      </c>
      <c r="E4" s="122">
        <v>40912.0</v>
      </c>
      <c r="F4" s="124"/>
      <c r="G4" s="124"/>
      <c r="H4" s="122"/>
      <c r="I4" s="122"/>
      <c r="J4" s="122"/>
      <c r="K4" s="122"/>
      <c r="L4" s="122"/>
      <c r="M4" s="122"/>
      <c r="N4" s="122"/>
      <c r="O4" s="122"/>
      <c r="P4" s="122"/>
      <c r="Q4" s="122"/>
      <c r="R4" s="122"/>
      <c r="S4" s="122"/>
      <c r="T4" s="122"/>
      <c r="U4" s="122"/>
      <c r="V4" s="122"/>
      <c r="W4" s="122"/>
      <c r="X4" s="122"/>
      <c r="Y4" s="122"/>
      <c r="Z4" s="122"/>
      <c r="AA4" s="122"/>
    </row>
    <row r="5" ht="15.75" customHeight="1">
      <c r="A5" s="121">
        <f t="shared" si="1"/>
        <v>4</v>
      </c>
      <c r="B5" s="122">
        <v>35606.0</v>
      </c>
      <c r="C5" s="122">
        <v>36965.0</v>
      </c>
      <c r="D5" s="122">
        <v>40807.0</v>
      </c>
      <c r="E5" s="122">
        <v>40742.0</v>
      </c>
      <c r="F5" s="123"/>
      <c r="G5" s="123"/>
      <c r="H5" s="122"/>
      <c r="I5" s="122"/>
      <c r="J5" s="122"/>
      <c r="K5" s="122"/>
      <c r="L5" s="122"/>
      <c r="M5" s="122"/>
      <c r="N5" s="122"/>
      <c r="O5" s="122"/>
      <c r="P5" s="122"/>
      <c r="Q5" s="122"/>
      <c r="R5" s="122"/>
      <c r="S5" s="122"/>
      <c r="T5" s="122"/>
      <c r="U5" s="122"/>
      <c r="V5" s="122"/>
      <c r="W5" s="122"/>
      <c r="X5" s="122"/>
      <c r="Y5" s="122"/>
      <c r="Z5" s="122"/>
      <c r="AA5" s="122"/>
    </row>
    <row r="6" ht="15.75" customHeight="1">
      <c r="A6" s="121">
        <f t="shared" si="1"/>
        <v>5</v>
      </c>
      <c r="B6" s="122">
        <v>34977.0</v>
      </c>
      <c r="C6" s="122">
        <v>36944.0</v>
      </c>
      <c r="D6" s="122">
        <v>40750.0</v>
      </c>
      <c r="E6" s="122">
        <v>40581.0</v>
      </c>
      <c r="F6" s="123"/>
      <c r="G6" s="123"/>
      <c r="H6" s="122"/>
      <c r="I6" s="122"/>
      <c r="J6" s="122"/>
      <c r="K6" s="122"/>
      <c r="L6" s="122"/>
      <c r="M6" s="122"/>
      <c r="N6" s="122"/>
      <c r="O6" s="122"/>
      <c r="P6" s="122"/>
      <c r="Q6" s="122"/>
      <c r="R6" s="122"/>
      <c r="S6" s="122"/>
      <c r="T6" s="122"/>
      <c r="U6" s="122"/>
      <c r="V6" s="122"/>
      <c r="W6" s="122"/>
      <c r="X6" s="122"/>
      <c r="Y6" s="122"/>
      <c r="Z6" s="122"/>
      <c r="AA6" s="122"/>
    </row>
    <row r="7" ht="15.75" customHeight="1">
      <c r="A7" s="121">
        <f t="shared" si="1"/>
        <v>6</v>
      </c>
      <c r="B7" s="122">
        <v>34868.0</v>
      </c>
      <c r="C7" s="122">
        <v>36620.0</v>
      </c>
      <c r="D7" s="122">
        <v>40655.0</v>
      </c>
      <c r="E7" s="122">
        <v>40522.0</v>
      </c>
      <c r="F7" s="123"/>
      <c r="G7" s="123"/>
      <c r="H7" s="122"/>
      <c r="I7" s="122"/>
      <c r="J7" s="122"/>
      <c r="K7" s="122"/>
      <c r="L7" s="122"/>
      <c r="M7" s="122"/>
      <c r="N7" s="122"/>
      <c r="O7" s="122"/>
      <c r="P7" s="122"/>
      <c r="Q7" s="122"/>
      <c r="R7" s="122"/>
      <c r="S7" s="122"/>
      <c r="T7" s="122"/>
      <c r="U7" s="122"/>
      <c r="V7" s="122"/>
      <c r="W7" s="122"/>
      <c r="X7" s="122"/>
      <c r="Y7" s="122"/>
      <c r="Z7" s="122"/>
      <c r="AA7" s="122"/>
    </row>
    <row r="8" ht="15.75" customHeight="1">
      <c r="A8" s="121">
        <f t="shared" si="1"/>
        <v>7</v>
      </c>
      <c r="B8" s="122">
        <v>34771.0</v>
      </c>
      <c r="C8" s="122">
        <v>36554.0</v>
      </c>
      <c r="D8" s="122">
        <v>40576.0</v>
      </c>
      <c r="E8" s="122">
        <v>40504.0</v>
      </c>
      <c r="F8" s="123"/>
      <c r="G8" s="123"/>
      <c r="H8" s="122"/>
      <c r="I8" s="122"/>
      <c r="J8" s="122"/>
      <c r="K8" s="122"/>
      <c r="L8" s="122"/>
      <c r="M8" s="122"/>
      <c r="N8" s="122"/>
      <c r="O8" s="122"/>
      <c r="P8" s="122"/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</row>
    <row r="9" ht="15.75" customHeight="1">
      <c r="A9" s="121">
        <f t="shared" si="1"/>
        <v>8</v>
      </c>
      <c r="B9" s="122">
        <v>34706.0</v>
      </c>
      <c r="C9" s="122">
        <v>36175.0</v>
      </c>
      <c r="D9" s="122">
        <v>40392.0</v>
      </c>
      <c r="E9" s="122">
        <v>40489.0</v>
      </c>
      <c r="F9" s="123"/>
      <c r="G9" s="123"/>
      <c r="H9" s="122"/>
      <c r="I9" s="122"/>
      <c r="J9" s="122"/>
      <c r="K9" s="122"/>
      <c r="L9" s="122"/>
      <c r="M9" s="122"/>
      <c r="N9" s="122"/>
      <c r="O9" s="122"/>
      <c r="P9" s="122"/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</row>
    <row r="10" ht="15.75" customHeight="1">
      <c r="A10" s="121">
        <f t="shared" si="1"/>
        <v>9</v>
      </c>
      <c r="B10" s="122">
        <v>34326.0</v>
      </c>
      <c r="C10" s="122">
        <v>35857.0</v>
      </c>
      <c r="D10" s="122">
        <v>40209.0</v>
      </c>
      <c r="E10" s="122">
        <v>40405.0</v>
      </c>
      <c r="F10" s="123"/>
      <c r="G10" s="123"/>
      <c r="H10" s="122"/>
      <c r="I10" s="122"/>
      <c r="J10" s="122"/>
      <c r="K10" s="122"/>
      <c r="L10" s="122"/>
      <c r="M10" s="122"/>
      <c r="N10" s="122"/>
      <c r="O10" s="122"/>
      <c r="P10" s="122"/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</row>
    <row r="11" ht="15.75" customHeight="1">
      <c r="A11" s="121">
        <f t="shared" si="1"/>
        <v>10</v>
      </c>
      <c r="B11" s="122">
        <v>33276.0</v>
      </c>
      <c r="C11" s="122">
        <v>35783.0</v>
      </c>
      <c r="D11" s="122">
        <v>40078.0</v>
      </c>
      <c r="E11" s="122">
        <v>39935.0</v>
      </c>
      <c r="F11" s="123"/>
      <c r="G11" s="123"/>
      <c r="H11" s="122"/>
      <c r="I11" s="122"/>
      <c r="J11" s="122"/>
      <c r="K11" s="122"/>
      <c r="L11" s="122"/>
      <c r="M11" s="122"/>
      <c r="N11" s="122"/>
      <c r="O11" s="122"/>
      <c r="P11" s="122"/>
      <c r="Q11" s="122"/>
      <c r="R11" s="122"/>
      <c r="S11" s="122"/>
      <c r="T11" s="122"/>
      <c r="U11" s="122"/>
      <c r="V11" s="122"/>
      <c r="W11" s="122"/>
      <c r="X11" s="122"/>
      <c r="Y11" s="122"/>
      <c r="Z11" s="122"/>
      <c r="AA11" s="122"/>
    </row>
    <row r="12" ht="15.75" customHeight="1">
      <c r="A12" s="121">
        <f t="shared" si="1"/>
        <v>11</v>
      </c>
      <c r="B12" s="122">
        <v>33091.0</v>
      </c>
      <c r="C12" s="122">
        <v>35463.0</v>
      </c>
      <c r="D12" s="122">
        <v>40059.0</v>
      </c>
      <c r="E12" s="122">
        <v>39896.0</v>
      </c>
      <c r="F12" s="123"/>
      <c r="G12" s="123"/>
      <c r="H12" s="122"/>
      <c r="I12" s="122"/>
      <c r="J12" s="122"/>
      <c r="K12" s="122"/>
      <c r="L12" s="122"/>
      <c r="M12" s="122"/>
      <c r="N12" s="122"/>
      <c r="O12" s="122"/>
      <c r="P12" s="122"/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</row>
    <row r="13" ht="15.75" customHeight="1">
      <c r="A13" s="121">
        <f t="shared" si="1"/>
        <v>12</v>
      </c>
      <c r="B13" s="122">
        <v>32689.0</v>
      </c>
      <c r="C13" s="122">
        <v>35391.0</v>
      </c>
      <c r="D13" s="122">
        <v>40038.0</v>
      </c>
      <c r="E13" s="122">
        <v>39882.0</v>
      </c>
      <c r="F13" s="123"/>
      <c r="G13" s="123"/>
      <c r="H13" s="122"/>
      <c r="I13" s="122"/>
      <c r="J13" s="122"/>
      <c r="K13" s="122"/>
      <c r="L13" s="122"/>
      <c r="M13" s="122"/>
      <c r="N13" s="122"/>
      <c r="O13" s="122"/>
      <c r="P13" s="122"/>
      <c r="Q13" s="122"/>
      <c r="R13" s="122"/>
      <c r="S13" s="122"/>
      <c r="T13" s="122"/>
      <c r="U13" s="122"/>
      <c r="V13" s="122"/>
      <c r="W13" s="122"/>
      <c r="X13" s="122"/>
      <c r="Y13" s="122"/>
      <c r="Z13" s="122"/>
      <c r="AA13" s="122"/>
    </row>
    <row r="14" ht="15.75" customHeight="1">
      <c r="A14" s="121">
        <f t="shared" si="1"/>
        <v>13</v>
      </c>
      <c r="B14" s="122">
        <v>32649.0</v>
      </c>
      <c r="C14" s="122">
        <v>35365.0</v>
      </c>
      <c r="D14" s="122">
        <v>39942.0</v>
      </c>
      <c r="E14" s="122">
        <v>39845.0</v>
      </c>
      <c r="F14" s="123"/>
      <c r="G14" s="123"/>
      <c r="H14" s="122"/>
      <c r="I14" s="122"/>
      <c r="J14" s="122"/>
      <c r="K14" s="122"/>
      <c r="L14" s="122"/>
      <c r="M14" s="122"/>
      <c r="N14" s="122"/>
      <c r="O14" s="122"/>
      <c r="P14" s="122"/>
      <c r="Q14" s="122"/>
      <c r="R14" s="122"/>
      <c r="S14" s="122"/>
      <c r="T14" s="122"/>
      <c r="U14" s="122"/>
      <c r="V14" s="122"/>
      <c r="W14" s="122"/>
      <c r="X14" s="122"/>
      <c r="Y14" s="122"/>
      <c r="Z14" s="122"/>
      <c r="AA14" s="122"/>
    </row>
    <row r="15" ht="15.75" customHeight="1">
      <c r="A15" s="121">
        <f t="shared" si="1"/>
        <v>14</v>
      </c>
      <c r="B15" s="122">
        <v>32339.0</v>
      </c>
      <c r="C15" s="122">
        <v>35287.0</v>
      </c>
      <c r="D15" s="122">
        <v>39931.0</v>
      </c>
      <c r="E15" s="122">
        <v>39809.0</v>
      </c>
      <c r="F15" s="123"/>
      <c r="G15" s="123"/>
      <c r="H15" s="122"/>
      <c r="I15" s="122"/>
      <c r="J15" s="122"/>
      <c r="K15" s="122"/>
      <c r="L15" s="122"/>
      <c r="M15" s="122"/>
      <c r="N15" s="122"/>
      <c r="O15" s="122"/>
      <c r="P15" s="122"/>
      <c r="Q15" s="122"/>
      <c r="R15" s="122"/>
      <c r="S15" s="122"/>
      <c r="T15" s="122"/>
      <c r="U15" s="122"/>
      <c r="V15" s="122"/>
      <c r="W15" s="122"/>
      <c r="X15" s="122"/>
      <c r="Y15" s="122"/>
      <c r="Z15" s="122"/>
      <c r="AA15" s="122"/>
    </row>
    <row r="16" ht="15.75" customHeight="1">
      <c r="A16" s="121">
        <f t="shared" si="1"/>
        <v>15</v>
      </c>
      <c r="B16" s="122">
        <v>32251.0</v>
      </c>
      <c r="C16" s="122">
        <v>35245.0</v>
      </c>
      <c r="D16" s="122">
        <v>39843.0</v>
      </c>
      <c r="E16" s="122">
        <v>39611.0</v>
      </c>
      <c r="F16" s="123"/>
      <c r="G16" s="123"/>
      <c r="H16" s="122"/>
      <c r="I16" s="122"/>
      <c r="J16" s="125"/>
      <c r="K16" s="122"/>
      <c r="L16" s="122"/>
      <c r="M16" s="122"/>
      <c r="N16" s="122"/>
      <c r="O16" s="122"/>
      <c r="P16" s="122"/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</row>
    <row r="17" ht="15.75" customHeight="1">
      <c r="A17" s="121">
        <f t="shared" si="1"/>
        <v>16</v>
      </c>
      <c r="B17" s="122">
        <v>32135.0</v>
      </c>
      <c r="C17" s="122">
        <v>35061.0</v>
      </c>
      <c r="D17" s="122">
        <v>39705.0</v>
      </c>
      <c r="E17" s="122">
        <v>39589.0</v>
      </c>
      <c r="F17" s="123"/>
      <c r="G17" s="123"/>
      <c r="H17" s="122"/>
      <c r="I17" s="122"/>
      <c r="J17" s="122"/>
      <c r="K17" s="122"/>
      <c r="L17" s="122"/>
      <c r="M17" s="122"/>
      <c r="N17" s="122"/>
      <c r="O17" s="122"/>
      <c r="P17" s="122"/>
      <c r="Q17" s="122"/>
      <c r="R17" s="122"/>
      <c r="S17" s="122"/>
      <c r="T17" s="122"/>
      <c r="U17" s="122"/>
      <c r="V17" s="122"/>
      <c r="W17" s="122"/>
      <c r="X17" s="122"/>
      <c r="Y17" s="122"/>
      <c r="Z17" s="122"/>
      <c r="AA17" s="122"/>
    </row>
    <row r="18" ht="15.75" customHeight="1">
      <c r="A18" s="121">
        <f t="shared" si="1"/>
        <v>17</v>
      </c>
      <c r="B18" s="122">
        <v>31931.0</v>
      </c>
      <c r="C18" s="122">
        <v>34992.0</v>
      </c>
      <c r="D18" s="122">
        <v>39669.0</v>
      </c>
      <c r="E18" s="122">
        <v>39588.0</v>
      </c>
      <c r="F18" s="123"/>
      <c r="G18" s="123"/>
      <c r="H18" s="122"/>
      <c r="I18" s="122"/>
      <c r="J18" s="122"/>
      <c r="K18" s="122"/>
      <c r="L18" s="122"/>
      <c r="M18" s="122"/>
      <c r="N18" s="122"/>
      <c r="O18" s="122"/>
      <c r="P18" s="122"/>
      <c r="Q18" s="122"/>
      <c r="R18" s="122"/>
      <c r="S18" s="122"/>
      <c r="T18" s="122"/>
      <c r="U18" s="122"/>
      <c r="V18" s="122"/>
      <c r="W18" s="122"/>
      <c r="X18" s="122"/>
      <c r="Y18" s="122"/>
      <c r="Z18" s="122"/>
      <c r="AA18" s="122"/>
    </row>
    <row r="19" ht="15.75" customHeight="1">
      <c r="A19" s="121">
        <f t="shared" si="1"/>
        <v>18</v>
      </c>
      <c r="B19" s="122">
        <v>31865.0</v>
      </c>
      <c r="C19" s="122">
        <v>34978.0</v>
      </c>
      <c r="D19" s="122">
        <v>39563.0</v>
      </c>
      <c r="E19" s="122">
        <v>39502.0</v>
      </c>
      <c r="F19" s="123"/>
      <c r="G19" s="123"/>
      <c r="H19" s="122"/>
      <c r="I19" s="122"/>
      <c r="J19" s="122"/>
      <c r="K19" s="122"/>
      <c r="L19" s="122"/>
      <c r="M19" s="122"/>
      <c r="N19" s="122"/>
      <c r="O19" s="122"/>
      <c r="P19" s="122"/>
      <c r="Q19" s="122"/>
      <c r="R19" s="122"/>
      <c r="S19" s="122"/>
      <c r="T19" s="122"/>
      <c r="U19" s="122"/>
      <c r="V19" s="122"/>
      <c r="W19" s="122"/>
      <c r="X19" s="122"/>
      <c r="Y19" s="122"/>
      <c r="Z19" s="122"/>
      <c r="AA19" s="122"/>
    </row>
    <row r="20" ht="15.75" customHeight="1">
      <c r="A20" s="121">
        <f t="shared" si="1"/>
        <v>19</v>
      </c>
      <c r="B20" s="122">
        <v>31836.0</v>
      </c>
      <c r="C20" s="122">
        <v>34802.0</v>
      </c>
      <c r="D20" s="122">
        <v>39277.0</v>
      </c>
      <c r="E20" s="122">
        <v>39387.0</v>
      </c>
      <c r="F20" s="123"/>
      <c r="G20" s="123"/>
      <c r="H20" s="122"/>
      <c r="I20" s="122"/>
      <c r="J20" s="122"/>
      <c r="K20" s="122"/>
      <c r="L20" s="122"/>
      <c r="M20" s="122"/>
      <c r="N20" s="122"/>
      <c r="O20" s="122"/>
      <c r="P20" s="122"/>
      <c r="Q20" s="122"/>
      <c r="R20" s="122"/>
      <c r="S20" s="122"/>
      <c r="T20" s="122"/>
      <c r="U20" s="122"/>
      <c r="V20" s="122"/>
      <c r="W20" s="122"/>
      <c r="X20" s="122"/>
      <c r="Y20" s="122"/>
      <c r="Z20" s="122"/>
      <c r="AA20" s="122"/>
    </row>
    <row r="21" ht="15.75" customHeight="1">
      <c r="A21" s="121">
        <f t="shared" si="1"/>
        <v>20</v>
      </c>
      <c r="B21" s="122">
        <v>31777.0</v>
      </c>
      <c r="C21" s="122">
        <v>34578.0</v>
      </c>
      <c r="D21" s="122">
        <v>39220.0</v>
      </c>
      <c r="E21" s="122">
        <v>39068.0</v>
      </c>
      <c r="F21" s="123"/>
      <c r="G21" s="123"/>
      <c r="H21" s="122"/>
      <c r="I21" s="122"/>
      <c r="J21" s="122"/>
      <c r="K21" s="122"/>
      <c r="L21" s="122"/>
      <c r="M21" s="122"/>
      <c r="N21" s="122"/>
      <c r="O21" s="122"/>
      <c r="P21" s="122"/>
      <c r="Q21" s="122"/>
      <c r="R21" s="122"/>
      <c r="S21" s="122"/>
      <c r="T21" s="122"/>
      <c r="U21" s="122"/>
      <c r="V21" s="122"/>
      <c r="W21" s="122"/>
      <c r="X21" s="122"/>
      <c r="Y21" s="122"/>
      <c r="Z21" s="122"/>
      <c r="AA21" s="122"/>
    </row>
    <row r="22" ht="15.75" customHeight="1">
      <c r="A22" s="121">
        <f t="shared" si="1"/>
        <v>21</v>
      </c>
      <c r="B22" s="122">
        <v>31572.0</v>
      </c>
      <c r="C22" s="122">
        <v>34575.0</v>
      </c>
      <c r="D22" s="122">
        <v>39203.0</v>
      </c>
      <c r="E22" s="122">
        <v>39040.0</v>
      </c>
      <c r="F22" s="123"/>
      <c r="G22" s="123"/>
      <c r="H22" s="122"/>
      <c r="I22" s="122"/>
      <c r="J22" s="122"/>
      <c r="K22" s="122"/>
      <c r="L22" s="122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</row>
    <row r="23" ht="15.75" customHeight="1">
      <c r="A23" s="121">
        <f t="shared" si="1"/>
        <v>22</v>
      </c>
      <c r="B23" s="125">
        <v>31508.0</v>
      </c>
      <c r="C23" s="122">
        <v>34453.0</v>
      </c>
      <c r="D23" s="122">
        <v>39099.0</v>
      </c>
      <c r="E23" s="122">
        <v>38888.0</v>
      </c>
      <c r="F23" s="123"/>
      <c r="G23" s="123"/>
      <c r="H23" s="122"/>
      <c r="I23" s="122"/>
      <c r="J23" s="122"/>
      <c r="K23" s="122"/>
      <c r="L23" s="122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</row>
    <row r="24" ht="15.75" customHeight="1">
      <c r="A24" s="121">
        <f t="shared" si="1"/>
        <v>23</v>
      </c>
      <c r="B24" s="122">
        <v>31410.0</v>
      </c>
      <c r="C24" s="122">
        <v>34312.0</v>
      </c>
      <c r="D24" s="122">
        <v>39000.0</v>
      </c>
      <c r="E24" s="122">
        <v>38696.0</v>
      </c>
      <c r="F24" s="123"/>
      <c r="G24" s="123"/>
      <c r="H24" s="122"/>
      <c r="I24" s="122"/>
      <c r="J24" s="122"/>
      <c r="K24" s="122"/>
      <c r="L24" s="122"/>
      <c r="M24" s="122"/>
      <c r="N24" s="122"/>
      <c r="O24" s="122"/>
      <c r="P24" s="122"/>
      <c r="Q24" s="122"/>
      <c r="R24" s="122"/>
      <c r="S24" s="122"/>
      <c r="T24" s="122"/>
      <c r="U24" s="122"/>
      <c r="V24" s="122"/>
      <c r="W24" s="122"/>
      <c r="X24" s="122"/>
      <c r="Y24" s="122"/>
      <c r="Z24" s="122"/>
      <c r="AA24" s="122"/>
    </row>
    <row r="25" ht="15.75" customHeight="1">
      <c r="A25" s="121">
        <f t="shared" si="1"/>
        <v>24</v>
      </c>
      <c r="B25" s="122">
        <v>31190.0</v>
      </c>
      <c r="C25" s="122">
        <v>34154.0</v>
      </c>
      <c r="D25" s="122">
        <v>38991.0</v>
      </c>
      <c r="E25" s="122">
        <v>38660.0</v>
      </c>
      <c r="F25" s="123"/>
      <c r="G25" s="123"/>
      <c r="H25" s="122"/>
      <c r="I25" s="122"/>
      <c r="J25" s="122"/>
      <c r="K25" s="122"/>
      <c r="L25" s="122"/>
      <c r="M25" s="122"/>
      <c r="N25" s="122"/>
      <c r="O25" s="122"/>
      <c r="P25" s="122"/>
      <c r="Q25" s="122"/>
      <c r="R25" s="122"/>
      <c r="S25" s="122"/>
      <c r="T25" s="122"/>
      <c r="U25" s="122"/>
      <c r="V25" s="122"/>
      <c r="W25" s="122"/>
      <c r="X25" s="122"/>
      <c r="Y25" s="122"/>
      <c r="Z25" s="122"/>
      <c r="AA25" s="122"/>
    </row>
    <row r="26" ht="15.75" customHeight="1">
      <c r="A26" s="121">
        <f t="shared" si="1"/>
        <v>25</v>
      </c>
      <c r="B26" s="122">
        <v>31107.0</v>
      </c>
      <c r="C26" s="122">
        <v>34050.0</v>
      </c>
      <c r="D26" s="122">
        <v>38925.0</v>
      </c>
      <c r="E26" s="122">
        <v>38615.0</v>
      </c>
      <c r="F26" s="123"/>
      <c r="G26" s="123"/>
      <c r="H26" s="122"/>
      <c r="I26" s="122"/>
      <c r="J26" s="122"/>
      <c r="K26" s="122"/>
      <c r="L26" s="122"/>
      <c r="M26" s="122"/>
      <c r="N26" s="122"/>
      <c r="O26" s="122"/>
      <c r="P26" s="122"/>
      <c r="Q26" s="122"/>
      <c r="R26" s="122"/>
      <c r="S26" s="122"/>
      <c r="T26" s="122"/>
      <c r="U26" s="122"/>
      <c r="V26" s="122"/>
      <c r="W26" s="122"/>
      <c r="X26" s="122"/>
      <c r="Y26" s="122"/>
      <c r="Z26" s="122"/>
      <c r="AA26" s="122"/>
    </row>
    <row r="27" ht="15.75" customHeight="1">
      <c r="A27" s="121">
        <f t="shared" si="1"/>
        <v>26</v>
      </c>
      <c r="B27" s="122">
        <v>30982.0</v>
      </c>
      <c r="C27" s="122">
        <v>33741.0</v>
      </c>
      <c r="D27" s="122">
        <v>38685.0</v>
      </c>
      <c r="E27" s="122">
        <v>38568.0</v>
      </c>
      <c r="F27" s="123"/>
      <c r="G27" s="123"/>
      <c r="H27" s="122"/>
      <c r="I27" s="122"/>
      <c r="J27" s="122"/>
      <c r="K27" s="122"/>
      <c r="L27" s="122"/>
      <c r="M27" s="122"/>
      <c r="N27" s="122"/>
      <c r="O27" s="122"/>
      <c r="P27" s="122"/>
      <c r="Q27" s="122"/>
      <c r="R27" s="122"/>
      <c r="S27" s="122"/>
      <c r="T27" s="122"/>
      <c r="U27" s="122"/>
      <c r="V27" s="122"/>
      <c r="W27" s="122"/>
      <c r="X27" s="122"/>
      <c r="Y27" s="122"/>
      <c r="Z27" s="122"/>
      <c r="AA27" s="122"/>
    </row>
    <row r="28" ht="15.75" customHeight="1">
      <c r="A28" s="121">
        <f t="shared" si="1"/>
        <v>27</v>
      </c>
      <c r="B28" s="122">
        <v>30980.0</v>
      </c>
      <c r="C28" s="122">
        <v>33568.0</v>
      </c>
      <c r="D28" s="122">
        <v>38653.0</v>
      </c>
      <c r="E28" s="122">
        <v>38567.0</v>
      </c>
      <c r="F28" s="123"/>
      <c r="G28" s="123"/>
      <c r="H28" s="122"/>
      <c r="I28" s="122"/>
      <c r="J28" s="122"/>
      <c r="K28" s="122"/>
      <c r="L28" s="122"/>
      <c r="M28" s="122"/>
      <c r="N28" s="122"/>
      <c r="O28" s="122"/>
      <c r="P28" s="122"/>
      <c r="Q28" s="122"/>
      <c r="R28" s="122"/>
      <c r="S28" s="122"/>
      <c r="T28" s="122"/>
      <c r="U28" s="122"/>
      <c r="V28" s="122"/>
      <c r="W28" s="122"/>
      <c r="X28" s="122"/>
      <c r="Y28" s="122"/>
      <c r="Z28" s="122"/>
      <c r="AA28" s="122"/>
    </row>
    <row r="29" ht="15.75" customHeight="1">
      <c r="A29" s="121">
        <f t="shared" si="1"/>
        <v>28</v>
      </c>
      <c r="B29" s="122">
        <v>30663.0</v>
      </c>
      <c r="C29" s="122">
        <v>33353.0</v>
      </c>
      <c r="D29" s="122">
        <v>38647.0</v>
      </c>
      <c r="E29" s="122">
        <v>38553.0</v>
      </c>
      <c r="F29" s="123"/>
      <c r="G29" s="123"/>
      <c r="H29" s="122"/>
      <c r="I29" s="122"/>
      <c r="J29" s="122"/>
      <c r="K29" s="122"/>
      <c r="L29" s="122"/>
      <c r="M29" s="122"/>
      <c r="N29" s="122"/>
      <c r="O29" s="122"/>
      <c r="P29" s="122"/>
      <c r="Q29" s="122"/>
      <c r="R29" s="122"/>
      <c r="S29" s="122"/>
      <c r="T29" s="122"/>
      <c r="U29" s="122"/>
      <c r="V29" s="122"/>
      <c r="W29" s="122"/>
      <c r="X29" s="122"/>
      <c r="Y29" s="122"/>
      <c r="Z29" s="122"/>
      <c r="AA29" s="122"/>
    </row>
    <row r="30" ht="15.75" customHeight="1">
      <c r="A30" s="121">
        <f t="shared" si="1"/>
        <v>29</v>
      </c>
      <c r="B30" s="122">
        <v>30571.0</v>
      </c>
      <c r="C30" s="122">
        <v>33174.0</v>
      </c>
      <c r="D30" s="122">
        <v>38474.0</v>
      </c>
      <c r="E30" s="122">
        <v>38549.0</v>
      </c>
      <c r="F30" s="126"/>
      <c r="G30" s="123"/>
      <c r="H30" s="122"/>
      <c r="I30" s="122"/>
      <c r="J30" s="122"/>
      <c r="K30" s="122"/>
      <c r="L30" s="122"/>
      <c r="M30" s="122"/>
      <c r="N30" s="122"/>
      <c r="O30" s="122"/>
      <c r="P30" s="122"/>
      <c r="Q30" s="122"/>
      <c r="R30" s="122"/>
      <c r="S30" s="122"/>
      <c r="T30" s="122"/>
      <c r="U30" s="122"/>
      <c r="V30" s="122"/>
      <c r="W30" s="122"/>
      <c r="X30" s="122"/>
      <c r="Y30" s="122"/>
      <c r="Z30" s="122"/>
      <c r="AA30" s="122"/>
    </row>
    <row r="31" ht="15.75" customHeight="1">
      <c r="A31" s="121">
        <f t="shared" si="1"/>
        <v>30</v>
      </c>
      <c r="B31" s="122">
        <v>30569.0</v>
      </c>
      <c r="C31" s="122">
        <v>33111.0</v>
      </c>
      <c r="D31" s="122">
        <v>38344.0</v>
      </c>
      <c r="E31" s="122">
        <v>38501.0</v>
      </c>
      <c r="F31" s="123"/>
      <c r="G31" s="123"/>
      <c r="H31" s="122"/>
      <c r="I31" s="122"/>
      <c r="J31" s="122"/>
      <c r="K31" s="122"/>
      <c r="L31" s="122"/>
      <c r="M31" s="122"/>
      <c r="N31" s="122"/>
      <c r="O31" s="122"/>
      <c r="P31" s="122"/>
      <c r="Q31" s="122"/>
      <c r="R31" s="122"/>
      <c r="S31" s="122"/>
      <c r="T31" s="122"/>
      <c r="U31" s="122"/>
      <c r="V31" s="122"/>
      <c r="W31" s="122"/>
      <c r="X31" s="122"/>
      <c r="Y31" s="122"/>
      <c r="Z31" s="122"/>
      <c r="AA31" s="122"/>
    </row>
    <row r="32" ht="15.75" customHeight="1">
      <c r="A32" s="121">
        <f t="shared" si="1"/>
        <v>31</v>
      </c>
      <c r="B32" s="122">
        <v>30495.0</v>
      </c>
      <c r="C32" s="122">
        <v>33104.0</v>
      </c>
      <c r="D32" s="122">
        <v>38321.0</v>
      </c>
      <c r="E32" s="122">
        <v>38493.0</v>
      </c>
      <c r="F32" s="123"/>
      <c r="G32" s="123"/>
      <c r="H32" s="122"/>
      <c r="I32" s="122"/>
      <c r="J32" s="122"/>
      <c r="K32" s="122"/>
      <c r="L32" s="122"/>
      <c r="M32" s="122"/>
      <c r="N32" s="122"/>
      <c r="O32" s="122"/>
      <c r="P32" s="122"/>
      <c r="Q32" s="122"/>
      <c r="R32" s="122"/>
      <c r="S32" s="122"/>
      <c r="T32" s="122"/>
      <c r="U32" s="122"/>
      <c r="V32" s="122"/>
      <c r="W32" s="122"/>
      <c r="X32" s="122"/>
      <c r="Y32" s="122"/>
      <c r="Z32" s="122"/>
      <c r="AA32" s="122"/>
    </row>
    <row r="33" ht="15.75" customHeight="1">
      <c r="A33" s="121">
        <f t="shared" si="1"/>
        <v>32</v>
      </c>
      <c r="B33" s="122">
        <v>30043.0</v>
      </c>
      <c r="C33" s="122">
        <v>33032.0</v>
      </c>
      <c r="D33" s="122">
        <v>38310.0</v>
      </c>
      <c r="E33" s="122">
        <v>38447.0</v>
      </c>
      <c r="F33" s="123"/>
      <c r="G33" s="123"/>
      <c r="H33" s="122"/>
      <c r="I33" s="122"/>
      <c r="J33" s="122"/>
      <c r="K33" s="122"/>
      <c r="L33" s="122"/>
      <c r="M33" s="122"/>
      <c r="N33" s="122"/>
      <c r="O33" s="122"/>
      <c r="P33" s="122"/>
      <c r="Q33" s="122"/>
      <c r="R33" s="122"/>
      <c r="S33" s="122"/>
      <c r="T33" s="122"/>
      <c r="U33" s="122"/>
      <c r="V33" s="122"/>
      <c r="W33" s="122"/>
      <c r="X33" s="122"/>
      <c r="Y33" s="122"/>
      <c r="Z33" s="122"/>
      <c r="AA33" s="122"/>
    </row>
    <row r="34" ht="15.75" customHeight="1">
      <c r="A34" s="121">
        <f t="shared" si="1"/>
        <v>33</v>
      </c>
      <c r="B34" s="122">
        <v>29764.0</v>
      </c>
      <c r="C34" s="122">
        <v>32816.0</v>
      </c>
      <c r="D34" s="122">
        <v>37896.0</v>
      </c>
      <c r="E34" s="122">
        <v>38394.0</v>
      </c>
      <c r="F34" s="123"/>
      <c r="G34" s="123"/>
      <c r="H34" s="122"/>
      <c r="I34" s="122"/>
      <c r="J34" s="122"/>
      <c r="K34" s="122"/>
      <c r="L34" s="122"/>
      <c r="M34" s="122"/>
      <c r="N34" s="122"/>
      <c r="O34" s="122"/>
      <c r="P34" s="122"/>
      <c r="Q34" s="122"/>
      <c r="R34" s="122"/>
      <c r="S34" s="122"/>
      <c r="T34" s="122"/>
      <c r="U34" s="122"/>
      <c r="V34" s="122"/>
      <c r="W34" s="122"/>
      <c r="X34" s="122"/>
      <c r="Y34" s="122"/>
      <c r="Z34" s="122"/>
      <c r="AA34" s="122"/>
    </row>
    <row r="35" ht="15.75" customHeight="1">
      <c r="A35" s="121">
        <f t="shared" si="1"/>
        <v>34</v>
      </c>
      <c r="B35" s="122">
        <v>29227.0</v>
      </c>
      <c r="C35" s="122">
        <v>32649.0</v>
      </c>
      <c r="D35" s="122">
        <v>37634.0</v>
      </c>
      <c r="E35" s="122">
        <v>38376.0</v>
      </c>
      <c r="F35" s="123"/>
      <c r="G35" s="123"/>
      <c r="H35" s="122"/>
      <c r="I35" s="122"/>
      <c r="J35" s="122"/>
      <c r="K35" s="122"/>
      <c r="L35" s="122"/>
      <c r="M35" s="122"/>
      <c r="N35" s="122"/>
      <c r="O35" s="122"/>
      <c r="P35" s="122"/>
      <c r="Q35" s="122"/>
      <c r="R35" s="122"/>
      <c r="S35" s="122"/>
      <c r="T35" s="122"/>
      <c r="U35" s="122"/>
      <c r="V35" s="122"/>
      <c r="W35" s="122"/>
      <c r="X35" s="122"/>
      <c r="Y35" s="122"/>
      <c r="Z35" s="122"/>
      <c r="AA35" s="122"/>
    </row>
    <row r="36" ht="15.75" customHeight="1">
      <c r="A36" s="121">
        <f t="shared" si="1"/>
        <v>35</v>
      </c>
      <c r="B36" s="122">
        <v>29157.0</v>
      </c>
      <c r="C36" s="122">
        <v>32595.0</v>
      </c>
      <c r="D36" s="122">
        <v>37584.0</v>
      </c>
      <c r="E36" s="122">
        <v>38363.0</v>
      </c>
      <c r="F36" s="123"/>
      <c r="G36" s="123"/>
      <c r="H36" s="122"/>
      <c r="I36" s="122"/>
      <c r="J36" s="122"/>
      <c r="K36" s="122"/>
      <c r="L36" s="122"/>
      <c r="M36" s="122"/>
      <c r="N36" s="122"/>
      <c r="O36" s="122"/>
      <c r="P36" s="122"/>
      <c r="Q36" s="122"/>
      <c r="R36" s="122"/>
      <c r="S36" s="122"/>
      <c r="T36" s="122"/>
      <c r="U36" s="122"/>
      <c r="V36" s="122"/>
      <c r="W36" s="122"/>
      <c r="X36" s="122"/>
      <c r="Y36" s="122"/>
      <c r="Z36" s="122"/>
      <c r="AA36" s="122"/>
    </row>
    <row r="37" ht="15.75" customHeight="1">
      <c r="A37" s="121">
        <f t="shared" si="1"/>
        <v>36</v>
      </c>
      <c r="B37" s="122">
        <v>28798.0</v>
      </c>
      <c r="C37" s="122">
        <v>32292.0</v>
      </c>
      <c r="D37" s="122">
        <v>37135.0</v>
      </c>
      <c r="E37" s="122">
        <v>38115.0</v>
      </c>
      <c r="F37" s="123"/>
      <c r="G37" s="123"/>
      <c r="H37" s="122"/>
      <c r="I37" s="122"/>
      <c r="J37" s="122"/>
      <c r="K37" s="122"/>
      <c r="L37" s="122"/>
      <c r="M37" s="122"/>
      <c r="N37" s="122"/>
      <c r="O37" s="122"/>
      <c r="P37" s="122"/>
      <c r="Q37" s="122"/>
      <c r="R37" s="122"/>
      <c r="S37" s="122"/>
      <c r="T37" s="122"/>
      <c r="U37" s="122"/>
      <c r="V37" s="122"/>
      <c r="W37" s="122"/>
      <c r="X37" s="122"/>
      <c r="Y37" s="122"/>
      <c r="Z37" s="122"/>
      <c r="AA37" s="122"/>
    </row>
    <row r="38" ht="15.75" customHeight="1">
      <c r="A38" s="121">
        <f t="shared" si="1"/>
        <v>37</v>
      </c>
      <c r="B38" s="122">
        <v>28796.0</v>
      </c>
      <c r="C38" s="122">
        <v>32216.0</v>
      </c>
      <c r="D38" s="122">
        <v>37060.0</v>
      </c>
      <c r="E38" s="122">
        <v>38076.0</v>
      </c>
      <c r="F38" s="123"/>
      <c r="G38" s="123"/>
      <c r="H38" s="122"/>
      <c r="I38" s="122"/>
      <c r="J38" s="122"/>
      <c r="K38" s="122"/>
      <c r="L38" s="122"/>
      <c r="M38" s="122"/>
      <c r="N38" s="122"/>
      <c r="O38" s="122"/>
      <c r="P38" s="122"/>
      <c r="Q38" s="122"/>
      <c r="R38" s="122"/>
      <c r="S38" s="122"/>
      <c r="T38" s="122"/>
      <c r="U38" s="122"/>
      <c r="V38" s="122"/>
      <c r="W38" s="122"/>
      <c r="X38" s="122"/>
      <c r="Y38" s="122"/>
      <c r="Z38" s="122"/>
      <c r="AA38" s="122"/>
    </row>
    <row r="39" ht="15.75" customHeight="1">
      <c r="A39" s="121">
        <f t="shared" si="1"/>
        <v>38</v>
      </c>
      <c r="B39" s="122">
        <v>28733.0</v>
      </c>
      <c r="C39" s="122">
        <v>32041.0</v>
      </c>
      <c r="D39" s="122">
        <v>37053.0</v>
      </c>
      <c r="E39" s="122">
        <v>38013.0</v>
      </c>
      <c r="F39" s="123"/>
      <c r="G39" s="123"/>
      <c r="H39" s="122"/>
      <c r="I39" s="122"/>
      <c r="J39" s="122"/>
      <c r="K39" s="122"/>
      <c r="L39" s="122"/>
      <c r="M39" s="122"/>
      <c r="N39" s="122"/>
      <c r="O39" s="122"/>
      <c r="P39" s="122"/>
      <c r="Q39" s="122"/>
      <c r="R39" s="122"/>
      <c r="S39" s="122"/>
      <c r="T39" s="122"/>
      <c r="U39" s="122"/>
      <c r="V39" s="122"/>
      <c r="W39" s="122"/>
      <c r="X39" s="122"/>
      <c r="Y39" s="122"/>
      <c r="Z39" s="122"/>
      <c r="AA39" s="122"/>
    </row>
    <row r="40" ht="15.75" customHeight="1">
      <c r="A40" s="121">
        <f t="shared" si="1"/>
        <v>39</v>
      </c>
      <c r="B40" s="122">
        <v>28663.0</v>
      </c>
      <c r="C40" s="122">
        <v>31701.0</v>
      </c>
      <c r="D40" s="122">
        <v>36989.0</v>
      </c>
      <c r="E40" s="122">
        <v>37944.0</v>
      </c>
      <c r="F40" s="123"/>
      <c r="G40" s="123"/>
      <c r="H40" s="122"/>
      <c r="I40" s="122"/>
      <c r="J40" s="122"/>
      <c r="K40" s="122"/>
      <c r="L40" s="122"/>
      <c r="M40" s="122"/>
      <c r="N40" s="122"/>
      <c r="O40" s="122"/>
      <c r="P40" s="122"/>
      <c r="Q40" s="122"/>
      <c r="R40" s="122"/>
      <c r="S40" s="122"/>
      <c r="T40" s="122"/>
      <c r="U40" s="122"/>
      <c r="V40" s="122"/>
      <c r="W40" s="122"/>
      <c r="X40" s="122"/>
      <c r="Y40" s="122"/>
      <c r="Z40" s="122"/>
      <c r="AA40" s="122"/>
    </row>
    <row r="41" ht="15.75" customHeight="1">
      <c r="A41" s="121">
        <f t="shared" si="1"/>
        <v>40</v>
      </c>
      <c r="B41" s="122">
        <v>28580.0</v>
      </c>
      <c r="C41" s="127">
        <v>31632.0</v>
      </c>
      <c r="D41" s="122">
        <v>36951.0</v>
      </c>
      <c r="E41" s="122">
        <v>37908.0</v>
      </c>
      <c r="F41" s="123"/>
      <c r="G41" s="123"/>
      <c r="H41" s="122"/>
      <c r="I41" s="122"/>
      <c r="J41" s="122"/>
      <c r="K41" s="122"/>
      <c r="L41" s="122"/>
      <c r="M41" s="122"/>
      <c r="N41" s="122"/>
      <c r="O41" s="122"/>
      <c r="P41" s="122"/>
      <c r="Q41" s="122"/>
      <c r="R41" s="122"/>
      <c r="S41" s="122"/>
      <c r="T41" s="122"/>
      <c r="U41" s="122"/>
      <c r="V41" s="122"/>
      <c r="W41" s="122"/>
      <c r="X41" s="122"/>
      <c r="Y41" s="122"/>
      <c r="Z41" s="122"/>
      <c r="AA41" s="122"/>
    </row>
    <row r="42" ht="15.75" customHeight="1">
      <c r="A42" s="121">
        <f t="shared" si="1"/>
        <v>41</v>
      </c>
      <c r="B42" s="122">
        <v>28556.0</v>
      </c>
      <c r="C42" s="127">
        <v>31551.0</v>
      </c>
      <c r="D42" s="122">
        <v>36862.0</v>
      </c>
      <c r="E42" s="122">
        <v>37784.0</v>
      </c>
      <c r="F42" s="123"/>
      <c r="G42" s="123"/>
      <c r="H42" s="122"/>
      <c r="I42" s="122"/>
      <c r="J42" s="122"/>
      <c r="K42" s="122"/>
      <c r="L42" s="122"/>
      <c r="M42" s="122"/>
      <c r="N42" s="122"/>
      <c r="O42" s="122"/>
      <c r="P42" s="122"/>
      <c r="Q42" s="122"/>
      <c r="R42" s="122"/>
      <c r="S42" s="122"/>
      <c r="T42" s="122"/>
      <c r="U42" s="122"/>
      <c r="V42" s="122"/>
      <c r="W42" s="122"/>
      <c r="X42" s="122"/>
      <c r="Y42" s="122"/>
      <c r="Z42" s="122"/>
      <c r="AA42" s="122"/>
    </row>
    <row r="43" ht="15.75" customHeight="1">
      <c r="A43" s="121">
        <f t="shared" si="1"/>
        <v>42</v>
      </c>
      <c r="B43" s="122">
        <v>28513.0</v>
      </c>
      <c r="C43" s="127">
        <v>31487.0</v>
      </c>
      <c r="D43" s="122">
        <v>36768.0</v>
      </c>
      <c r="E43" s="122">
        <v>37178.0</v>
      </c>
      <c r="F43" s="123"/>
      <c r="G43" s="123"/>
      <c r="H43" s="122"/>
      <c r="I43" s="122"/>
      <c r="J43" s="122"/>
      <c r="K43" s="122"/>
      <c r="L43" s="122"/>
      <c r="M43" s="122"/>
      <c r="N43" s="122"/>
      <c r="O43" s="122"/>
      <c r="P43" s="122"/>
      <c r="Q43" s="122"/>
      <c r="R43" s="122"/>
      <c r="S43" s="122"/>
      <c r="T43" s="122"/>
      <c r="U43" s="122"/>
      <c r="V43" s="122"/>
      <c r="W43" s="122"/>
      <c r="X43" s="122"/>
      <c r="Y43" s="122"/>
      <c r="Z43" s="122"/>
      <c r="AA43" s="122"/>
    </row>
    <row r="44" ht="15.75" customHeight="1">
      <c r="A44" s="121">
        <f t="shared" si="1"/>
        <v>43</v>
      </c>
      <c r="B44" s="122">
        <v>28259.0</v>
      </c>
      <c r="C44" s="122">
        <v>31428.0</v>
      </c>
      <c r="D44" s="122">
        <v>36675.0</v>
      </c>
      <c r="E44" s="122">
        <v>36046.0</v>
      </c>
      <c r="F44" s="123"/>
      <c r="G44" s="123"/>
      <c r="H44" s="122"/>
      <c r="I44" s="122"/>
      <c r="J44" s="122"/>
      <c r="K44" s="122"/>
      <c r="L44" s="122"/>
      <c r="M44" s="122"/>
      <c r="N44" s="122"/>
      <c r="O44" s="122"/>
      <c r="P44" s="122"/>
      <c r="Q44" s="122"/>
      <c r="R44" s="122"/>
      <c r="S44" s="122"/>
      <c r="T44" s="122"/>
      <c r="U44" s="122"/>
      <c r="V44" s="122"/>
      <c r="W44" s="122"/>
      <c r="X44" s="122"/>
      <c r="Y44" s="122"/>
      <c r="Z44" s="122"/>
      <c r="AA44" s="122"/>
    </row>
    <row r="45" ht="15.75" customHeight="1">
      <c r="A45" s="121">
        <f t="shared" si="1"/>
        <v>44</v>
      </c>
      <c r="B45" s="125">
        <v>27903.0</v>
      </c>
      <c r="C45" s="122">
        <v>31278.0</v>
      </c>
      <c r="D45" s="122">
        <v>36347.0</v>
      </c>
      <c r="E45" s="122">
        <v>35477.0</v>
      </c>
      <c r="F45" s="123"/>
      <c r="G45" s="123"/>
      <c r="H45" s="122"/>
      <c r="I45" s="122"/>
      <c r="J45" s="122"/>
      <c r="K45" s="122"/>
      <c r="L45" s="122"/>
      <c r="M45" s="122"/>
      <c r="N45" s="122"/>
      <c r="O45" s="122"/>
      <c r="P45" s="122"/>
      <c r="Q45" s="122"/>
      <c r="R45" s="122"/>
      <c r="S45" s="122"/>
      <c r="T45" s="122"/>
      <c r="U45" s="122"/>
      <c r="V45" s="122"/>
      <c r="W45" s="122"/>
      <c r="X45" s="122"/>
      <c r="Y45" s="122"/>
      <c r="Z45" s="122"/>
      <c r="AA45" s="122"/>
    </row>
    <row r="46" ht="15.75" customHeight="1">
      <c r="A46" s="121">
        <f t="shared" si="1"/>
        <v>45</v>
      </c>
      <c r="B46" s="125">
        <v>27257.0</v>
      </c>
      <c r="C46" s="122">
        <v>31135.0</v>
      </c>
      <c r="D46" s="122">
        <v>35999.0</v>
      </c>
      <c r="E46" s="122">
        <v>34722.0</v>
      </c>
      <c r="F46" s="123"/>
      <c r="G46" s="123"/>
      <c r="H46" s="122"/>
      <c r="I46" s="122"/>
      <c r="J46" s="122"/>
      <c r="K46" s="122"/>
      <c r="L46" s="122"/>
      <c r="M46" s="122"/>
      <c r="N46" s="122"/>
      <c r="O46" s="122"/>
      <c r="P46" s="122"/>
      <c r="Q46" s="122"/>
      <c r="R46" s="122"/>
      <c r="S46" s="122"/>
      <c r="T46" s="122"/>
      <c r="U46" s="122"/>
      <c r="V46" s="122"/>
      <c r="W46" s="122"/>
      <c r="X46" s="122"/>
      <c r="Y46" s="122"/>
      <c r="Z46" s="122"/>
      <c r="AA46" s="122"/>
    </row>
    <row r="47" ht="15.75" customHeight="1">
      <c r="A47" s="121">
        <f t="shared" si="1"/>
        <v>46</v>
      </c>
      <c r="B47" s="122">
        <v>25357.0</v>
      </c>
      <c r="C47" s="122">
        <v>30585.0</v>
      </c>
      <c r="D47" s="122">
        <v>35844.0</v>
      </c>
      <c r="E47" s="122">
        <v>34279.0</v>
      </c>
      <c r="F47" s="123"/>
      <c r="G47" s="123"/>
      <c r="H47" s="122"/>
      <c r="I47" s="122"/>
      <c r="J47" s="122"/>
      <c r="K47" s="122"/>
      <c r="L47" s="122"/>
      <c r="M47" s="122"/>
      <c r="N47" s="122"/>
      <c r="O47" s="122"/>
      <c r="P47" s="122"/>
      <c r="Q47" s="122"/>
      <c r="R47" s="122"/>
      <c r="S47" s="122"/>
      <c r="T47" s="122"/>
      <c r="U47" s="122"/>
      <c r="V47" s="122"/>
      <c r="W47" s="122"/>
      <c r="X47" s="122"/>
      <c r="Y47" s="122"/>
      <c r="Z47" s="122"/>
      <c r="AA47" s="122"/>
    </row>
    <row r="48" ht="15.75" customHeight="1">
      <c r="A48" s="121">
        <f t="shared" si="1"/>
        <v>47</v>
      </c>
      <c r="B48" s="122"/>
      <c r="C48" s="122">
        <v>30555.0</v>
      </c>
      <c r="D48" s="122">
        <v>35109.0</v>
      </c>
      <c r="E48" s="122">
        <v>33424.0</v>
      </c>
      <c r="F48" s="123"/>
      <c r="G48" s="123"/>
      <c r="H48" s="122"/>
      <c r="I48" s="122"/>
      <c r="J48" s="122"/>
      <c r="K48" s="122"/>
      <c r="L48" s="122"/>
      <c r="M48" s="122"/>
      <c r="N48" s="122"/>
      <c r="O48" s="122"/>
      <c r="P48" s="122"/>
      <c r="Q48" s="122"/>
      <c r="R48" s="122"/>
      <c r="S48" s="122"/>
      <c r="T48" s="122"/>
      <c r="U48" s="122"/>
      <c r="V48" s="122"/>
      <c r="W48" s="122"/>
      <c r="X48" s="122"/>
      <c r="Y48" s="122"/>
      <c r="Z48" s="122"/>
      <c r="AA48" s="122"/>
    </row>
    <row r="49" ht="15.75" customHeight="1">
      <c r="A49" s="121">
        <f t="shared" si="1"/>
        <v>48</v>
      </c>
      <c r="B49" s="122"/>
      <c r="C49" s="122">
        <v>29957.0</v>
      </c>
      <c r="D49" s="122">
        <v>34478.0</v>
      </c>
      <c r="E49" s="122">
        <v>31772.0</v>
      </c>
      <c r="F49" s="123"/>
      <c r="G49" s="123"/>
      <c r="H49" s="122"/>
      <c r="I49" s="122"/>
      <c r="J49" s="122"/>
      <c r="K49" s="122"/>
      <c r="L49" s="122"/>
      <c r="M49" s="122"/>
      <c r="N49" s="122"/>
      <c r="O49" s="122"/>
      <c r="P49" s="122"/>
      <c r="Q49" s="122"/>
      <c r="R49" s="122"/>
      <c r="S49" s="122"/>
      <c r="T49" s="122"/>
      <c r="U49" s="122"/>
      <c r="V49" s="122"/>
      <c r="W49" s="122"/>
      <c r="X49" s="122"/>
      <c r="Y49" s="122"/>
      <c r="Z49" s="122"/>
      <c r="AA49" s="122"/>
    </row>
    <row r="50" ht="15.75" customHeight="1">
      <c r="A50" s="121">
        <f t="shared" si="1"/>
        <v>49</v>
      </c>
      <c r="B50" s="122"/>
      <c r="C50" s="122">
        <v>29847.0</v>
      </c>
      <c r="D50" s="122">
        <v>29651.0</v>
      </c>
      <c r="E50" s="122">
        <v>25816.0</v>
      </c>
      <c r="F50" s="123"/>
      <c r="G50" s="123"/>
      <c r="H50" s="122"/>
      <c r="I50" s="122"/>
      <c r="J50" s="122"/>
      <c r="K50" s="122"/>
      <c r="L50" s="122"/>
      <c r="M50" s="122"/>
      <c r="N50" s="122"/>
      <c r="O50" s="122"/>
      <c r="P50" s="122"/>
      <c r="Q50" s="122"/>
      <c r="R50" s="122"/>
      <c r="S50" s="122"/>
      <c r="T50" s="122"/>
      <c r="U50" s="122"/>
      <c r="V50" s="122"/>
      <c r="W50" s="122"/>
      <c r="X50" s="122"/>
      <c r="Y50" s="122"/>
      <c r="Z50" s="122"/>
      <c r="AA50" s="122"/>
    </row>
    <row r="51" ht="15.75" customHeight="1">
      <c r="A51" s="128">
        <f t="shared" si="1"/>
        <v>50</v>
      </c>
      <c r="B51" s="122"/>
      <c r="C51" s="122"/>
      <c r="D51" s="122"/>
      <c r="E51" s="122">
        <v>0.0</v>
      </c>
      <c r="F51" s="123"/>
      <c r="G51" s="123"/>
      <c r="H51" s="122"/>
      <c r="I51" s="122"/>
      <c r="J51" s="122"/>
      <c r="K51" s="122"/>
      <c r="L51" s="122"/>
      <c r="M51" s="122"/>
      <c r="N51" s="122"/>
      <c r="O51" s="122"/>
      <c r="P51" s="122"/>
      <c r="Q51" s="122"/>
      <c r="R51" s="122"/>
      <c r="S51" s="122"/>
      <c r="T51" s="122"/>
      <c r="U51" s="122"/>
      <c r="V51" s="122"/>
      <c r="W51" s="122"/>
      <c r="X51" s="122"/>
      <c r="Y51" s="122"/>
      <c r="Z51" s="122"/>
      <c r="AA51" s="122"/>
    </row>
    <row r="52" ht="15.75" hidden="1" customHeight="1">
      <c r="A52" s="129"/>
      <c r="B52" s="122"/>
      <c r="C52" s="122"/>
      <c r="D52" s="122"/>
      <c r="E52" s="122"/>
      <c r="F52" s="122"/>
      <c r="G52" s="122"/>
      <c r="H52" s="122"/>
      <c r="I52" s="122"/>
      <c r="J52" s="122"/>
      <c r="K52" s="122"/>
      <c r="L52" s="122"/>
      <c r="M52" s="122"/>
      <c r="N52" s="122"/>
      <c r="O52" s="122"/>
      <c r="P52" s="122"/>
      <c r="Q52" s="122"/>
      <c r="R52" s="122"/>
      <c r="S52" s="122"/>
      <c r="T52" s="122"/>
      <c r="U52" s="122"/>
      <c r="V52" s="122"/>
      <c r="W52" s="122"/>
      <c r="X52" s="122"/>
      <c r="Y52" s="122"/>
      <c r="Z52" s="122"/>
      <c r="AA52" s="122"/>
    </row>
    <row r="53" ht="15.75" hidden="1" customHeight="1">
      <c r="A53" s="129"/>
      <c r="B53" s="122"/>
      <c r="C53" s="122"/>
      <c r="D53" s="122"/>
      <c r="E53" s="122"/>
      <c r="F53" s="122"/>
      <c r="G53" s="122"/>
      <c r="H53" s="122"/>
      <c r="I53" s="122"/>
      <c r="J53" s="122"/>
      <c r="K53" s="122"/>
      <c r="L53" s="122"/>
      <c r="M53" s="122"/>
      <c r="N53" s="122"/>
      <c r="O53" s="122"/>
      <c r="P53" s="122"/>
      <c r="Q53" s="122"/>
      <c r="R53" s="122"/>
      <c r="S53" s="122"/>
      <c r="T53" s="122"/>
      <c r="U53" s="122"/>
      <c r="V53" s="122"/>
      <c r="W53" s="122"/>
      <c r="X53" s="122"/>
      <c r="Y53" s="122"/>
      <c r="Z53" s="122"/>
      <c r="AA53" s="122"/>
    </row>
    <row r="54" ht="15.75" hidden="1" customHeight="1">
      <c r="A54" s="129"/>
      <c r="B54" s="122"/>
      <c r="C54" s="122"/>
      <c r="D54" s="122"/>
      <c r="E54" s="122"/>
      <c r="F54" s="122"/>
      <c r="G54" s="122"/>
      <c r="H54" s="122"/>
      <c r="I54" s="122"/>
      <c r="J54" s="122"/>
      <c r="K54" s="122"/>
      <c r="L54" s="122"/>
      <c r="M54" s="122"/>
      <c r="N54" s="122"/>
      <c r="O54" s="122"/>
      <c r="P54" s="122"/>
      <c r="Q54" s="122"/>
      <c r="R54" s="122"/>
      <c r="S54" s="122"/>
      <c r="T54" s="122"/>
      <c r="U54" s="122"/>
      <c r="V54" s="122"/>
      <c r="W54" s="122"/>
      <c r="X54" s="122"/>
      <c r="Y54" s="122"/>
      <c r="Z54" s="122"/>
      <c r="AA54" s="122"/>
    </row>
    <row r="55" ht="15.75" hidden="1" customHeight="1">
      <c r="A55" s="129"/>
      <c r="B55" s="122"/>
      <c r="C55" s="122"/>
      <c r="D55" s="122"/>
      <c r="E55" s="122"/>
      <c r="F55" s="122"/>
      <c r="G55" s="122"/>
      <c r="H55" s="122"/>
      <c r="I55" s="122"/>
      <c r="J55" s="122"/>
      <c r="K55" s="122"/>
      <c r="L55" s="122"/>
      <c r="M55" s="122"/>
      <c r="N55" s="122"/>
      <c r="O55" s="122"/>
      <c r="P55" s="122"/>
      <c r="Q55" s="122"/>
      <c r="R55" s="122"/>
      <c r="S55" s="122"/>
      <c r="T55" s="122"/>
      <c r="U55" s="122"/>
      <c r="V55" s="122"/>
      <c r="W55" s="122"/>
      <c r="X55" s="122"/>
      <c r="Y55" s="122"/>
      <c r="Z55" s="122"/>
      <c r="AA55" s="122"/>
    </row>
    <row r="56" ht="15.75" hidden="1" customHeight="1">
      <c r="A56" s="129"/>
      <c r="B56" s="122"/>
      <c r="C56" s="122"/>
      <c r="D56" s="122"/>
      <c r="E56" s="122"/>
      <c r="F56" s="122"/>
      <c r="G56" s="122"/>
      <c r="H56" s="122"/>
      <c r="I56" s="122"/>
      <c r="J56" s="122"/>
      <c r="K56" s="122"/>
      <c r="L56" s="122"/>
      <c r="M56" s="122"/>
      <c r="N56" s="122"/>
      <c r="O56" s="122"/>
      <c r="P56" s="122"/>
      <c r="Q56" s="122"/>
      <c r="R56" s="122"/>
      <c r="S56" s="122"/>
      <c r="T56" s="122"/>
      <c r="U56" s="122"/>
      <c r="V56" s="122"/>
      <c r="W56" s="122"/>
      <c r="X56" s="122"/>
      <c r="Y56" s="122"/>
      <c r="Z56" s="122"/>
      <c r="AA56" s="122"/>
    </row>
    <row r="57" ht="15.75" hidden="1" customHeight="1">
      <c r="A57" s="129"/>
      <c r="B57" s="122"/>
      <c r="C57" s="122"/>
      <c r="D57" s="122"/>
      <c r="E57" s="122"/>
      <c r="F57" s="122"/>
      <c r="G57" s="122"/>
      <c r="H57" s="122"/>
      <c r="I57" s="122"/>
      <c r="J57" s="122"/>
      <c r="K57" s="122"/>
      <c r="L57" s="122"/>
      <c r="M57" s="122"/>
      <c r="N57" s="122"/>
      <c r="O57" s="122"/>
      <c r="P57" s="122"/>
      <c r="Q57" s="122"/>
      <c r="R57" s="122"/>
      <c r="S57" s="122"/>
      <c r="T57" s="122"/>
      <c r="U57" s="122"/>
      <c r="V57" s="122"/>
      <c r="W57" s="122"/>
      <c r="X57" s="122"/>
      <c r="Y57" s="122"/>
      <c r="Z57" s="122"/>
      <c r="AA57" s="122"/>
    </row>
    <row r="58" ht="15.75" hidden="1" customHeight="1">
      <c r="A58" s="129"/>
      <c r="B58" s="122"/>
      <c r="C58" s="122"/>
      <c r="D58" s="122"/>
      <c r="E58" s="122"/>
      <c r="F58" s="122"/>
      <c r="G58" s="122"/>
      <c r="H58" s="122"/>
      <c r="I58" s="122"/>
      <c r="J58" s="122"/>
      <c r="K58" s="122"/>
      <c r="L58" s="122"/>
      <c r="M58" s="122"/>
      <c r="N58" s="122"/>
      <c r="O58" s="122"/>
      <c r="P58" s="122"/>
      <c r="Q58" s="122"/>
      <c r="R58" s="122"/>
      <c r="S58" s="122"/>
      <c r="T58" s="122"/>
      <c r="U58" s="122"/>
      <c r="V58" s="122"/>
      <c r="W58" s="122"/>
      <c r="X58" s="122"/>
      <c r="Y58" s="122"/>
      <c r="Z58" s="122"/>
      <c r="AA58" s="122"/>
    </row>
    <row r="59" ht="15.75" hidden="1" customHeight="1">
      <c r="A59" s="129"/>
      <c r="B59" s="122"/>
      <c r="C59" s="122"/>
      <c r="D59" s="122"/>
      <c r="E59" s="122"/>
      <c r="F59" s="122"/>
      <c r="G59" s="122"/>
      <c r="H59" s="122"/>
      <c r="I59" s="122"/>
      <c r="J59" s="122"/>
      <c r="K59" s="122"/>
      <c r="L59" s="122"/>
      <c r="M59" s="122"/>
      <c r="N59" s="122"/>
      <c r="O59" s="122"/>
      <c r="P59" s="122"/>
      <c r="Q59" s="122"/>
      <c r="R59" s="122"/>
      <c r="S59" s="122"/>
      <c r="T59" s="122"/>
      <c r="U59" s="122"/>
      <c r="V59" s="122"/>
      <c r="W59" s="122"/>
      <c r="X59" s="122"/>
      <c r="Y59" s="122"/>
      <c r="Z59" s="122"/>
      <c r="AA59" s="122"/>
    </row>
    <row r="60" ht="15.75" hidden="1" customHeight="1">
      <c r="A60" s="129"/>
      <c r="B60" s="122"/>
      <c r="C60" s="122"/>
      <c r="D60" s="122"/>
      <c r="E60" s="122"/>
      <c r="F60" s="122"/>
      <c r="G60" s="122"/>
      <c r="H60" s="122"/>
      <c r="I60" s="122"/>
      <c r="J60" s="122"/>
      <c r="K60" s="122"/>
      <c r="L60" s="122"/>
      <c r="M60" s="122"/>
      <c r="N60" s="122"/>
      <c r="O60" s="122"/>
      <c r="P60" s="122"/>
      <c r="Q60" s="122"/>
      <c r="R60" s="122"/>
      <c r="S60" s="122"/>
      <c r="T60" s="122"/>
      <c r="U60" s="122"/>
      <c r="V60" s="122"/>
      <c r="W60" s="122"/>
      <c r="X60" s="122"/>
      <c r="Y60" s="122"/>
      <c r="Z60" s="122"/>
      <c r="AA60" s="122"/>
    </row>
    <row r="61" ht="15.75" hidden="1" customHeight="1">
      <c r="A61" s="129"/>
      <c r="B61" s="122"/>
      <c r="C61" s="122"/>
      <c r="D61" s="122"/>
      <c r="E61" s="122"/>
      <c r="F61" s="122"/>
      <c r="G61" s="122"/>
      <c r="H61" s="122"/>
      <c r="I61" s="122"/>
      <c r="J61" s="122"/>
      <c r="K61" s="122"/>
      <c r="L61" s="122"/>
      <c r="M61" s="122"/>
      <c r="N61" s="122"/>
      <c r="O61" s="122"/>
      <c r="P61" s="122"/>
      <c r="Q61" s="122"/>
      <c r="R61" s="122"/>
      <c r="S61" s="122"/>
      <c r="T61" s="122"/>
      <c r="U61" s="122"/>
      <c r="V61" s="122"/>
      <c r="W61" s="122"/>
      <c r="X61" s="122"/>
      <c r="Y61" s="122"/>
      <c r="Z61" s="122"/>
      <c r="AA61" s="122"/>
    </row>
    <row r="62" ht="15.75" hidden="1" customHeight="1">
      <c r="A62" s="129"/>
      <c r="B62" s="122"/>
      <c r="C62" s="122"/>
      <c r="D62" s="122"/>
      <c r="E62" s="122"/>
      <c r="F62" s="122"/>
      <c r="G62" s="122"/>
      <c r="H62" s="122"/>
      <c r="I62" s="122"/>
      <c r="J62" s="122"/>
      <c r="K62" s="122"/>
      <c r="L62" s="122"/>
      <c r="M62" s="122"/>
      <c r="N62" s="122"/>
      <c r="O62" s="122"/>
      <c r="P62" s="122"/>
      <c r="Q62" s="122"/>
      <c r="R62" s="122"/>
      <c r="S62" s="122"/>
      <c r="T62" s="122"/>
      <c r="U62" s="122"/>
      <c r="V62" s="122"/>
      <c r="W62" s="122"/>
      <c r="X62" s="122"/>
      <c r="Y62" s="122"/>
      <c r="Z62" s="122"/>
      <c r="AA62" s="122"/>
    </row>
    <row r="63" ht="15.75" hidden="1" customHeight="1">
      <c r="A63" s="129"/>
      <c r="B63" s="122"/>
      <c r="C63" s="122"/>
      <c r="D63" s="122"/>
      <c r="E63" s="122"/>
      <c r="F63" s="122"/>
      <c r="G63" s="122"/>
      <c r="H63" s="122"/>
      <c r="I63" s="122"/>
      <c r="J63" s="122"/>
      <c r="K63" s="122"/>
      <c r="L63" s="122"/>
      <c r="M63" s="122"/>
      <c r="N63" s="122"/>
      <c r="O63" s="122"/>
      <c r="P63" s="122"/>
      <c r="Q63" s="122"/>
      <c r="R63" s="122"/>
      <c r="S63" s="122"/>
      <c r="T63" s="122"/>
      <c r="U63" s="122"/>
      <c r="V63" s="122"/>
      <c r="W63" s="122"/>
      <c r="X63" s="122"/>
      <c r="Y63" s="122"/>
      <c r="Z63" s="122"/>
      <c r="AA63" s="122"/>
    </row>
    <row r="64" ht="15.75" hidden="1" customHeight="1">
      <c r="A64" s="129"/>
      <c r="B64" s="122"/>
      <c r="C64" s="122"/>
      <c r="D64" s="122"/>
      <c r="E64" s="122"/>
      <c r="F64" s="122"/>
      <c r="G64" s="122"/>
      <c r="H64" s="122"/>
      <c r="I64" s="122"/>
      <c r="J64" s="122"/>
      <c r="K64" s="122"/>
      <c r="L64" s="122"/>
      <c r="M64" s="122"/>
      <c r="N64" s="122"/>
      <c r="O64" s="122"/>
      <c r="P64" s="122"/>
      <c r="Q64" s="122"/>
      <c r="R64" s="122"/>
      <c r="S64" s="122"/>
      <c r="T64" s="122"/>
      <c r="U64" s="122"/>
      <c r="V64" s="122"/>
      <c r="W64" s="122"/>
      <c r="X64" s="122"/>
      <c r="Y64" s="122"/>
      <c r="Z64" s="122"/>
      <c r="AA64" s="122"/>
    </row>
    <row r="65" ht="15.75" hidden="1" customHeight="1">
      <c r="A65" s="129"/>
      <c r="B65" s="122"/>
      <c r="C65" s="122"/>
      <c r="D65" s="122"/>
      <c r="E65" s="122"/>
      <c r="F65" s="122"/>
      <c r="G65" s="122"/>
      <c r="H65" s="122"/>
      <c r="I65" s="122"/>
      <c r="J65" s="122"/>
      <c r="K65" s="122"/>
      <c r="L65" s="122"/>
      <c r="M65" s="122"/>
      <c r="N65" s="122"/>
      <c r="O65" s="122"/>
      <c r="P65" s="122"/>
      <c r="Q65" s="122"/>
      <c r="R65" s="122"/>
      <c r="S65" s="122"/>
      <c r="T65" s="122"/>
      <c r="U65" s="122"/>
      <c r="V65" s="122"/>
      <c r="W65" s="122"/>
      <c r="X65" s="122"/>
      <c r="Y65" s="122"/>
      <c r="Z65" s="122"/>
      <c r="AA65" s="122"/>
    </row>
    <row r="66" ht="15.75" hidden="1" customHeight="1">
      <c r="A66" s="129"/>
      <c r="B66" s="122"/>
      <c r="C66" s="122"/>
      <c r="D66" s="122"/>
      <c r="E66" s="122"/>
      <c r="F66" s="122"/>
      <c r="G66" s="122"/>
      <c r="H66" s="122"/>
      <c r="I66" s="122"/>
      <c r="J66" s="122"/>
      <c r="K66" s="122"/>
      <c r="L66" s="122"/>
      <c r="M66" s="122"/>
      <c r="N66" s="122"/>
      <c r="O66" s="122"/>
      <c r="P66" s="122"/>
      <c r="Q66" s="122"/>
      <c r="R66" s="122"/>
      <c r="S66" s="122"/>
      <c r="T66" s="122"/>
      <c r="U66" s="122"/>
      <c r="V66" s="122"/>
      <c r="W66" s="122"/>
      <c r="X66" s="122"/>
      <c r="Y66" s="122"/>
      <c r="Z66" s="122"/>
      <c r="AA66" s="122"/>
    </row>
    <row r="67" ht="15.75" hidden="1" customHeight="1">
      <c r="A67" s="129"/>
      <c r="B67" s="122"/>
      <c r="C67" s="122"/>
      <c r="D67" s="122"/>
      <c r="E67" s="122"/>
      <c r="F67" s="122"/>
      <c r="G67" s="122"/>
      <c r="H67" s="122"/>
      <c r="I67" s="122"/>
      <c r="J67" s="122"/>
      <c r="K67" s="122"/>
      <c r="L67" s="122"/>
      <c r="M67" s="122"/>
      <c r="N67" s="122"/>
      <c r="O67" s="122"/>
      <c r="P67" s="122"/>
      <c r="Q67" s="122"/>
      <c r="R67" s="122"/>
      <c r="S67" s="122"/>
      <c r="T67" s="122"/>
      <c r="U67" s="122"/>
      <c r="V67" s="122"/>
      <c r="W67" s="122"/>
      <c r="X67" s="122"/>
      <c r="Y67" s="122"/>
      <c r="Z67" s="122"/>
      <c r="AA67" s="122"/>
    </row>
    <row r="68" ht="15.75" hidden="1" customHeight="1">
      <c r="A68" s="129"/>
      <c r="B68" s="122"/>
      <c r="C68" s="122"/>
      <c r="D68" s="122"/>
      <c r="E68" s="122"/>
      <c r="F68" s="122"/>
      <c r="G68" s="122"/>
      <c r="H68" s="122"/>
      <c r="I68" s="122"/>
      <c r="J68" s="122"/>
      <c r="K68" s="122"/>
      <c r="L68" s="122"/>
      <c r="M68" s="122"/>
      <c r="N68" s="122"/>
      <c r="O68" s="122"/>
      <c r="P68" s="122"/>
      <c r="Q68" s="122"/>
      <c r="R68" s="122"/>
      <c r="S68" s="122"/>
      <c r="T68" s="122"/>
      <c r="U68" s="122"/>
      <c r="V68" s="122"/>
      <c r="W68" s="122"/>
      <c r="X68" s="122"/>
      <c r="Y68" s="122"/>
      <c r="Z68" s="122"/>
      <c r="AA68" s="122"/>
    </row>
    <row r="69" ht="15.75" hidden="1" customHeight="1">
      <c r="A69" s="129"/>
      <c r="B69" s="122"/>
      <c r="C69" s="122"/>
      <c r="D69" s="122"/>
      <c r="E69" s="122"/>
      <c r="F69" s="122"/>
      <c r="G69" s="122"/>
      <c r="H69" s="122"/>
      <c r="I69" s="122"/>
      <c r="J69" s="122"/>
      <c r="K69" s="122"/>
      <c r="L69" s="122"/>
      <c r="M69" s="122"/>
      <c r="N69" s="122"/>
      <c r="O69" s="122"/>
      <c r="P69" s="122"/>
      <c r="Q69" s="122"/>
      <c r="R69" s="122"/>
      <c r="S69" s="122"/>
      <c r="T69" s="122"/>
      <c r="U69" s="122"/>
      <c r="V69" s="122"/>
      <c r="W69" s="122"/>
      <c r="X69" s="122"/>
      <c r="Y69" s="122"/>
      <c r="Z69" s="122"/>
      <c r="AA69" s="122"/>
    </row>
    <row r="70" ht="15.75" hidden="1" customHeight="1">
      <c r="A70" s="129"/>
      <c r="B70" s="122"/>
      <c r="C70" s="122"/>
      <c r="D70" s="122"/>
      <c r="E70" s="122"/>
      <c r="F70" s="122"/>
      <c r="G70" s="122"/>
      <c r="H70" s="122"/>
      <c r="I70" s="122"/>
      <c r="J70" s="122"/>
      <c r="K70" s="122"/>
      <c r="L70" s="122"/>
      <c r="M70" s="122"/>
      <c r="N70" s="122"/>
      <c r="O70" s="122"/>
      <c r="P70" s="122"/>
      <c r="Q70" s="122"/>
      <c r="R70" s="122"/>
      <c r="S70" s="122"/>
      <c r="T70" s="122"/>
      <c r="U70" s="122"/>
      <c r="V70" s="122"/>
      <c r="W70" s="122"/>
      <c r="X70" s="122"/>
      <c r="Y70" s="122"/>
      <c r="Z70" s="122"/>
      <c r="AA70" s="122"/>
    </row>
    <row r="71" ht="15.75" hidden="1" customHeight="1">
      <c r="A71" s="129"/>
      <c r="B71" s="122"/>
      <c r="C71" s="122"/>
      <c r="D71" s="122"/>
      <c r="E71" s="122"/>
      <c r="F71" s="122"/>
      <c r="G71" s="122"/>
      <c r="H71" s="122"/>
      <c r="I71" s="122"/>
      <c r="J71" s="122"/>
      <c r="K71" s="122"/>
      <c r="L71" s="122"/>
      <c r="M71" s="122"/>
      <c r="N71" s="122"/>
      <c r="O71" s="122"/>
      <c r="P71" s="122"/>
      <c r="Q71" s="122"/>
      <c r="R71" s="122"/>
      <c r="S71" s="122"/>
      <c r="T71" s="122"/>
      <c r="U71" s="122"/>
      <c r="V71" s="122"/>
      <c r="W71" s="122"/>
      <c r="X71" s="122"/>
      <c r="Y71" s="122"/>
      <c r="Z71" s="122"/>
      <c r="AA71" s="122"/>
    </row>
    <row r="72" ht="15.75" hidden="1" customHeight="1">
      <c r="A72" s="129"/>
      <c r="B72" s="122"/>
      <c r="C72" s="122"/>
      <c r="D72" s="122"/>
      <c r="E72" s="122"/>
      <c r="F72" s="122"/>
      <c r="G72" s="122"/>
      <c r="H72" s="122"/>
      <c r="I72" s="122"/>
      <c r="J72" s="122"/>
      <c r="K72" s="122"/>
      <c r="L72" s="122"/>
      <c r="M72" s="122"/>
      <c r="N72" s="122"/>
      <c r="O72" s="122"/>
      <c r="P72" s="122"/>
      <c r="Q72" s="122"/>
      <c r="R72" s="122"/>
      <c r="S72" s="122"/>
      <c r="T72" s="122"/>
      <c r="U72" s="122"/>
      <c r="V72" s="122"/>
      <c r="W72" s="122"/>
      <c r="X72" s="122"/>
      <c r="Y72" s="122"/>
      <c r="Z72" s="122"/>
      <c r="AA72" s="122"/>
    </row>
    <row r="73" ht="15.75" hidden="1" customHeight="1">
      <c r="A73" s="129"/>
      <c r="B73" s="122"/>
      <c r="C73" s="122"/>
      <c r="D73" s="122"/>
      <c r="E73" s="122"/>
      <c r="F73" s="122"/>
      <c r="G73" s="122"/>
      <c r="H73" s="122"/>
      <c r="I73" s="122"/>
      <c r="J73" s="122"/>
      <c r="K73" s="122"/>
      <c r="L73" s="122"/>
      <c r="M73" s="122"/>
      <c r="N73" s="122"/>
      <c r="O73" s="122"/>
      <c r="P73" s="122"/>
      <c r="Q73" s="122"/>
      <c r="R73" s="122"/>
      <c r="S73" s="122"/>
      <c r="T73" s="122"/>
      <c r="U73" s="122"/>
      <c r="V73" s="122"/>
      <c r="W73" s="122"/>
      <c r="X73" s="122"/>
      <c r="Y73" s="122"/>
      <c r="Z73" s="122"/>
      <c r="AA73" s="122"/>
    </row>
    <row r="74" ht="15.75" hidden="1" customHeight="1">
      <c r="A74" s="129"/>
      <c r="B74" s="122"/>
      <c r="C74" s="122"/>
      <c r="D74" s="122"/>
      <c r="E74" s="122"/>
      <c r="F74" s="122"/>
      <c r="G74" s="122"/>
      <c r="H74" s="122"/>
      <c r="I74" s="122"/>
      <c r="J74" s="122"/>
      <c r="K74" s="122"/>
      <c r="L74" s="122"/>
      <c r="M74" s="122"/>
      <c r="N74" s="122"/>
      <c r="O74" s="122"/>
      <c r="P74" s="122"/>
      <c r="Q74" s="122"/>
      <c r="R74" s="122"/>
      <c r="S74" s="122"/>
      <c r="T74" s="122"/>
      <c r="U74" s="122"/>
      <c r="V74" s="122"/>
      <c r="W74" s="122"/>
      <c r="X74" s="122"/>
      <c r="Y74" s="122"/>
      <c r="Z74" s="122"/>
      <c r="AA74" s="122"/>
    </row>
    <row r="75" ht="15.75" hidden="1" customHeight="1">
      <c r="A75" s="129"/>
      <c r="B75" s="122"/>
      <c r="C75" s="122"/>
      <c r="D75" s="122"/>
      <c r="E75" s="122"/>
      <c r="F75" s="122"/>
      <c r="G75" s="122"/>
      <c r="H75" s="122"/>
      <c r="I75" s="122"/>
      <c r="J75" s="122"/>
      <c r="K75" s="122"/>
      <c r="L75" s="122"/>
      <c r="M75" s="122"/>
      <c r="N75" s="122"/>
      <c r="O75" s="122"/>
      <c r="P75" s="122"/>
      <c r="Q75" s="122"/>
      <c r="R75" s="122"/>
      <c r="S75" s="122"/>
      <c r="T75" s="122"/>
      <c r="U75" s="122"/>
      <c r="V75" s="122"/>
      <c r="W75" s="122"/>
      <c r="X75" s="122"/>
      <c r="Y75" s="122"/>
      <c r="Z75" s="122"/>
      <c r="AA75" s="122"/>
    </row>
    <row r="76" ht="15.75" hidden="1" customHeight="1">
      <c r="A76" s="129"/>
      <c r="B76" s="122"/>
      <c r="C76" s="122"/>
      <c r="D76" s="122"/>
      <c r="E76" s="122"/>
      <c r="F76" s="122"/>
      <c r="G76" s="122"/>
      <c r="H76" s="122"/>
      <c r="I76" s="122"/>
      <c r="J76" s="122"/>
      <c r="K76" s="122"/>
      <c r="L76" s="122"/>
      <c r="M76" s="122"/>
      <c r="N76" s="122"/>
      <c r="O76" s="122"/>
      <c r="P76" s="122"/>
      <c r="Q76" s="122"/>
      <c r="R76" s="122"/>
      <c r="S76" s="122"/>
      <c r="T76" s="122"/>
      <c r="U76" s="122"/>
      <c r="V76" s="122"/>
      <c r="W76" s="122"/>
      <c r="X76" s="122"/>
      <c r="Y76" s="122"/>
      <c r="Z76" s="122"/>
      <c r="AA76" s="122"/>
    </row>
    <row r="77" ht="15.75" hidden="1" customHeight="1">
      <c r="A77" s="129"/>
      <c r="B77" s="122"/>
      <c r="C77" s="122"/>
      <c r="D77" s="122"/>
      <c r="E77" s="122"/>
      <c r="F77" s="122"/>
      <c r="G77" s="122"/>
      <c r="H77" s="122"/>
      <c r="I77" s="122"/>
      <c r="J77" s="122"/>
      <c r="K77" s="122"/>
      <c r="L77" s="122"/>
      <c r="M77" s="122"/>
      <c r="N77" s="122"/>
      <c r="O77" s="122"/>
      <c r="P77" s="122"/>
      <c r="Q77" s="122"/>
      <c r="R77" s="122"/>
      <c r="S77" s="122"/>
      <c r="T77" s="122"/>
      <c r="U77" s="122"/>
      <c r="V77" s="122"/>
      <c r="W77" s="122"/>
      <c r="X77" s="122"/>
      <c r="Y77" s="122"/>
      <c r="Z77" s="122"/>
      <c r="AA77" s="122"/>
    </row>
    <row r="78" ht="15.75" hidden="1" customHeight="1">
      <c r="A78" s="129"/>
      <c r="B78" s="122"/>
      <c r="C78" s="122"/>
      <c r="D78" s="122"/>
      <c r="E78" s="122"/>
      <c r="F78" s="122"/>
      <c r="G78" s="122"/>
      <c r="H78" s="122"/>
      <c r="I78" s="122"/>
      <c r="J78" s="122"/>
      <c r="K78" s="122"/>
      <c r="L78" s="122"/>
      <c r="M78" s="122"/>
      <c r="N78" s="122"/>
      <c r="O78" s="122"/>
      <c r="P78" s="122"/>
      <c r="Q78" s="122"/>
      <c r="R78" s="122"/>
      <c r="S78" s="122"/>
      <c r="T78" s="122"/>
      <c r="U78" s="122"/>
      <c r="V78" s="122"/>
      <c r="W78" s="122"/>
      <c r="X78" s="122"/>
      <c r="Y78" s="122"/>
      <c r="Z78" s="122"/>
      <c r="AA78" s="122"/>
    </row>
    <row r="79" ht="15.75" hidden="1" customHeight="1">
      <c r="A79" s="129"/>
      <c r="B79" s="122"/>
      <c r="C79" s="122"/>
      <c r="D79" s="122"/>
      <c r="E79" s="122"/>
      <c r="F79" s="122"/>
      <c r="G79" s="122"/>
      <c r="H79" s="122"/>
      <c r="I79" s="122"/>
      <c r="J79" s="122"/>
      <c r="K79" s="122"/>
      <c r="L79" s="122"/>
      <c r="M79" s="122"/>
      <c r="N79" s="122"/>
      <c r="O79" s="122"/>
      <c r="P79" s="122"/>
      <c r="Q79" s="122"/>
      <c r="R79" s="122"/>
      <c r="S79" s="122"/>
      <c r="T79" s="122"/>
      <c r="U79" s="122"/>
      <c r="V79" s="122"/>
      <c r="W79" s="122"/>
      <c r="X79" s="122"/>
      <c r="Y79" s="122"/>
      <c r="Z79" s="122"/>
      <c r="AA79" s="122"/>
    </row>
    <row r="80" ht="15.75" hidden="1" customHeight="1">
      <c r="A80" s="129"/>
      <c r="B80" s="122"/>
      <c r="C80" s="122"/>
      <c r="D80" s="122"/>
      <c r="E80" s="122"/>
      <c r="F80" s="122"/>
      <c r="G80" s="122"/>
      <c r="H80" s="122"/>
      <c r="I80" s="122"/>
      <c r="J80" s="122"/>
      <c r="K80" s="122"/>
      <c r="L80" s="122"/>
      <c r="M80" s="122"/>
      <c r="N80" s="122"/>
      <c r="O80" s="122"/>
      <c r="P80" s="122"/>
      <c r="Q80" s="122"/>
      <c r="R80" s="122"/>
      <c r="S80" s="122"/>
      <c r="T80" s="122"/>
      <c r="U80" s="122"/>
      <c r="V80" s="122"/>
      <c r="W80" s="122"/>
      <c r="X80" s="122"/>
      <c r="Y80" s="122"/>
      <c r="Z80" s="122"/>
      <c r="AA80" s="122"/>
    </row>
    <row r="81" ht="15.75" hidden="1" customHeight="1">
      <c r="A81" s="129"/>
      <c r="B81" s="122"/>
      <c r="C81" s="122"/>
      <c r="D81" s="122"/>
      <c r="E81" s="122"/>
      <c r="F81" s="122"/>
      <c r="G81" s="122"/>
      <c r="H81" s="122"/>
      <c r="I81" s="122"/>
      <c r="J81" s="122"/>
      <c r="K81" s="122"/>
      <c r="L81" s="122"/>
      <c r="M81" s="122"/>
      <c r="N81" s="122"/>
      <c r="O81" s="122"/>
      <c r="P81" s="122"/>
      <c r="Q81" s="122"/>
      <c r="R81" s="122"/>
      <c r="S81" s="122"/>
      <c r="T81" s="122"/>
      <c r="U81" s="122"/>
      <c r="V81" s="122"/>
      <c r="W81" s="122"/>
      <c r="X81" s="122"/>
      <c r="Y81" s="122"/>
      <c r="Z81" s="122"/>
      <c r="AA81" s="122"/>
    </row>
    <row r="82" ht="15.75" hidden="1" customHeight="1">
      <c r="A82" s="129"/>
      <c r="B82" s="122"/>
      <c r="C82" s="122"/>
      <c r="D82" s="122"/>
      <c r="E82" s="122"/>
      <c r="F82" s="122"/>
      <c r="G82" s="122"/>
      <c r="H82" s="122"/>
      <c r="I82" s="122"/>
      <c r="J82" s="122"/>
      <c r="K82" s="122"/>
      <c r="L82" s="122"/>
      <c r="M82" s="122"/>
      <c r="N82" s="122"/>
      <c r="O82" s="122"/>
      <c r="P82" s="122"/>
      <c r="Q82" s="122"/>
      <c r="R82" s="122"/>
      <c r="S82" s="122"/>
      <c r="T82" s="122"/>
      <c r="U82" s="122"/>
      <c r="V82" s="122"/>
      <c r="W82" s="122"/>
      <c r="X82" s="122"/>
      <c r="Y82" s="122"/>
      <c r="Z82" s="122"/>
      <c r="AA82" s="122"/>
    </row>
    <row r="83" ht="15.75" hidden="1" customHeight="1">
      <c r="A83" s="129"/>
      <c r="B83" s="122"/>
      <c r="C83" s="122"/>
      <c r="D83" s="122"/>
      <c r="E83" s="122"/>
      <c r="F83" s="122"/>
      <c r="G83" s="122"/>
      <c r="H83" s="122"/>
      <c r="I83" s="122"/>
      <c r="J83" s="122"/>
      <c r="K83" s="122"/>
      <c r="L83" s="122"/>
      <c r="M83" s="122"/>
      <c r="N83" s="122"/>
      <c r="O83" s="122"/>
      <c r="P83" s="122"/>
      <c r="Q83" s="122"/>
      <c r="R83" s="122"/>
      <c r="S83" s="122"/>
      <c r="T83" s="122"/>
      <c r="U83" s="122"/>
      <c r="V83" s="122"/>
      <c r="W83" s="122"/>
      <c r="X83" s="122"/>
      <c r="Y83" s="122"/>
      <c r="Z83" s="122"/>
      <c r="AA83" s="122"/>
    </row>
    <row r="84" ht="15.75" hidden="1" customHeight="1">
      <c r="A84" s="129"/>
      <c r="B84" s="122"/>
      <c r="C84" s="122"/>
      <c r="D84" s="122"/>
      <c r="E84" s="122"/>
      <c r="F84" s="122"/>
      <c r="G84" s="122"/>
      <c r="H84" s="122"/>
      <c r="I84" s="122"/>
      <c r="J84" s="122"/>
      <c r="K84" s="122"/>
      <c r="L84" s="122"/>
      <c r="M84" s="122"/>
      <c r="N84" s="122"/>
      <c r="O84" s="122"/>
      <c r="P84" s="122"/>
      <c r="Q84" s="122"/>
      <c r="R84" s="122"/>
      <c r="S84" s="122"/>
      <c r="T84" s="122"/>
      <c r="U84" s="122"/>
      <c r="V84" s="122"/>
      <c r="W84" s="122"/>
      <c r="X84" s="122"/>
      <c r="Y84" s="122"/>
      <c r="Z84" s="122"/>
      <c r="AA84" s="122"/>
    </row>
    <row r="85" ht="15.75" hidden="1" customHeight="1">
      <c r="A85" s="129"/>
      <c r="B85" s="122"/>
      <c r="C85" s="122"/>
      <c r="D85" s="122"/>
      <c r="E85" s="122"/>
      <c r="F85" s="122"/>
      <c r="G85" s="122"/>
      <c r="H85" s="122"/>
      <c r="I85" s="122"/>
      <c r="J85" s="122"/>
      <c r="K85" s="122"/>
      <c r="L85" s="122"/>
      <c r="M85" s="122"/>
      <c r="N85" s="122"/>
      <c r="O85" s="122"/>
      <c r="P85" s="122"/>
      <c r="Q85" s="122"/>
      <c r="R85" s="122"/>
      <c r="S85" s="122"/>
      <c r="T85" s="122"/>
      <c r="U85" s="122"/>
      <c r="V85" s="122"/>
      <c r="W85" s="122"/>
      <c r="X85" s="122"/>
      <c r="Y85" s="122"/>
      <c r="Z85" s="122"/>
      <c r="AA85" s="122"/>
    </row>
    <row r="86" ht="15.75" hidden="1" customHeight="1">
      <c r="A86" s="129"/>
      <c r="B86" s="122"/>
      <c r="C86" s="122"/>
      <c r="D86" s="122"/>
      <c r="E86" s="122"/>
      <c r="F86" s="122"/>
      <c r="G86" s="122"/>
      <c r="H86" s="122"/>
      <c r="I86" s="122"/>
      <c r="J86" s="122"/>
      <c r="K86" s="122"/>
      <c r="L86" s="122"/>
      <c r="M86" s="122"/>
      <c r="N86" s="122"/>
      <c r="O86" s="122"/>
      <c r="P86" s="122"/>
      <c r="Q86" s="122"/>
      <c r="R86" s="122"/>
      <c r="S86" s="122"/>
      <c r="T86" s="122"/>
      <c r="U86" s="122"/>
      <c r="V86" s="122"/>
      <c r="W86" s="122"/>
      <c r="X86" s="122"/>
      <c r="Y86" s="122"/>
      <c r="Z86" s="122"/>
      <c r="AA86" s="122"/>
    </row>
    <row r="87" ht="15.75" hidden="1" customHeight="1">
      <c r="A87" s="129"/>
      <c r="B87" s="122"/>
      <c r="C87" s="122"/>
      <c r="D87" s="122"/>
      <c r="E87" s="122"/>
      <c r="F87" s="122"/>
      <c r="G87" s="122"/>
      <c r="H87" s="122"/>
      <c r="I87" s="122"/>
      <c r="J87" s="122"/>
      <c r="K87" s="122"/>
      <c r="L87" s="122"/>
      <c r="M87" s="122"/>
      <c r="N87" s="122"/>
      <c r="O87" s="122"/>
      <c r="P87" s="122"/>
      <c r="Q87" s="122"/>
      <c r="R87" s="122"/>
      <c r="S87" s="122"/>
      <c r="T87" s="122"/>
      <c r="U87" s="122"/>
      <c r="V87" s="122"/>
      <c r="W87" s="122"/>
      <c r="X87" s="122"/>
      <c r="Y87" s="122"/>
      <c r="Z87" s="122"/>
      <c r="AA87" s="122"/>
    </row>
    <row r="88" ht="15.75" hidden="1" customHeight="1">
      <c r="A88" s="129"/>
      <c r="B88" s="122"/>
      <c r="C88" s="122"/>
      <c r="D88" s="122"/>
      <c r="E88" s="122"/>
      <c r="F88" s="122"/>
      <c r="G88" s="122"/>
      <c r="H88" s="122"/>
      <c r="I88" s="122"/>
      <c r="J88" s="122"/>
      <c r="K88" s="122"/>
      <c r="L88" s="122"/>
      <c r="M88" s="122"/>
      <c r="N88" s="122"/>
      <c r="O88" s="122"/>
      <c r="P88" s="122"/>
      <c r="Q88" s="122"/>
      <c r="R88" s="122"/>
      <c r="S88" s="122"/>
      <c r="T88" s="122"/>
      <c r="U88" s="122"/>
      <c r="V88" s="122"/>
      <c r="W88" s="122"/>
      <c r="X88" s="122"/>
      <c r="Y88" s="122"/>
      <c r="Z88" s="122"/>
      <c r="AA88" s="122"/>
    </row>
    <row r="89" ht="15.75" hidden="1" customHeight="1">
      <c r="A89" s="129"/>
      <c r="B89" s="122"/>
      <c r="C89" s="122"/>
      <c r="D89" s="122"/>
      <c r="E89" s="122"/>
      <c r="F89" s="122"/>
      <c r="G89" s="122"/>
      <c r="H89" s="122"/>
      <c r="I89" s="122"/>
      <c r="J89" s="122"/>
      <c r="K89" s="122"/>
      <c r="L89" s="122"/>
      <c r="M89" s="122"/>
      <c r="N89" s="122"/>
      <c r="O89" s="122"/>
      <c r="P89" s="122"/>
      <c r="Q89" s="122"/>
      <c r="R89" s="122"/>
      <c r="S89" s="122"/>
      <c r="T89" s="122"/>
      <c r="U89" s="122"/>
      <c r="V89" s="122"/>
      <c r="W89" s="122"/>
      <c r="X89" s="122"/>
      <c r="Y89" s="122"/>
      <c r="Z89" s="122"/>
      <c r="AA89" s="122"/>
    </row>
    <row r="90" ht="15.75" hidden="1" customHeight="1">
      <c r="A90" s="129"/>
      <c r="B90" s="122"/>
      <c r="C90" s="122"/>
      <c r="D90" s="122"/>
      <c r="E90" s="122"/>
      <c r="F90" s="122"/>
      <c r="G90" s="122"/>
      <c r="H90" s="122"/>
      <c r="I90" s="122"/>
      <c r="J90" s="122"/>
      <c r="K90" s="122"/>
      <c r="L90" s="122"/>
      <c r="M90" s="122"/>
      <c r="N90" s="122"/>
      <c r="O90" s="122"/>
      <c r="P90" s="122"/>
      <c r="Q90" s="122"/>
      <c r="R90" s="122"/>
      <c r="S90" s="122"/>
      <c r="T90" s="122"/>
      <c r="U90" s="122"/>
      <c r="V90" s="122"/>
      <c r="W90" s="122"/>
      <c r="X90" s="122"/>
      <c r="Y90" s="122"/>
      <c r="Z90" s="122"/>
      <c r="AA90" s="122"/>
    </row>
    <row r="91" ht="15.75" hidden="1" customHeight="1">
      <c r="A91" s="129"/>
      <c r="B91" s="122"/>
      <c r="C91" s="122"/>
      <c r="D91" s="122"/>
      <c r="E91" s="122"/>
      <c r="F91" s="122"/>
      <c r="G91" s="122"/>
      <c r="H91" s="122"/>
      <c r="I91" s="122"/>
      <c r="J91" s="122"/>
      <c r="K91" s="122"/>
      <c r="L91" s="122"/>
      <c r="M91" s="122"/>
      <c r="N91" s="122"/>
      <c r="O91" s="122"/>
      <c r="P91" s="122"/>
      <c r="Q91" s="122"/>
      <c r="R91" s="122"/>
      <c r="S91" s="122"/>
      <c r="T91" s="122"/>
      <c r="U91" s="122"/>
      <c r="V91" s="122"/>
      <c r="W91" s="122"/>
      <c r="X91" s="122"/>
      <c r="Y91" s="122"/>
      <c r="Z91" s="122"/>
      <c r="AA91" s="122"/>
    </row>
    <row r="92" ht="15.75" hidden="1" customHeight="1">
      <c r="A92" s="129"/>
      <c r="B92" s="122"/>
      <c r="C92" s="122"/>
      <c r="D92" s="122"/>
      <c r="E92" s="122"/>
      <c r="F92" s="122"/>
      <c r="G92" s="122"/>
      <c r="H92" s="122"/>
      <c r="I92" s="122"/>
      <c r="J92" s="122"/>
      <c r="K92" s="122"/>
      <c r="L92" s="122"/>
      <c r="M92" s="122"/>
      <c r="N92" s="122"/>
      <c r="O92" s="122"/>
      <c r="P92" s="122"/>
      <c r="Q92" s="122"/>
      <c r="R92" s="122"/>
      <c r="S92" s="122"/>
      <c r="T92" s="122"/>
      <c r="U92" s="122"/>
      <c r="V92" s="122"/>
      <c r="W92" s="122"/>
      <c r="X92" s="122"/>
      <c r="Y92" s="122"/>
      <c r="Z92" s="122"/>
      <c r="AA92" s="122"/>
    </row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conditionalFormatting sqref="B2:AA51">
    <cfRule type="cellIs" dxfId="6" priority="1" operator="notBetween">
      <formula>0</formula>
      <formula>50000</formula>
    </cfRule>
  </conditionalFormatting>
  <conditionalFormatting sqref="B3:AA51">
    <cfRule type="cellIs" dxfId="7" priority="2" operator="greaterThan">
      <formula>"B2:AA50"</formula>
    </cfRule>
  </conditionalFormatting>
  <conditionalFormatting sqref="B3:AA51">
    <cfRule type="expression" dxfId="8" priority="3">
      <formula>B3&gt;B2</formula>
    </cfRule>
  </conditionalFormatting>
  <dataValidations>
    <dataValidation type="decimal" allowBlank="1" showDropDown="1" sqref="B2:AA92">
      <formula1>0.0</formula1>
      <formula2>50000.0</formula2>
    </dataValidation>
  </dataValidations>
  <drawing r:id="rId2"/>
  <legacyDrawing r:id="rId3"/>
</worksheet>
</file>