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drawings/drawing2.xml" ContentType="application/vnd.openxmlformats-officedocument.drawing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4bf2af71bbc2e43/Documentos/GitHub/master-queseria/website/datos/"/>
    </mc:Choice>
  </mc:AlternateContent>
  <xr:revisionPtr revIDLastSave="339" documentId="8_{CF1E59C1-CA92-4C88-887C-A78A793F0426}" xr6:coauthVersionLast="47" xr6:coauthVersionMax="47" xr10:uidLastSave="{9A7F8342-7135-4BFC-AE29-00A108EEAECC}"/>
  <bookViews>
    <workbookView xWindow="2820" yWindow="540" windowWidth="23595" windowHeight="14250" activeTab="4" xr2:uid="{3820C6B5-2803-4858-AF88-A2FCB3D2881D}"/>
  </bookViews>
  <sheets>
    <sheet name="fab_queso_sim" sheetId="1" r:id="rId1"/>
    <sheet name="figuras" sheetId="8" r:id="rId2"/>
    <sheet name="BM sencillo" sheetId="2" r:id="rId3"/>
    <sheet name="BM MG TD" sheetId="4" r:id="rId4"/>
    <sheet name="BM MP TD" sheetId="5" r:id="rId5"/>
    <sheet name="TD rendim" sheetId="7" r:id="rId6"/>
  </sheets>
  <calcPr calcId="191029"/>
  <pivotCaches>
    <pivotCache cacheId="0" r:id="rId7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5" i="4" l="1"/>
  <c r="C26" i="4"/>
  <c r="E22" i="4"/>
  <c r="D22" i="4"/>
  <c r="C22" i="4"/>
  <c r="Q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R2" i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R41" i="1"/>
  <c r="R42" i="1"/>
  <c r="R43" i="1"/>
  <c r="R44" i="1"/>
  <c r="R45" i="1"/>
  <c r="R46" i="1"/>
  <c r="R47" i="1"/>
  <c r="R48" i="1"/>
  <c r="R49" i="1"/>
  <c r="R50" i="1"/>
  <c r="R51" i="1"/>
  <c r="R52" i="1"/>
  <c r="R53" i="1"/>
  <c r="R54" i="1"/>
  <c r="R55" i="1"/>
  <c r="R56" i="1"/>
  <c r="R57" i="1"/>
  <c r="R58" i="1"/>
  <c r="R59" i="1"/>
  <c r="R60" i="1"/>
  <c r="R61" i="1"/>
  <c r="R62" i="1"/>
  <c r="R63" i="1"/>
  <c r="R64" i="1"/>
  <c r="R65" i="1"/>
  <c r="R66" i="1"/>
  <c r="R67" i="1"/>
  <c r="R68" i="1"/>
  <c r="R69" i="1"/>
  <c r="R70" i="1"/>
  <c r="R71" i="1"/>
  <c r="R72" i="1"/>
  <c r="R73" i="1"/>
  <c r="R74" i="1"/>
  <c r="R75" i="1"/>
  <c r="R76" i="1"/>
  <c r="R77" i="1"/>
  <c r="R78" i="1"/>
  <c r="R79" i="1"/>
  <c r="R80" i="1"/>
  <c r="R81" i="1"/>
  <c r="R82" i="1"/>
  <c r="R83" i="1"/>
  <c r="R84" i="1"/>
  <c r="R85" i="1"/>
  <c r="R86" i="1"/>
  <c r="R87" i="1"/>
  <c r="R88" i="1"/>
  <c r="R89" i="1"/>
  <c r="R90" i="1"/>
  <c r="R91" i="1"/>
  <c r="R92" i="1"/>
  <c r="R93" i="1"/>
  <c r="R94" i="1"/>
  <c r="R95" i="1"/>
  <c r="R96" i="1"/>
  <c r="R97" i="1"/>
  <c r="R98" i="1"/>
  <c r="R99" i="1"/>
  <c r="R100" i="1"/>
  <c r="R101" i="1"/>
  <c r="R102" i="1"/>
  <c r="R103" i="1"/>
  <c r="R104" i="1"/>
  <c r="R105" i="1"/>
  <c r="R106" i="1"/>
  <c r="R107" i="1"/>
  <c r="R108" i="1"/>
  <c r="R109" i="1"/>
  <c r="R110" i="1"/>
  <c r="R111" i="1"/>
  <c r="R112" i="1"/>
  <c r="R113" i="1"/>
  <c r="R114" i="1"/>
  <c r="R115" i="1"/>
  <c r="R116" i="1"/>
  <c r="R117" i="1"/>
  <c r="R118" i="1"/>
  <c r="R119" i="1"/>
  <c r="R120" i="1"/>
  <c r="R121" i="1"/>
  <c r="R122" i="1"/>
  <c r="R123" i="1"/>
  <c r="R124" i="1"/>
  <c r="R125" i="1"/>
  <c r="R126" i="1"/>
  <c r="R127" i="1"/>
  <c r="R128" i="1"/>
  <c r="R129" i="1"/>
  <c r="R130" i="1"/>
  <c r="R131" i="1"/>
  <c r="R132" i="1"/>
  <c r="R133" i="1"/>
  <c r="R134" i="1"/>
  <c r="R135" i="1"/>
  <c r="R136" i="1"/>
  <c r="R137" i="1"/>
  <c r="R138" i="1"/>
  <c r="R139" i="1"/>
  <c r="R140" i="1"/>
  <c r="R141" i="1"/>
  <c r="R142" i="1"/>
  <c r="R143" i="1"/>
  <c r="R144" i="1"/>
  <c r="R145" i="1"/>
  <c r="R146" i="1"/>
  <c r="R147" i="1"/>
  <c r="R148" i="1"/>
  <c r="R149" i="1"/>
  <c r="R150" i="1"/>
  <c r="R151" i="1"/>
  <c r="R152" i="1"/>
  <c r="R153" i="1"/>
  <c r="R154" i="1"/>
  <c r="R155" i="1"/>
  <c r="R156" i="1"/>
  <c r="R157" i="1"/>
  <c r="R158" i="1"/>
  <c r="R159" i="1"/>
  <c r="R160" i="1"/>
  <c r="R161" i="1"/>
  <c r="R162" i="1"/>
  <c r="R163" i="1"/>
  <c r="R164" i="1"/>
  <c r="R165" i="1"/>
  <c r="R166" i="1"/>
  <c r="R167" i="1"/>
  <c r="R168" i="1"/>
  <c r="R169" i="1"/>
  <c r="R170" i="1"/>
  <c r="R171" i="1"/>
  <c r="R172" i="1"/>
  <c r="R173" i="1"/>
  <c r="R174" i="1"/>
  <c r="R175" i="1"/>
  <c r="R176" i="1"/>
  <c r="R177" i="1"/>
  <c r="R178" i="1"/>
  <c r="R179" i="1"/>
  <c r="R180" i="1"/>
  <c r="R181" i="1"/>
  <c r="R182" i="1"/>
  <c r="R183" i="1"/>
  <c r="R184" i="1"/>
  <c r="R185" i="1"/>
  <c r="R186" i="1"/>
  <c r="R187" i="1"/>
  <c r="R188" i="1"/>
  <c r="R189" i="1"/>
  <c r="R190" i="1"/>
  <c r="R191" i="1"/>
  <c r="R192" i="1"/>
  <c r="R193" i="1"/>
  <c r="R194" i="1"/>
  <c r="R195" i="1"/>
  <c r="R196" i="1"/>
  <c r="R197" i="1"/>
  <c r="R198" i="1"/>
  <c r="R199" i="1"/>
  <c r="R200" i="1"/>
  <c r="R201" i="1"/>
  <c r="R202" i="1"/>
  <c r="R203" i="1"/>
  <c r="R204" i="1"/>
  <c r="R205" i="1"/>
  <c r="R206" i="1"/>
  <c r="R207" i="1"/>
  <c r="R208" i="1"/>
  <c r="R209" i="1"/>
  <c r="R210" i="1"/>
  <c r="R211" i="1"/>
  <c r="R212" i="1"/>
  <c r="R213" i="1"/>
  <c r="R214" i="1"/>
  <c r="R215" i="1"/>
  <c r="R216" i="1"/>
  <c r="R217" i="1"/>
  <c r="R218" i="1"/>
  <c r="R219" i="1"/>
  <c r="R220" i="1"/>
  <c r="R221" i="1"/>
  <c r="R222" i="1"/>
  <c r="R223" i="1"/>
  <c r="R224" i="1"/>
  <c r="R225" i="1"/>
  <c r="R226" i="1"/>
  <c r="R227" i="1"/>
  <c r="R228" i="1"/>
  <c r="R229" i="1"/>
  <c r="R230" i="1"/>
  <c r="R231" i="1"/>
  <c r="R232" i="1"/>
  <c r="R233" i="1"/>
  <c r="R234" i="1"/>
  <c r="R235" i="1"/>
  <c r="R236" i="1"/>
  <c r="R237" i="1"/>
  <c r="R238" i="1"/>
  <c r="R239" i="1"/>
  <c r="R240" i="1"/>
  <c r="R241" i="1"/>
  <c r="R242" i="1"/>
  <c r="R243" i="1"/>
  <c r="R244" i="1"/>
  <c r="R245" i="1"/>
  <c r="R246" i="1"/>
  <c r="R247" i="1"/>
  <c r="R248" i="1"/>
  <c r="R249" i="1"/>
  <c r="R250" i="1"/>
  <c r="R251" i="1"/>
  <c r="R252" i="1"/>
  <c r="R253" i="1"/>
  <c r="R254" i="1"/>
  <c r="R255" i="1"/>
  <c r="R256" i="1"/>
  <c r="R257" i="1"/>
  <c r="R258" i="1"/>
  <c r="R259" i="1"/>
  <c r="R260" i="1"/>
  <c r="R261" i="1"/>
  <c r="R262" i="1"/>
  <c r="R263" i="1"/>
  <c r="R264" i="1"/>
  <c r="R265" i="1"/>
  <c r="R266" i="1"/>
  <c r="R267" i="1"/>
  <c r="R268" i="1"/>
  <c r="R269" i="1"/>
  <c r="R270" i="1"/>
  <c r="R271" i="1"/>
  <c r="R272" i="1"/>
  <c r="R273" i="1"/>
  <c r="R274" i="1"/>
  <c r="R275" i="1"/>
  <c r="R276" i="1"/>
  <c r="R277" i="1"/>
  <c r="R278" i="1"/>
  <c r="R279" i="1"/>
  <c r="R280" i="1"/>
  <c r="R281" i="1"/>
  <c r="R282" i="1"/>
  <c r="R283" i="1"/>
  <c r="R284" i="1"/>
  <c r="R285" i="1"/>
  <c r="R286" i="1"/>
  <c r="R287" i="1"/>
  <c r="R288" i="1"/>
  <c r="R289" i="1"/>
  <c r="R290" i="1"/>
  <c r="R291" i="1"/>
  <c r="R292" i="1"/>
  <c r="R293" i="1"/>
  <c r="R294" i="1"/>
  <c r="R295" i="1"/>
  <c r="R296" i="1"/>
  <c r="R297" i="1"/>
  <c r="R298" i="1"/>
  <c r="R299" i="1"/>
  <c r="R300" i="1"/>
  <c r="R301" i="1"/>
  <c r="R302" i="1"/>
  <c r="R303" i="1"/>
  <c r="R304" i="1"/>
  <c r="R305" i="1"/>
  <c r="R306" i="1"/>
  <c r="R307" i="1"/>
  <c r="R308" i="1"/>
  <c r="R309" i="1"/>
  <c r="R310" i="1"/>
  <c r="R311" i="1"/>
  <c r="R312" i="1"/>
  <c r="R313" i="1"/>
  <c r="R314" i="1"/>
  <c r="R315" i="1"/>
  <c r="R316" i="1"/>
  <c r="R317" i="1"/>
  <c r="R318" i="1"/>
  <c r="R319" i="1"/>
  <c r="R320" i="1"/>
  <c r="R321" i="1"/>
  <c r="R322" i="1"/>
  <c r="R323" i="1"/>
  <c r="R324" i="1"/>
  <c r="R325" i="1"/>
  <c r="R326" i="1"/>
  <c r="R327" i="1"/>
  <c r="R328" i="1"/>
  <c r="R329" i="1"/>
  <c r="R330" i="1"/>
  <c r="R331" i="1"/>
  <c r="R332" i="1"/>
  <c r="R333" i="1"/>
  <c r="R334" i="1"/>
  <c r="R335" i="1"/>
  <c r="R336" i="1"/>
  <c r="R337" i="1"/>
  <c r="R338" i="1"/>
  <c r="R339" i="1"/>
  <c r="R340" i="1"/>
  <c r="R341" i="1"/>
  <c r="R342" i="1"/>
  <c r="R343" i="1"/>
  <c r="R344" i="1"/>
  <c r="R345" i="1"/>
  <c r="R346" i="1"/>
  <c r="R347" i="1"/>
  <c r="R348" i="1"/>
  <c r="R349" i="1"/>
  <c r="R350" i="1"/>
  <c r="R351" i="1"/>
  <c r="R352" i="1"/>
  <c r="R353" i="1"/>
  <c r="R354" i="1"/>
  <c r="R355" i="1"/>
  <c r="R356" i="1"/>
  <c r="R357" i="1"/>
  <c r="R358" i="1"/>
  <c r="R359" i="1"/>
  <c r="R360" i="1"/>
  <c r="R361" i="1"/>
  <c r="R362" i="1"/>
  <c r="R363" i="1"/>
  <c r="R364" i="1"/>
  <c r="R365" i="1"/>
  <c r="S2" i="1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B8" i="2"/>
  <c r="C8" i="2"/>
  <c r="D8" i="2"/>
  <c r="B16" i="2"/>
  <c r="C16" i="2"/>
  <c r="D16" i="2"/>
  <c r="D17" i="2" s="1"/>
  <c r="D18" i="2" s="1"/>
  <c r="P2" i="1"/>
  <c r="P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O2" i="1"/>
  <c r="O3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47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4" i="1"/>
  <c r="N195" i="1"/>
  <c r="N196" i="1"/>
  <c r="N197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3" i="1"/>
  <c r="N214" i="1"/>
  <c r="N215" i="1"/>
  <c r="N216" i="1"/>
  <c r="N217" i="1"/>
  <c r="N218" i="1"/>
  <c r="N219" i="1"/>
  <c r="N220" i="1"/>
  <c r="N221" i="1"/>
  <c r="N222" i="1"/>
  <c r="N223" i="1"/>
  <c r="N224" i="1"/>
  <c r="N225" i="1"/>
  <c r="N226" i="1"/>
  <c r="N227" i="1"/>
  <c r="N228" i="1"/>
  <c r="N229" i="1"/>
  <c r="N230" i="1"/>
  <c r="N231" i="1"/>
  <c r="N232" i="1"/>
  <c r="N233" i="1"/>
  <c r="N234" i="1"/>
  <c r="N235" i="1"/>
  <c r="N236" i="1"/>
  <c r="N237" i="1"/>
  <c r="N238" i="1"/>
  <c r="N239" i="1"/>
  <c r="N240" i="1"/>
  <c r="N241" i="1"/>
  <c r="N242" i="1"/>
  <c r="N243" i="1"/>
  <c r="N244" i="1"/>
  <c r="N245" i="1"/>
  <c r="N246" i="1"/>
  <c r="N247" i="1"/>
  <c r="N248" i="1"/>
  <c r="N249" i="1"/>
  <c r="N250" i="1"/>
  <c r="N251" i="1"/>
  <c r="N252" i="1"/>
  <c r="N253" i="1"/>
  <c r="N254" i="1"/>
  <c r="N255" i="1"/>
  <c r="N256" i="1"/>
  <c r="N257" i="1"/>
  <c r="N258" i="1"/>
  <c r="N259" i="1"/>
  <c r="N260" i="1"/>
  <c r="N261" i="1"/>
  <c r="N262" i="1"/>
  <c r="N263" i="1"/>
  <c r="N264" i="1"/>
  <c r="N265" i="1"/>
  <c r="N266" i="1"/>
  <c r="N267" i="1"/>
  <c r="N268" i="1"/>
  <c r="N269" i="1"/>
  <c r="N270" i="1"/>
  <c r="N271" i="1"/>
  <c r="N272" i="1"/>
  <c r="N273" i="1"/>
  <c r="N274" i="1"/>
  <c r="N275" i="1"/>
  <c r="N276" i="1"/>
  <c r="N277" i="1"/>
  <c r="N278" i="1"/>
  <c r="N279" i="1"/>
  <c r="N280" i="1"/>
  <c r="N281" i="1"/>
  <c r="N282" i="1"/>
  <c r="N283" i="1"/>
  <c r="N284" i="1"/>
  <c r="N285" i="1"/>
  <c r="N286" i="1"/>
  <c r="N287" i="1"/>
  <c r="N288" i="1"/>
  <c r="N289" i="1"/>
  <c r="N290" i="1"/>
  <c r="N291" i="1"/>
  <c r="N292" i="1"/>
  <c r="N293" i="1"/>
  <c r="N294" i="1"/>
  <c r="N295" i="1"/>
  <c r="N296" i="1"/>
  <c r="N297" i="1"/>
  <c r="N298" i="1"/>
  <c r="N299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17" i="1"/>
  <c r="N318" i="1"/>
  <c r="N319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49" i="1"/>
  <c r="N350" i="1"/>
  <c r="N351" i="1"/>
  <c r="N352" i="1"/>
  <c r="N353" i="1"/>
  <c r="N354" i="1"/>
  <c r="N355" i="1"/>
  <c r="N356" i="1"/>
  <c r="N357" i="1"/>
  <c r="N358" i="1"/>
  <c r="N359" i="1"/>
  <c r="N360" i="1"/>
  <c r="N361" i="1"/>
  <c r="N362" i="1"/>
  <c r="N363" i="1"/>
  <c r="N364" i="1"/>
  <c r="N365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6" i="1"/>
  <c r="M137" i="1"/>
  <c r="M138" i="1"/>
  <c r="M139" i="1"/>
  <c r="M140" i="1"/>
  <c r="M141" i="1"/>
  <c r="M142" i="1"/>
  <c r="M143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4" i="1"/>
  <c r="M195" i="1"/>
  <c r="M196" i="1"/>
  <c r="M197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3" i="1"/>
  <c r="M214" i="1"/>
  <c r="M215" i="1"/>
  <c r="M216" i="1"/>
  <c r="M217" i="1"/>
  <c r="M218" i="1"/>
  <c r="M219" i="1"/>
  <c r="M220" i="1"/>
  <c r="M221" i="1"/>
  <c r="M222" i="1"/>
  <c r="M223" i="1"/>
  <c r="M224" i="1"/>
  <c r="M225" i="1"/>
  <c r="M226" i="1"/>
  <c r="M227" i="1"/>
  <c r="M228" i="1"/>
  <c r="M229" i="1"/>
  <c r="M230" i="1"/>
  <c r="M231" i="1"/>
  <c r="M232" i="1"/>
  <c r="M233" i="1"/>
  <c r="M234" i="1"/>
  <c r="M235" i="1"/>
  <c r="M236" i="1"/>
  <c r="M237" i="1"/>
  <c r="M238" i="1"/>
  <c r="M239" i="1"/>
  <c r="M240" i="1"/>
  <c r="M241" i="1"/>
  <c r="M242" i="1"/>
  <c r="M243" i="1"/>
  <c r="M244" i="1"/>
  <c r="M245" i="1"/>
  <c r="M246" i="1"/>
  <c r="M247" i="1"/>
  <c r="M248" i="1"/>
  <c r="M249" i="1"/>
  <c r="M250" i="1"/>
  <c r="M251" i="1"/>
  <c r="M252" i="1"/>
  <c r="M253" i="1"/>
  <c r="M254" i="1"/>
  <c r="M255" i="1"/>
  <c r="M256" i="1"/>
  <c r="M257" i="1"/>
  <c r="M258" i="1"/>
  <c r="M259" i="1"/>
  <c r="M260" i="1"/>
  <c r="M261" i="1"/>
  <c r="M262" i="1"/>
  <c r="M263" i="1"/>
  <c r="M264" i="1"/>
  <c r="M265" i="1"/>
  <c r="M266" i="1"/>
  <c r="M267" i="1"/>
  <c r="M268" i="1"/>
  <c r="M269" i="1"/>
  <c r="M270" i="1"/>
  <c r="M271" i="1"/>
  <c r="M272" i="1"/>
  <c r="M273" i="1"/>
  <c r="M274" i="1"/>
  <c r="M275" i="1"/>
  <c r="M276" i="1"/>
  <c r="M277" i="1"/>
  <c r="M278" i="1"/>
  <c r="M279" i="1"/>
  <c r="M280" i="1"/>
  <c r="M281" i="1"/>
  <c r="M282" i="1"/>
  <c r="M283" i="1"/>
  <c r="M284" i="1"/>
  <c r="M285" i="1"/>
  <c r="M286" i="1"/>
  <c r="M287" i="1"/>
  <c r="M288" i="1"/>
  <c r="M289" i="1"/>
  <c r="M290" i="1"/>
  <c r="M291" i="1"/>
  <c r="M292" i="1"/>
  <c r="M293" i="1"/>
  <c r="M294" i="1"/>
  <c r="M295" i="1"/>
  <c r="M296" i="1"/>
  <c r="M297" i="1"/>
  <c r="M298" i="1"/>
  <c r="M299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17" i="1"/>
  <c r="M318" i="1"/>
  <c r="M319" i="1"/>
  <c r="M320" i="1"/>
  <c r="M321" i="1"/>
  <c r="M322" i="1"/>
  <c r="M323" i="1"/>
  <c r="M324" i="1"/>
  <c r="M325" i="1"/>
  <c r="M326" i="1"/>
  <c r="M327" i="1"/>
  <c r="M328" i="1"/>
  <c r="M329" i="1"/>
  <c r="M330" i="1"/>
  <c r="M331" i="1"/>
  <c r="M332" i="1"/>
  <c r="M333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49" i="1"/>
  <c r="M350" i="1"/>
  <c r="M351" i="1"/>
  <c r="M352" i="1"/>
  <c r="M353" i="1"/>
  <c r="M354" i="1"/>
  <c r="M355" i="1"/>
  <c r="M356" i="1"/>
  <c r="M357" i="1"/>
  <c r="M358" i="1"/>
  <c r="M359" i="1"/>
  <c r="M360" i="1"/>
  <c r="M361" i="1"/>
  <c r="M362" i="1"/>
  <c r="M363" i="1"/>
  <c r="M364" i="1"/>
  <c r="M365" i="1"/>
  <c r="B17" i="2" l="1"/>
  <c r="B18" i="2" s="1"/>
  <c r="C17" i="2"/>
  <c r="C18" i="2" s="1"/>
  <c r="N5" i="1" l="1"/>
  <c r="M3" i="1"/>
  <c r="M7" i="1"/>
  <c r="N7" i="1"/>
  <c r="N3" i="1"/>
  <c r="M5" i="1"/>
  <c r="M6" i="1"/>
  <c r="M4" i="1"/>
  <c r="N6" i="1"/>
  <c r="M2" i="1"/>
  <c r="N4" i="1"/>
  <c r="N2" i="1"/>
</calcChain>
</file>

<file path=xl/sharedStrings.xml><?xml version="1.0" encoding="utf-8"?>
<sst xmlns="http://schemas.openxmlformats.org/spreadsheetml/2006/main" count="87" uniqueCount="64">
  <si>
    <t>fecha</t>
  </si>
  <si>
    <t>entrada_kg</t>
  </si>
  <si>
    <t>entrada_litros</t>
  </si>
  <si>
    <t>entrada_grasa_g_l</t>
  </si>
  <si>
    <t>entrada_prot_g_l</t>
  </si>
  <si>
    <t>cuba_fab_litros</t>
  </si>
  <si>
    <t>cuba_fab_grasa_g_l</t>
  </si>
  <si>
    <t>cuba_fab_prot_g_l</t>
  </si>
  <si>
    <t>stock_cierre_litros</t>
  </si>
  <si>
    <t>queso_kg</t>
  </si>
  <si>
    <t>queso_est_pct</t>
  </si>
  <si>
    <t>queso_mg_pct</t>
  </si>
  <si>
    <t>entrada_grasa_kg</t>
  </si>
  <si>
    <t>entrada_prot_kg</t>
  </si>
  <si>
    <t>cuba_fab_grasa_kg</t>
  </si>
  <si>
    <t>cuba_fab_prot_kg</t>
  </si>
  <si>
    <t>Desviación (%)</t>
  </si>
  <si>
    <t>Balance</t>
  </si>
  <si>
    <t>Total</t>
  </si>
  <si>
    <t>MP (kg)</t>
  </si>
  <si>
    <t>MG (kg)</t>
  </si>
  <si>
    <t>Litros</t>
  </si>
  <si>
    <t>Envío a fabricación</t>
  </si>
  <si>
    <t>Entradas de leche</t>
  </si>
  <si>
    <t>Total general</t>
  </si>
  <si>
    <t>2023</t>
  </si>
  <si>
    <t>2024</t>
  </si>
  <si>
    <t>semana</t>
  </si>
  <si>
    <t>semanaISO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</si>
  <si>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</si>
  <si>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</si>
  <si>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</si>
  <si>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</si>
  <si>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</si>
  <si>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</si>
  <si>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</si>
  <si>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</si>
  <si>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</si>
  <si>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</si>
  <si>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</si>
  <si>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</si>
  <si>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Entrada en fábrica
(kg MG)</t>
  </si>
  <si>
    <t>Leche en cubas
(kg MG)</t>
  </si>
  <si>
    <t>Mes</t>
  </si>
  <si>
    <t>Desviación cubas
(%)</t>
  </si>
  <si>
    <t>queso_mg_kg</t>
  </si>
  <si>
    <t>Queso 
(Kg MG)</t>
  </si>
  <si>
    <t>Dif de balance 
cubas
(kg MG)</t>
  </si>
  <si>
    <t>Dif de balance
queso
(kg MG)</t>
  </si>
  <si>
    <t>Desviación
queso
(%)</t>
  </si>
  <si>
    <t>Dif de balance
total
(kg MG)</t>
  </si>
  <si>
    <t>Desviación
total
(%)</t>
  </si>
  <si>
    <t>queso_est_kg</t>
  </si>
  <si>
    <t>Etiquetas de fila</t>
  </si>
  <si>
    <t>Suma de Rendim (L/kg)</t>
  </si>
  <si>
    <t>Suma de EST (%)</t>
  </si>
  <si>
    <t>Entrada en fábrica
(kg MP)</t>
  </si>
  <si>
    <t>Leche en cubas
(kg MP)</t>
  </si>
  <si>
    <t>Queso
(kg ESM)</t>
  </si>
  <si>
    <t>Dif balance cubas
(kg MP)</t>
  </si>
  <si>
    <t>Dif balance queso
(kg ESM)</t>
  </si>
  <si>
    <t>Desviación cubas</t>
  </si>
  <si>
    <t>Desviación queso</t>
  </si>
  <si>
    <t>Coef recup MP/ESM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</si>
</sst>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0.0%"/>
    <numFmt numFmtId="165" formatCode="#,##0_ ;[Red]\-#,##0\ "/>
    <numFmt numFmtId="166" formatCode="#,##0.0_ ;[Red]\-#,##0.0\ "/>
    <numFmt numFmtId="167" formatCode="#,##0.00_ ;[Red]\-#,##0.00\ 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14" fontId="0" fillId="0" borderId="0" xfId="0" applyNumberFormat="1"/>
    <xf numFmtId="164" fontId="0" fillId="33" borderId="10" xfId="1" applyNumberFormat="1" applyFont="1" applyFill="1" applyBorder="1"/>
    <xf numFmtId="0" fontId="16" fillId="33" borderId="10" xfId="0" applyFont="1" applyFill="1" applyBorder="1"/>
    <xf numFmtId="165" fontId="0" fillId="0" borderId="10" xfId="0" applyNumberFormat="1" applyBorder="1"/>
    <xf numFmtId="0" fontId="16" fillId="34" borderId="10" xfId="0" applyFont="1" applyFill="1" applyBorder="1"/>
    <xf numFmtId="166" fontId="16" fillId="33" borderId="10" xfId="0" applyNumberFormat="1" applyFont="1" applyFill="1" applyBorder="1"/>
    <xf numFmtId="166" fontId="16" fillId="33" borderId="11" xfId="0" applyNumberFormat="1" applyFont="1" applyFill="1" applyBorder="1"/>
    <xf numFmtId="165" fontId="16" fillId="33" borderId="10" xfId="0" applyNumberFormat="1" applyFont="1" applyFill="1" applyBorder="1"/>
    <xf numFmtId="0" fontId="16" fillId="33" borderId="12" xfId="0" applyFont="1" applyFill="1" applyBorder="1"/>
    <xf numFmtId="166" fontId="0" fillId="0" borderId="13" xfId="0" applyNumberFormat="1" applyBorder="1"/>
    <xf numFmtId="166" fontId="0" fillId="0" borderId="0" xfId="0" applyNumberFormat="1"/>
    <xf numFmtId="165" fontId="0" fillId="0" borderId="13" xfId="0" applyNumberFormat="1" applyBorder="1"/>
    <xf numFmtId="14" fontId="0" fillId="0" borderId="14" xfId="0" applyNumberFormat="1" applyBorder="1"/>
    <xf numFmtId="0" fontId="16" fillId="34" borderId="10" xfId="0" applyFont="1" applyFill="1" applyBorder="1" applyAlignment="1">
      <alignment horizontal="center"/>
    </xf>
    <xf numFmtId="0" fontId="16" fillId="34" borderId="11" xfId="0" applyFont="1" applyFill="1" applyBorder="1" applyAlignment="1">
      <alignment horizontal="center"/>
    </xf>
    <xf numFmtId="0" fontId="16" fillId="34" borderId="12" xfId="0" applyFont="1" applyFill="1" applyBorder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64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pivotButton="1" applyAlignment="1">
      <alignment vertical="center"/>
    </xf>
    <xf numFmtId="0" fontId="0" fillId="0" borderId="0" xfId="0" pivotButton="1"/>
    <xf numFmtId="167" fontId="0" fillId="0" borderId="0" xfId="0" applyNumberFormat="1"/>
    <xf numFmtId="10" fontId="0" fillId="0" borderId="0" xfId="0" applyNumberFormat="1"/>
    <xf numFmtId="165" fontId="0" fillId="0" borderId="0" xfId="0" applyNumberFormat="1"/>
    <xf numFmtId="0" fontId="16" fillId="35" borderId="0" xfId="0" applyFont="1" applyFill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o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tas" xfId="16" builtinId="10" customBuiltin="1"/>
    <cellStyle name="Porcentaje" xfId="1" builtinId="5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otal" xfId="18" builtinId="25" customBuiltin="1"/>
  </cellStyles>
  <dxfs count="39">
    <dxf>
      <numFmt numFmtId="164" formatCode="0.0%"/>
    </dxf>
    <dxf>
      <numFmt numFmtId="164" formatCode="0.0%"/>
    </dxf>
    <dxf>
      <numFmt numFmtId="164" formatCode="0.0%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font>
        <b/>
      </font>
      <fill>
        <patternFill patternType="solid">
          <fgColor theme="4" tint="0.79998168889431442"/>
          <bgColor theme="4" tint="0.79998168889431442"/>
        </patternFill>
      </fill>
      <alignment horizontal="center" vertical="center" wrapText="1"/>
    </dxf>
    <dxf>
      <numFmt numFmtId="165" formatCode="#,##0_ ;[Red]\-#,##0\ "/>
    </dxf>
    <dxf>
      <numFmt numFmtId="165" formatCode="#,##0_ ;[Red]\-#,##0\ "/>
    </dxf>
    <dxf>
      <numFmt numFmtId="165" formatCode="#,##0_ ;[Red]\-#,##0\ "/>
    </dxf>
    <dxf>
      <alignment horizontal="general"/>
    </dxf>
    <dxf>
      <alignment vertical="center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wrapText="1"/>
    </dxf>
    <dxf>
      <alignment horizontal="center"/>
    </dxf>
    <dxf>
      <alignment vertical="center"/>
    </dxf>
    <dxf>
      <alignment wrapText="1"/>
    </dxf>
    <dxf>
      <alignment horizontal="center"/>
    </dxf>
    <dxf>
      <alignment vertical="center"/>
    </dxf>
    <dxf>
      <alignment horizontal="general"/>
    </dxf>
    <dxf>
      <alignment vertical="center"/>
    </dxf>
    <dxf>
      <alignment wrapText="1"/>
    </dxf>
    <dxf>
      <alignment horizontal="center"/>
    </dxf>
    <dxf>
      <alignment vertical="center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d/mm/yyyy"/>
    </dxf>
  </dxfs>
  <tableStyles count="1" defaultTableStyle="TableStyleMedium2" defaultPivotStyle="PivotStyleLight16">
    <tableStyle name="Invisible" pivot="0" table="0" count="0" xr9:uid="{DADACEEB-7279-4D6E-B5FC-344BE187462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pivotCacheDefinition" Target="pivotCache/pivotCacheDefinition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"EST'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xVal>
            <c:numRef>
              <c:f>'TD rendim'!$C$4:$C$55</c:f>
              <c:numCache>
                <c:formatCode>0.00%</c:formatCode>
                <c:ptCount val="52"/>
                <c:pt idx="0">
                  <c:v>0.51116689477398969</c:v>
                </c:pt>
                <c:pt idx="1">
                  <c:v>0.51656929573269283</c:v>
                </c:pt>
                <c:pt idx="2">
                  <c:v>0.52859152232088746</c:v>
                </c:pt>
                <c:pt idx="3">
                  <c:v>0.520026908248584</c:v>
                </c:pt>
                <c:pt idx="4">
                  <c:v>0.51885661050322274</c:v>
                </c:pt>
                <c:pt idx="5">
                  <c:v>0.51608551475623765</c:v>
                </c:pt>
                <c:pt idx="6">
                  <c:v>0.52205727077758413</c:v>
                </c:pt>
                <c:pt idx="7">
                  <c:v>0.52139317993772383</c:v>
                </c:pt>
                <c:pt idx="8">
                  <c:v>0.51578647126461585</c:v>
                </c:pt>
                <c:pt idx="9">
                  <c:v>0.52918730198328545</c:v>
                </c:pt>
                <c:pt idx="10">
                  <c:v>0.52813039356902636</c:v>
                </c:pt>
                <c:pt idx="11">
                  <c:v>0.51944770993289402</c:v>
                </c:pt>
                <c:pt idx="12">
                  <c:v>0.51972363192993543</c:v>
                </c:pt>
                <c:pt idx="13">
                  <c:v>0.51999782680500506</c:v>
                </c:pt>
                <c:pt idx="14">
                  <c:v>0.52087512208490305</c:v>
                </c:pt>
                <c:pt idx="15">
                  <c:v>0.53000852271229337</c:v>
                </c:pt>
                <c:pt idx="16">
                  <c:v>0.52187494319984362</c:v>
                </c:pt>
                <c:pt idx="17">
                  <c:v>0.52051952965522841</c:v>
                </c:pt>
                <c:pt idx="18">
                  <c:v>0.51881813957170042</c:v>
                </c:pt>
                <c:pt idx="19">
                  <c:v>0.51781293789504879</c:v>
                </c:pt>
                <c:pt idx="20">
                  <c:v>0.51817122287085626</c:v>
                </c:pt>
                <c:pt idx="21">
                  <c:v>0.52132268712508112</c:v>
                </c:pt>
                <c:pt idx="22">
                  <c:v>0.51894752121129717</c:v>
                </c:pt>
                <c:pt idx="23">
                  <c:v>0.5155146301683009</c:v>
                </c:pt>
                <c:pt idx="24">
                  <c:v>0.52364723260003954</c:v>
                </c:pt>
                <c:pt idx="25">
                  <c:v>0.51583193799742721</c:v>
                </c:pt>
                <c:pt idx="26">
                  <c:v>0.51855133801798481</c:v>
                </c:pt>
                <c:pt idx="27">
                  <c:v>0.51830797331504941</c:v>
                </c:pt>
                <c:pt idx="28">
                  <c:v>0.51851981488146937</c:v>
                </c:pt>
                <c:pt idx="29">
                  <c:v>0.51376260689346132</c:v>
                </c:pt>
                <c:pt idx="30">
                  <c:v>0.52129263912321577</c:v>
                </c:pt>
                <c:pt idx="31">
                  <c:v>0.51155222139099377</c:v>
                </c:pt>
                <c:pt idx="32">
                  <c:v>0.52684629553000062</c:v>
                </c:pt>
                <c:pt idx="33">
                  <c:v>0.52270602034609071</c:v>
                </c:pt>
                <c:pt idx="34">
                  <c:v>0.52619175026610521</c:v>
                </c:pt>
                <c:pt idx="35">
                  <c:v>0.52369259620630992</c:v>
                </c:pt>
                <c:pt idx="36">
                  <c:v>0.52030408794411409</c:v>
                </c:pt>
                <c:pt idx="37">
                  <c:v>0.5149707092932142</c:v>
                </c:pt>
                <c:pt idx="38">
                  <c:v>0.52854331349000439</c:v>
                </c:pt>
                <c:pt idx="39">
                  <c:v>0.51955466849860588</c:v>
                </c:pt>
                <c:pt idx="40">
                  <c:v>0.52370677886600481</c:v>
                </c:pt>
                <c:pt idx="41">
                  <c:v>0.51534935490713529</c:v>
                </c:pt>
                <c:pt idx="42">
                  <c:v>0.5137200470863077</c:v>
                </c:pt>
                <c:pt idx="43">
                  <c:v>0.52813932451909285</c:v>
                </c:pt>
                <c:pt idx="44">
                  <c:v>0.52799841525049374</c:v>
                </c:pt>
                <c:pt idx="45">
                  <c:v>0.51885115248090974</c:v>
                </c:pt>
                <c:pt idx="46">
                  <c:v>0.52040679731773254</c:v>
                </c:pt>
                <c:pt idx="47">
                  <c:v>0.53140348912098057</c:v>
                </c:pt>
                <c:pt idx="48">
                  <c:v>0.51977459897921985</c:v>
                </c:pt>
                <c:pt idx="49">
                  <c:v>0.51899110035996576</c:v>
                </c:pt>
                <c:pt idx="50">
                  <c:v>0.518376893958576</c:v>
                </c:pt>
                <c:pt idx="51">
                  <c:v>0.5155860949931016</c:v>
                </c:pt>
              </c:numCache>
            </c:numRef>
          </c:xVal>
          <c:yVal>
            <c:numRef>
              <c:f>'TD rendim'!$B$4:$B$55</c:f>
              <c:numCache>
                <c:formatCode>#,##0.00_ ;[Red]\-#,##0.00\ </c:formatCode>
                <c:ptCount val="52"/>
                <c:pt idx="0">
                  <c:v>7.8537453585785748</c:v>
                </c:pt>
                <c:pt idx="1">
                  <c:v>7.7629752631812439</c:v>
                </c:pt>
                <c:pt idx="2">
                  <c:v>7.8420707467854385</c:v>
                </c:pt>
                <c:pt idx="3">
                  <c:v>7.8129115169207832</c:v>
                </c:pt>
                <c:pt idx="4">
                  <c:v>8.2834834507474078</c:v>
                </c:pt>
                <c:pt idx="5">
                  <c:v>7.7512498934541147</c:v>
                </c:pt>
                <c:pt idx="6">
                  <c:v>8.1694603367954546</c:v>
                </c:pt>
                <c:pt idx="7">
                  <c:v>8.1900118109987563</c:v>
                </c:pt>
                <c:pt idx="8">
                  <c:v>7.8282073177122662</c:v>
                </c:pt>
                <c:pt idx="9">
                  <c:v>8.1656607913312413</c:v>
                </c:pt>
                <c:pt idx="10">
                  <c:v>7.9373308178164219</c:v>
                </c:pt>
                <c:pt idx="11">
                  <c:v>8.0100961247808478</c:v>
                </c:pt>
                <c:pt idx="12">
                  <c:v>7.9272144210679754</c:v>
                </c:pt>
                <c:pt idx="13">
                  <c:v>7.9518665319551305</c:v>
                </c:pt>
                <c:pt idx="14">
                  <c:v>7.9217335891145497</c:v>
                </c:pt>
                <c:pt idx="15">
                  <c:v>8.2363370330336672</c:v>
                </c:pt>
                <c:pt idx="16">
                  <c:v>8.3247078276864315</c:v>
                </c:pt>
                <c:pt idx="17">
                  <c:v>7.9717280465655698</c:v>
                </c:pt>
                <c:pt idx="18">
                  <c:v>8.1151323058453357</c:v>
                </c:pt>
                <c:pt idx="19">
                  <c:v>8.0111079542850856</c:v>
                </c:pt>
                <c:pt idx="20">
                  <c:v>7.9867691360258508</c:v>
                </c:pt>
                <c:pt idx="21">
                  <c:v>8.0288345199128841</c:v>
                </c:pt>
                <c:pt idx="22">
                  <c:v>7.834660982913956</c:v>
                </c:pt>
                <c:pt idx="23">
                  <c:v>8.0814599346317095</c:v>
                </c:pt>
                <c:pt idx="24">
                  <c:v>8.1270438908889773</c:v>
                </c:pt>
                <c:pt idx="25">
                  <c:v>8.1647841554683716</c:v>
                </c:pt>
                <c:pt idx="26">
                  <c:v>8.1132335927639865</c:v>
                </c:pt>
                <c:pt idx="27">
                  <c:v>8.1884324053824837</c:v>
                </c:pt>
                <c:pt idx="28">
                  <c:v>8.0555949979031354</c:v>
                </c:pt>
                <c:pt idx="29">
                  <c:v>7.9381231562044885</c:v>
                </c:pt>
                <c:pt idx="30">
                  <c:v>7.8315390589432523</c:v>
                </c:pt>
                <c:pt idx="31">
                  <c:v>7.8062406486799558</c:v>
                </c:pt>
                <c:pt idx="32">
                  <c:v>8.0995685576352479</c:v>
                </c:pt>
                <c:pt idx="33">
                  <c:v>8.0329523834176779</c:v>
                </c:pt>
                <c:pt idx="34">
                  <c:v>7.9260117494497351</c:v>
                </c:pt>
                <c:pt idx="35">
                  <c:v>8.0132875437301401</c:v>
                </c:pt>
                <c:pt idx="36">
                  <c:v>7.9942087718969086</c:v>
                </c:pt>
                <c:pt idx="37">
                  <c:v>8.0582980724024456</c:v>
                </c:pt>
                <c:pt idx="38">
                  <c:v>7.8885880417999257</c:v>
                </c:pt>
                <c:pt idx="39">
                  <c:v>7.9894053537700005</c:v>
                </c:pt>
                <c:pt idx="40">
                  <c:v>7.9683551621054711</c:v>
                </c:pt>
                <c:pt idx="41">
                  <c:v>8.0736429030426677</c:v>
                </c:pt>
                <c:pt idx="42">
                  <c:v>7.5598338059112082</c:v>
                </c:pt>
                <c:pt idx="43">
                  <c:v>8.1400647397751325</c:v>
                </c:pt>
                <c:pt idx="44">
                  <c:v>8.0504235526452543</c:v>
                </c:pt>
                <c:pt idx="45">
                  <c:v>7.8423311622370377</c:v>
                </c:pt>
                <c:pt idx="46">
                  <c:v>7.919104281546427</c:v>
                </c:pt>
                <c:pt idx="47">
                  <c:v>8.0528646645995323</c:v>
                </c:pt>
                <c:pt idx="48">
                  <c:v>7.7579292745169521</c:v>
                </c:pt>
                <c:pt idx="49">
                  <c:v>7.8468804002670112</c:v>
                </c:pt>
                <c:pt idx="50">
                  <c:v>7.8094140882159317</c:v>
                </c:pt>
                <c:pt idx="51">
                  <c:v>8.1563575877142078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007-4CF9-A71F-3845435CB3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711119"/>
        <c:axId val="47718799"/>
      </c:scatterChart>
      <c:valAx>
        <c:axId val="477111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EST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18799"/>
        <c:crosses val="autoZero"/>
        <c:crossBetween val="midCat"/>
      </c:valAx>
      <c:valAx>
        <c:axId val="47718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Rendimiento</a:t>
                </a:r>
                <a:r>
                  <a:rPr lang="en-US" baseline="0"/>
                  <a:t> (L/kg)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.00_ ;[Red]\-#,##0.00\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7711119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9525</xdr:colOff>
      <xdr:row>9</xdr:row>
      <xdr:rowOff>85725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46569F8-ABC0-5FAC-DB75-77B8E4F89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343525" cy="1800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7</xdr:col>
      <xdr:colOff>685800</xdr:colOff>
      <xdr:row>21</xdr:row>
      <xdr:rowOff>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E8D2AB-9416-158B-A5E5-3D8244082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0"/>
          <a:ext cx="6019800" cy="2095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22</xdr:row>
      <xdr:rowOff>0</xdr:rowOff>
    </xdr:from>
    <xdr:to>
      <xdr:col>11</xdr:col>
      <xdr:colOff>228600</xdr:colOff>
      <xdr:row>31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151BCA2-81F9-D944-6328-70657C893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191000"/>
          <a:ext cx="8610600" cy="1800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32</xdr:row>
      <xdr:rowOff>0</xdr:rowOff>
    </xdr:from>
    <xdr:to>
      <xdr:col>11</xdr:col>
      <xdr:colOff>228600</xdr:colOff>
      <xdr:row>41</xdr:row>
      <xdr:rowOff>85725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4F7FF72-59C1-885F-29CD-5994237F9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096000"/>
          <a:ext cx="8610600" cy="1800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43</xdr:row>
      <xdr:rowOff>0</xdr:rowOff>
    </xdr:from>
    <xdr:to>
      <xdr:col>12</xdr:col>
      <xdr:colOff>485775</xdr:colOff>
      <xdr:row>51</xdr:row>
      <xdr:rowOff>142875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4A6C73F-CE8C-828B-32C1-6B3718AC7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191500"/>
          <a:ext cx="9629775" cy="1666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53</xdr:row>
      <xdr:rowOff>0</xdr:rowOff>
    </xdr:from>
    <xdr:to>
      <xdr:col>17</xdr:col>
      <xdr:colOff>400050</xdr:colOff>
      <xdr:row>63</xdr:row>
      <xdr:rowOff>104775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DFC1A44-581A-78AC-38BF-52BC9048B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0096500"/>
          <a:ext cx="13354050" cy="2009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65</xdr:row>
      <xdr:rowOff>0</xdr:rowOff>
    </xdr:from>
    <xdr:to>
      <xdr:col>21</xdr:col>
      <xdr:colOff>266700</xdr:colOff>
      <xdr:row>72</xdr:row>
      <xdr:rowOff>47625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D9CEBAA-F4A7-75A8-3874-23044609E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382500"/>
          <a:ext cx="16268700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73</xdr:row>
      <xdr:rowOff>0</xdr:rowOff>
    </xdr:from>
    <xdr:to>
      <xdr:col>6</xdr:col>
      <xdr:colOff>504825</xdr:colOff>
      <xdr:row>81</xdr:row>
      <xdr:rowOff>142875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6CAF265-6EBD-A656-10B9-132C24007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906500"/>
          <a:ext cx="5076825" cy="1666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</xdr:row>
      <xdr:rowOff>0</xdr:rowOff>
    </xdr:from>
    <xdr:to>
      <xdr:col>30</xdr:col>
      <xdr:colOff>28575</xdr:colOff>
      <xdr:row>19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FE949E4-9727-9EF4-64CC-C11D29BEA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5550" y="381000"/>
          <a:ext cx="9620250" cy="3629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</xdr:colOff>
      <xdr:row>3</xdr:row>
      <xdr:rowOff>9524</xdr:rowOff>
    </xdr:from>
    <xdr:to>
      <xdr:col>10</xdr:col>
      <xdr:colOff>19050</xdr:colOff>
      <xdr:row>23</xdr:row>
      <xdr:rowOff>38099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A273F68-29C5-07AB-77AC-83BF757855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uan Riera" refreshedDate="46064.567974189813" createdVersion="8" refreshedVersion="8" minRefreshableVersion="3" recordCount="364" xr:uid="{E9312885-E643-4E50-B02B-C3CAE6402964}">
  <cacheSource type="worksheet">
    <worksheetSource name="Tabla2"/>
  </cacheSource>
  <cacheFields count="40">
    <cacheField name="fecha" numFmtId="14">
      <sharedItems containsSemiMixedTypes="0" containsNonDate="0" containsDate="1" containsString="0" minDate="2023-12-31T00:00:00" maxDate="2024-12-29T00:00:00" count="364">
        <d v="2023-12-31T00:00:00"/>
        <d v="2024-01-01T00:00:00"/>
        <d v="2024-01-02T00:00:00"/>
        <d v="2024-01-03T00:00:00"/>
        <d v="2024-01-04T00:00:00"/>
        <d v="2024-01-05T00:00:00"/>
        <d v="2024-01-06T00:00:00"/>
        <d v="2024-01-07T00:00:00"/>
        <d v="2024-01-08T00:00:00"/>
        <d v="2024-01-09T00:00:00"/>
        <d v="2024-01-10T00:00:00"/>
        <d v="2024-01-11T00:00:00"/>
        <d v="2024-01-12T00:00:00"/>
        <d v="2024-01-13T00:00:00"/>
        <d v="2024-01-14T00:00:00"/>
        <d v="2024-01-15T00:00:00"/>
        <d v="2024-01-16T00:00:00"/>
        <d v="2024-01-17T00:00:00"/>
        <d v="2024-01-18T00:00:00"/>
        <d v="2024-01-19T00:00:00"/>
        <d v="2024-01-20T00:00:00"/>
        <d v="2024-01-21T00:00:00"/>
        <d v="2024-01-22T00:00:00"/>
        <d v="2024-01-23T00:00:00"/>
        <d v="2024-01-24T00:00:00"/>
        <d v="2024-01-25T00:00:00"/>
        <d v="2024-01-26T00:00:00"/>
        <d v="2024-01-27T00:00:00"/>
        <d v="2024-01-28T00:00:00"/>
        <d v="2024-01-29T00:00:00"/>
        <d v="2024-01-30T00:00:00"/>
        <d v="2024-01-31T00:00:00"/>
        <d v="2024-02-01T00:00:00"/>
        <d v="2024-02-02T00:00:00"/>
        <d v="2024-02-03T00:00:00"/>
        <d v="2024-02-04T00:00:00"/>
        <d v="2024-02-05T00:00:00"/>
        <d v="2024-02-06T00:00:00"/>
        <d v="2024-02-07T00:00:00"/>
        <d v="2024-02-08T00:00:00"/>
        <d v="2024-02-09T00:00:00"/>
        <d v="2024-02-10T00:00:00"/>
        <d v="2024-02-11T00:00:00"/>
        <d v="2024-02-12T00:00:00"/>
        <d v="2024-02-13T00:00:00"/>
        <d v="2024-02-14T00:00:00"/>
        <d v="2024-02-15T00:00:00"/>
        <d v="2024-02-16T00:00:00"/>
        <d v="2024-02-17T00:00:00"/>
        <d v="2024-02-18T00:00:00"/>
        <d v="2024-02-19T00:00:00"/>
        <d v="2024-02-20T00:00:00"/>
        <d v="2024-02-21T00:00:00"/>
        <d v="2024-02-22T00:00:00"/>
        <d v="2024-02-23T00:00:00"/>
        <d v="2024-02-24T00:00:00"/>
        <d v="2024-02-25T00:00:00"/>
        <d v="2024-02-26T00:00:00"/>
        <d v="2024-02-27T00:00:00"/>
        <d v="2024-02-28T00:00:00"/>
        <d v="2024-02-29T00:00:00"/>
        <d v="2024-03-01T00:00:00"/>
        <d v="2024-03-02T00:00:00"/>
        <d v="2024-03-03T00:00:00"/>
        <d v="2024-03-04T00:00:00"/>
        <d v="2024-03-05T00:00:00"/>
        <d v="2024-03-06T00:00:00"/>
        <d v="2024-03-07T00:00:00"/>
        <d v="2024-03-08T00:00:00"/>
        <d v="2024-03-09T00:00:00"/>
        <d v="2024-03-10T00:00:00"/>
        <d v="2024-03-11T00:00:00"/>
        <d v="2024-03-12T00:00:00"/>
        <d v="2024-03-13T00:00:00"/>
        <d v="2024-03-14T00:00:00"/>
        <d v="2024-03-15T00:00:00"/>
        <d v="2024-03-16T00:00:00"/>
        <d v="2024-03-17T00:00:00"/>
        <d v="2024-03-18T00:00:00"/>
        <d v="2024-03-19T00:00:00"/>
        <d v="2024-03-20T00:00:00"/>
        <d v="2024-03-21T00:00:00"/>
        <d v="2024-03-22T00:00:00"/>
        <d v="2024-03-23T00:00:00"/>
        <d v="2024-03-24T00:00:00"/>
        <d v="2024-03-25T00:00:00"/>
        <d v="2024-03-26T00:00:00"/>
        <d v="2024-03-27T00:00:00"/>
        <d v="2024-03-28T00:00:00"/>
        <d v="2024-03-29T00:00:00"/>
        <d v="2024-03-30T00:00:00"/>
        <d v="2024-03-31T00:00:00"/>
        <d v="2024-04-01T00:00:00"/>
        <d v="2024-04-02T00:00:00"/>
        <d v="2024-04-03T00:00:00"/>
        <d v="2024-04-04T00:00:00"/>
        <d v="2024-04-05T00:00:00"/>
        <d v="2024-04-06T00:00:00"/>
        <d v="2024-04-07T00:00:00"/>
        <d v="2024-04-08T00:00:00"/>
        <d v="2024-04-09T00:00:00"/>
        <d v="2024-04-10T00:00:00"/>
        <d v="2024-04-11T00:00:00"/>
        <d v="2024-04-12T00:00:00"/>
        <d v="2024-04-13T00:00:00"/>
        <d v="2024-04-14T00:00:00"/>
        <d v="2024-04-15T00:00:00"/>
        <d v="2024-04-16T00:00:00"/>
        <d v="2024-04-17T00:00:00"/>
        <d v="2024-04-18T00:00:00"/>
        <d v="2024-04-19T00:00:00"/>
        <d v="2024-04-20T00:00:00"/>
        <d v="2024-04-21T00:00:00"/>
        <d v="2024-04-22T00:00:00"/>
        <d v="2024-04-23T00:00:00"/>
        <d v="2024-04-24T00:00:00"/>
        <d v="2024-04-25T00:00:00"/>
        <d v="2024-04-26T00:00:00"/>
        <d v="2024-04-27T00:00:00"/>
        <d v="2024-04-28T00:00:00"/>
        <d v="2024-04-29T00:00:00"/>
        <d v="2024-04-30T00:00:00"/>
        <d v="2024-05-01T00:00:00"/>
        <d v="2024-05-02T00:00:00"/>
        <d v="2024-05-03T00:00:00"/>
        <d v="2024-05-04T00:00:00"/>
        <d v="2024-05-05T00:00:00"/>
        <d v="2024-05-06T00:00:00"/>
        <d v="2024-05-07T00:00:00"/>
        <d v="2024-05-08T00:00:00"/>
        <d v="2024-05-09T00:00:00"/>
        <d v="2024-05-10T00:00:00"/>
        <d v="2024-05-11T00:00:00"/>
        <d v="2024-05-12T00:00:00"/>
        <d v="2024-05-13T00:00:00"/>
        <d v="2024-05-14T00:00:00"/>
        <d v="2024-05-15T00:00:00"/>
        <d v="2024-05-16T00:00:00"/>
        <d v="2024-05-17T00:00:00"/>
        <d v="2024-05-18T00:00:00"/>
        <d v="2024-05-19T00:00:00"/>
        <d v="2024-05-20T00:00:00"/>
        <d v="2024-05-21T00:00:00"/>
        <d v="2024-05-22T00:00:00"/>
        <d v="2024-05-23T00:00:00"/>
        <d v="2024-05-24T00:00:00"/>
        <d v="2024-05-25T00:00:00"/>
        <d v="2024-05-26T00:00:00"/>
        <d v="2024-05-27T00:00:00"/>
        <d v="2024-05-28T00:00:00"/>
        <d v="2024-05-29T00:00:00"/>
        <d v="2024-05-30T00:00:00"/>
        <d v="2024-05-31T00:00:00"/>
        <d v="2024-06-01T00:00:00"/>
        <d v="2024-06-02T00:00:00"/>
        <d v="2024-06-03T00:00:00"/>
        <d v="2024-06-04T00:00:00"/>
        <d v="2024-06-05T00:00:00"/>
        <d v="2024-06-06T00:00:00"/>
        <d v="2024-06-07T00:00:00"/>
        <d v="2024-06-08T00:00:00"/>
        <d v="2024-06-09T00:00:00"/>
        <d v="2024-06-10T00:00:00"/>
        <d v="2024-06-11T00:00:00"/>
        <d v="2024-06-12T00:00:00"/>
        <d v="2024-06-13T00:00:00"/>
        <d v="2024-06-14T00:00:00"/>
        <d v="2024-06-15T00:00:00"/>
        <d v="2024-06-16T00:00:00"/>
        <d v="2024-06-17T00:00:00"/>
        <d v="2024-06-18T00:00:00"/>
        <d v="2024-06-19T00:00:00"/>
        <d v="2024-06-20T00:00:00"/>
        <d v="2024-06-21T00:00:00"/>
        <d v="2024-06-22T00:00:00"/>
        <d v="2024-06-23T00:00:00"/>
        <d v="2024-06-24T00:00:00"/>
        <d v="2024-06-25T00:00:00"/>
        <d v="2024-06-26T00:00:00"/>
        <d v="2024-06-27T00:00:00"/>
        <d v="2024-06-28T00:00:00"/>
        <d v="2024-06-29T00:00:00"/>
        <d v="2024-06-30T00:00:00"/>
        <d v="2024-07-01T00:00:00"/>
        <d v="2024-07-02T00:00:00"/>
        <d v="2024-07-03T00:00:00"/>
        <d v="2024-07-04T00:00:00"/>
        <d v="2024-07-05T00:00:00"/>
        <d v="2024-07-06T00:00:00"/>
        <d v="2024-07-07T00:00:00"/>
        <d v="2024-07-08T00:00:00"/>
        <d v="2024-07-09T00:00:00"/>
        <d v="2024-07-10T00:00:00"/>
        <d v="2024-07-11T00:00:00"/>
        <d v="2024-07-12T00:00:00"/>
        <d v="2024-07-13T00:00:00"/>
        <d v="2024-07-14T00:00:00"/>
        <d v="2024-07-15T00:00:00"/>
        <d v="2024-07-16T00:00:00"/>
        <d v="2024-07-17T00:00:00"/>
        <d v="2024-07-18T00:00:00"/>
        <d v="2024-07-19T00:00:00"/>
        <d v="2024-07-20T00:00:00"/>
        <d v="2024-07-21T00:00:00"/>
        <d v="2024-07-22T00:00:00"/>
        <d v="2024-07-23T00:00:00"/>
        <d v="2024-07-24T00:00:00"/>
        <d v="2024-07-25T00:00:00"/>
        <d v="2024-07-26T00:00:00"/>
        <d v="2024-07-27T00:00:00"/>
        <d v="2024-07-28T00:00:00"/>
        <d v="2024-07-29T00:00:00"/>
        <d v="2024-07-30T00:00:00"/>
        <d v="2024-07-31T00:00:00"/>
        <d v="2024-08-01T00:00:00"/>
        <d v="2024-08-02T00:00:00"/>
        <d v="2024-08-03T00:00:00"/>
        <d v="2024-08-04T00:00:00"/>
        <d v="2024-08-05T00:00:00"/>
        <d v="2024-08-06T00:00:00"/>
        <d v="2024-08-07T00:00:00"/>
        <d v="2024-08-08T00:00:00"/>
        <d v="2024-08-09T00:00:00"/>
        <d v="2024-08-10T00:00:00"/>
        <d v="2024-08-11T00:00:00"/>
        <d v="2024-08-12T00:00:00"/>
        <d v="2024-08-13T00:00:00"/>
        <d v="2024-08-14T00:00:00"/>
        <d v="2024-08-15T00:00:00"/>
        <d v="2024-08-16T00:00:00"/>
        <d v="2024-08-17T00:00:00"/>
        <d v="2024-08-18T00:00:00"/>
        <d v="2024-08-19T00:00:00"/>
        <d v="2024-08-20T00:00:00"/>
        <d v="2024-08-21T00:00:00"/>
        <d v="2024-08-22T00:00:00"/>
        <d v="2024-08-23T00:00:00"/>
        <d v="2024-08-24T00:00:00"/>
        <d v="2024-08-25T00:00:00"/>
        <d v="2024-08-26T00:00:00"/>
        <d v="2024-08-27T00:00:00"/>
        <d v="2024-08-28T00:00:00"/>
        <d v="2024-08-29T00:00:00"/>
        <d v="2024-08-30T00:00:00"/>
        <d v="2024-08-31T00:00:00"/>
        <d v="2024-09-01T00:00:00"/>
        <d v="2024-09-02T00:00:00"/>
        <d v="2024-09-03T00:00:00"/>
        <d v="2024-09-04T00:00:00"/>
        <d v="2024-09-05T00:00:00"/>
        <d v="2024-09-06T00:00:00"/>
        <d v="2024-09-07T00:00:00"/>
        <d v="2024-09-08T00:00:00"/>
        <d v="2024-09-09T00:00:00"/>
        <d v="2024-09-10T00:00:00"/>
        <d v="2024-09-11T00:00:00"/>
        <d v="2024-09-12T00:00:00"/>
        <d v="2024-09-13T00:00:00"/>
        <d v="2024-09-14T00:00:00"/>
        <d v="2024-09-15T00:00:00"/>
        <d v="2024-09-16T00:00:00"/>
        <d v="2024-09-17T00:00:00"/>
        <d v="2024-09-18T00:00:00"/>
        <d v="2024-09-19T00:00:00"/>
        <d v="2024-09-20T00:00:00"/>
        <d v="2024-09-21T00:00:00"/>
        <d v="2024-09-22T00:00:00"/>
        <d v="2024-09-23T00:00:00"/>
        <d v="2024-09-24T00:00:00"/>
        <d v="2024-09-25T00:00:00"/>
        <d v="2024-09-26T00:00:00"/>
        <d v="2024-09-27T00:00:00"/>
        <d v="2024-09-28T00:00:00"/>
        <d v="2024-09-29T00:00:00"/>
        <d v="2024-09-30T00:00:00"/>
        <d v="2024-10-01T00:00:00"/>
        <d v="2024-10-02T00:00:00"/>
        <d v="2024-10-03T00:00:00"/>
        <d v="2024-10-04T00:00:00"/>
        <d v="2024-10-05T00:00:00"/>
        <d v="2024-10-06T00:00:00"/>
        <d v="2024-10-07T00:00:00"/>
        <d v="2024-10-08T00:00:00"/>
        <d v="2024-10-09T00:00:00"/>
        <d v="2024-10-10T00:00:00"/>
        <d v="2024-10-11T00:00:00"/>
        <d v="2024-10-12T00:00:00"/>
        <d v="2024-10-13T00:00:00"/>
        <d v="2024-10-14T00:00:00"/>
        <d v="2024-10-15T00:00:00"/>
        <d v="2024-10-16T00:00:00"/>
        <d v="2024-10-17T00:00:00"/>
        <d v="2024-10-18T00:00:00"/>
        <d v="2024-10-19T00:00:00"/>
        <d v="2024-10-20T00:00:00"/>
        <d v="2024-10-21T00:00:00"/>
        <d v="2024-10-22T00:00:00"/>
        <d v="2024-10-23T00:00:00"/>
        <d v="2024-10-24T00:00:00"/>
        <d v="2024-10-25T00:00:00"/>
        <d v="2024-10-26T00:00:00"/>
        <d v="2024-10-27T00:00:00"/>
        <d v="2024-10-28T00:00:00"/>
        <d v="2024-10-29T00:00:00"/>
        <d v="2024-10-30T00:00:00"/>
        <d v="2024-10-31T00:00:00"/>
        <d v="2024-11-01T00:00:00"/>
        <d v="2024-11-02T00:00:00"/>
        <d v="2024-11-03T00:00:00"/>
        <d v="2024-11-04T00:00:00"/>
        <d v="2024-11-05T00:00:00"/>
        <d v="2024-11-06T00:00:00"/>
        <d v="2024-11-07T00:00:00"/>
        <d v="2024-11-08T00:00:00"/>
        <d v="2024-11-09T00:00:00"/>
        <d v="2024-11-10T00:00:00"/>
        <d v="2024-11-11T00:00:00"/>
        <d v="2024-11-12T00:00:00"/>
        <d v="2024-11-13T00:00:00"/>
        <d v="2024-11-14T00:00:00"/>
        <d v="2024-11-15T00:00:00"/>
        <d v="2024-11-16T00:00:00"/>
        <d v="2024-11-17T00:00:00"/>
        <d v="2024-11-18T00:00:00"/>
        <d v="2024-11-19T00:00:00"/>
        <d v="2024-11-20T00:00:00"/>
        <d v="2024-11-21T00:00:00"/>
        <d v="2024-11-22T00:00:00"/>
        <d v="2024-11-23T00:00:00"/>
        <d v="2024-11-24T00:00:00"/>
        <d v="2024-11-25T00:00:00"/>
        <d v="2024-11-26T00:00:00"/>
        <d v="2024-11-27T00:00:00"/>
        <d v="2024-11-28T00:00:00"/>
        <d v="2024-11-29T00:00:00"/>
        <d v="2024-11-30T00:00:00"/>
        <d v="2024-12-01T00:00:00"/>
        <d v="2024-12-02T00:00:00"/>
        <d v="2024-12-03T00:00:00"/>
        <d v="2024-12-04T00:00:00"/>
        <d v="2024-12-05T00:00:00"/>
        <d v="2024-12-06T00:00:00"/>
        <d v="2024-12-07T00:00:00"/>
        <d v="2024-12-08T00:00:00"/>
        <d v="2024-12-09T00:00:00"/>
        <d v="2024-12-10T00:00:00"/>
        <d v="2024-12-11T00:00:00"/>
        <d v="2024-12-12T00:00:00"/>
        <d v="2024-12-13T00:00:00"/>
        <d v="2024-12-14T00:00:00"/>
        <d v="2024-12-15T00:00:00"/>
        <d v="2024-12-16T00:00:00"/>
        <d v="2024-12-17T00:00:00"/>
        <d v="2024-12-18T00:00:00"/>
        <d v="2024-12-19T00:00:00"/>
        <d v="2024-12-20T00:00:00"/>
        <d v="2024-12-21T00:00:00"/>
        <d v="2024-12-22T00:00:00"/>
        <d v="2024-12-23T00:00:00"/>
        <d v="2024-12-24T00:00:00"/>
        <d v="2024-12-25T00:00:00"/>
        <d v="2024-12-26T00:00:00"/>
        <d v="2024-12-27T00:00:00"/>
        <d v="2024-12-28T00:00:00"/>
      </sharedItems>
      <fieldGroup par="22"/>
    </cacheField>
    <cacheField name="entrada_kg" numFmtId="0">
      <sharedItems containsString="0" containsBlank="1" containsNumber="1" containsInteger="1" minValue="4257" maxValue="5906"/>
    </cacheField>
    <cacheField name="entrada_litros" numFmtId="0">
      <sharedItems containsString="0" containsBlank="1" containsNumber="1" containsInteger="1" minValue="4133" maxValue="5734"/>
    </cacheField>
    <cacheField name="entrada_grasa_g_l" numFmtId="0">
      <sharedItems containsString="0" containsBlank="1" containsNumber="1" minValue="38.840000000000003" maxValue="46.85"/>
    </cacheField>
    <cacheField name="entrada_prot_g_l" numFmtId="0">
      <sharedItems containsString="0" containsBlank="1" containsNumber="1" minValue="33.07" maxValue="38.33"/>
    </cacheField>
    <cacheField name="cuba_fab_litros" numFmtId="0">
      <sharedItems containsString="0" containsBlank="1" containsNumber="1" containsInteger="1" minValue="3289" maxValue="6400"/>
    </cacheField>
    <cacheField name="cuba_fab_grasa_g_l" numFmtId="0">
      <sharedItems containsString="0" containsBlank="1" containsNumber="1" minValue="37.89" maxValue="42.84"/>
    </cacheField>
    <cacheField name="cuba_fab_prot_g_l" numFmtId="0">
      <sharedItems containsString="0" containsBlank="1" containsNumber="1" minValue="32.46" maxValue="35.770000000000003"/>
    </cacheField>
    <cacheField name="stock_cierre_litros" numFmtId="0">
      <sharedItems containsString="0" containsBlank="1" containsNumber="1" containsInteger="1" minValue="3246" maxValue="6377"/>
    </cacheField>
    <cacheField name="queso_kg" numFmtId="0">
      <sharedItems containsString="0" containsBlank="1" containsNumber="1" minValue="430.4" maxValue="821.9"/>
    </cacheField>
    <cacheField name="queso_est_pct" numFmtId="0">
      <sharedItems containsString="0" containsBlank="1" containsNumber="1" minValue="48.04" maxValue="55.34"/>
    </cacheField>
    <cacheField name="queso_mg_pct" numFmtId="0">
      <sharedItems containsString="0" containsBlank="1" containsNumber="1" minValue="24.66" maxValue="29.42"/>
    </cacheField>
    <cacheField name="entrada_grasa_kg" numFmtId="0">
      <sharedItems containsSemiMixedTypes="0" containsString="0" containsNumber="1" minValue="0" maxValue="254.3955"/>
    </cacheField>
    <cacheField name="entrada_prot_kg" numFmtId="0">
      <sharedItems containsSemiMixedTypes="0" containsString="0" containsNumber="1" minValue="0" maxValue="210.00307999999998"/>
    </cacheField>
    <cacheField name="cuba_fab_grasa_kg" numFmtId="0">
      <sharedItems containsSemiMixedTypes="0" containsString="0" containsNumber="1" minValue="0" maxValue="269.88799999999998"/>
    </cacheField>
    <cacheField name="cuba_fab_prot_kg" numFmtId="0">
      <sharedItems containsSemiMixedTypes="0" containsString="0" containsNumber="1" minValue="0" maxValue="214.25152"/>
    </cacheField>
    <cacheField name="queso_est_kg" numFmtId="0">
      <sharedItems containsSemiMixedTypes="0" containsString="0" containsNumber="1" minValue="0" maxValue="427.62779499999999"/>
    </cacheField>
    <cacheField name="queso_mg_kg" numFmtId="0">
      <sharedItems containsSemiMixedTypes="0" containsString="0" containsNumber="1" minValue="0" maxValue="220.18700999999999"/>
    </cacheField>
    <cacheField name="semanaISO" numFmtId="0">
      <sharedItems containsSemiMixedTypes="0" containsString="0" containsNumber="1" containsInteger="1" minValue="1" maxValue="52"/>
    </cacheField>
    <cacheField name="semana" numFmtId="0">
      <sharedItems containsSemiMixedTypes="0" containsString="0" containsNumber="1" containsInteger="1" minValue="1" maxValue="52" count="52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  <n v="18"/>
        <n v="19"/>
        <n v="20"/>
        <n v="21"/>
        <n v="22"/>
        <n v="23"/>
        <n v="24"/>
        <n v="25"/>
        <n v="26"/>
        <n v="27"/>
        <n v="28"/>
        <n v="29"/>
        <n v="30"/>
        <n v="31"/>
        <n v="32"/>
        <n v="33"/>
        <n v="34"/>
        <n v="35"/>
        <n v="36"/>
        <n v="37"/>
        <n v="38"/>
        <n v="39"/>
        <n v="40"/>
        <n v="41"/>
        <n v="42"/>
        <n v="43"/>
        <n v="44"/>
        <n v="45"/>
        <n v="46"/>
        <n v="47"/>
        <n v="48"/>
        <n v="49"/>
        <n v="50"/>
        <n v="51"/>
        <n v="52"/>
      </sharedItems>
    </cacheField>
    <cacheField name="Meses (fecha)" numFmtId="0" databaseField="0">
      <fieldGroup base="0">
        <rangePr groupBy="months" startDate="2023-12-31T00:00:00" endDate="2024-12-29T00:00:00"/>
        <groupItems count="14">
          <s v="&lt;31/12/2023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29/12/2024"/>
        </groupItems>
      </fieldGroup>
    </cacheField>
    <cacheField name="Trimestres (fecha)" numFmtId="0" databaseField="0">
      <fieldGroup base="0">
        <rangePr groupBy="quarters" startDate="2023-12-31T00:00:00" endDate="2024-12-29T00:00:00"/>
        <groupItems count="6">
          <s v="&lt;31/12/2023"/>
          <s v="Trim.1"/>
          <s v="Trim.2"/>
          <s v="Trim.3"/>
          <s v="Trim.4"/>
          <s v="&gt;29/12/2024"/>
        </groupItems>
      </fieldGroup>
    </cacheField>
    <cacheField name="Años (fecha)" numFmtId="0" databaseField="0">
      <fieldGroup base="0">
        <rangePr groupBy="years" startDate="2023-12-31T00:00:00" endDate="2024-12-29T00:00:00"/>
        <groupItems count="4">
          <s v="&lt;31/12/2023"/>
          <s v="2023"/>
          <s v="2024"/>
          <s v="&gt;29/12/2024"/>
        </groupItems>
      </fieldGroup>
    </cacheField>
    <cacheField name="Campo1" numFmtId="0" formula="cuba_fab_grasa_kg-entrada_grasa_kg" databaseField="0"/>
    <cacheField name="Campo2" numFmtId="0" formula="(cuba_fab_grasa_kg-entrada_grasa_kg) /entrada_grasa_kg" databaseField="0"/>
    <cacheField name="Diferencia de balance" numFmtId="0" formula="cuba_fab_grasa_kg-entrada_grasa_kg" databaseField="0"/>
    <cacheField name="Desviación:pct" numFmtId="0" formula="(cuba_fab_grasa_kg-entrada_grasa_kg) /entrada_grasa_kg" databaseField="0"/>
    <cacheField name="Desviación.pct" numFmtId="0" formula="(cuba_fab_grasa_kg-entrada_grasa_kg) /entrada_grasa_kg" databaseField="0"/>
    <cacheField name="Dif de balance queso" numFmtId="0" formula="queso_mg_kg-cuba_fab_grasa_kg" databaseField="0"/>
    <cacheField name="Desvicaión queso" numFmtId="0" formula=" (queso_mg_kg-cuba_fab_grasa_kg)/cuba_fab_grasa_kg" databaseField="0"/>
    <cacheField name="Desviacion total" numFmtId="0" formula="queso_mg_kg-entrada_grasa_kg" databaseField="0"/>
    <cacheField name="desv total" numFmtId="0" formula=" (queso_mg_kg-entrada_grasa_kg)/entrada_grasa_kg" databaseField="0"/>
    <cacheField name="Rendim (L/kg)" numFmtId="0" formula="cuba_fab_litros/queso_kg" databaseField="0"/>
    <cacheField name="EST (%)" numFmtId="0" formula="queso_est_kg/queso_kg" databaseField="0"/>
    <cacheField name="queso ESM" numFmtId="0" formula="queso_est_kg-queso_mg_kg" databaseField="0"/>
    <cacheField name="dif_balance_cubas" numFmtId="0" formula="cuba_fab_prot_kg-entrada_prot_kg" databaseField="0"/>
    <cacheField name="dif_balance_ESM_queso" numFmtId="0" formula=" (queso_est_kg-queso_mg_kg)-cuba_fab_prot_kg" databaseField="0"/>
    <cacheField name="dif_balance_MP_pct" numFmtId="0" formula=" (cuba_fab_prot_kg-entrada_prot_kg)/entrada_prot_kg" databaseField="0"/>
    <cacheField name="dif_balance_MP_queso" numFmtId="0" formula="( (queso_est_kg-queso_mg_kg)-cuba_fab_prot_kg)/cuba_fab_prot_kg" databaseField="0"/>
    <cacheField name="coef_recup_MP" numFmtId="0" formula=" (queso_est_kg-queso_mg_kg)/cuba_fab_prot_kg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4">
  <r>
    <x v="0"/>
    <n v="4895"/>
    <n v="4752"/>
    <n v="45.13"/>
    <n v="36.68"/>
    <m/>
    <m/>
    <m/>
    <n v="4752"/>
    <m/>
    <m/>
    <m/>
    <n v="214.45776000000001"/>
    <n v="174.30336"/>
    <n v="0"/>
    <n v="0"/>
    <n v="0"/>
    <n v="0"/>
    <n v="52"/>
    <x v="0"/>
  </r>
  <r>
    <x v="1"/>
    <n v="5516"/>
    <n v="5355"/>
    <n v="40.98"/>
    <n v="34.630000000000003"/>
    <n v="5025"/>
    <n v="41.07"/>
    <n v="33.950000000000003"/>
    <n v="5107"/>
    <n v="637.55999999999995"/>
    <n v="49.95"/>
    <n v="25.46"/>
    <n v="219.4479"/>
    <n v="185.44365000000002"/>
    <n v="206.37674999999999"/>
    <n v="170.59875"/>
    <n v="318.46121999999997"/>
    <n v="162.322776"/>
    <n v="1"/>
    <x v="0"/>
  </r>
  <r>
    <x v="2"/>
    <n v="4938"/>
    <n v="4794"/>
    <n v="40.880000000000003"/>
    <n v="35.159999999999997"/>
    <n v="5029"/>
    <n v="39.99"/>
    <n v="33.61"/>
    <n v="4901"/>
    <n v="630.34"/>
    <n v="51.68"/>
    <n v="26.12"/>
    <n v="195.97872000000001"/>
    <n v="168.55703999999997"/>
    <n v="201.10971000000001"/>
    <n v="169.02468999999999"/>
    <n v="325.75971199999998"/>
    <n v="164.64480800000001"/>
    <n v="1"/>
    <x v="0"/>
  </r>
  <r>
    <x v="3"/>
    <n v="5704"/>
    <n v="5538"/>
    <n v="43.38"/>
    <n v="35.32"/>
    <n v="5032"/>
    <n v="40.549999999999997"/>
    <n v="33.85"/>
    <n v="5439"/>
    <n v="628.80999999999995"/>
    <n v="51.29"/>
    <n v="26.16"/>
    <n v="240.23844"/>
    <n v="195.60216"/>
    <n v="204.04759999999999"/>
    <n v="170.33320000000001"/>
    <n v="322.51664899999997"/>
    <n v="164.49669599999999"/>
    <n v="1"/>
    <x v="0"/>
  </r>
  <r>
    <x v="4"/>
    <n v="5170"/>
    <n v="5019"/>
    <n v="41.47"/>
    <n v="35.93"/>
    <n v="5035"/>
    <n v="39.9"/>
    <n v="33.78"/>
    <n v="5458"/>
    <n v="656.69"/>
    <n v="49.81"/>
    <n v="25.28"/>
    <n v="208.13792999999998"/>
    <n v="180.33267000000001"/>
    <n v="200.8965"/>
    <n v="170.0823"/>
    <n v="327.09728900000005"/>
    <n v="166.01123200000001"/>
    <n v="1"/>
    <x v="0"/>
  </r>
  <r>
    <x v="5"/>
    <m/>
    <m/>
    <m/>
    <m/>
    <n v="5472"/>
    <n v="40.42"/>
    <n v="33.92"/>
    <m/>
    <n v="705.3"/>
    <n v="52.73"/>
    <n v="26.31"/>
    <n v="0"/>
    <n v="0"/>
    <n v="221.17824000000002"/>
    <n v="185.61024000000003"/>
    <n v="371.90468999999996"/>
    <n v="185.56442999999999"/>
    <n v="1"/>
    <x v="0"/>
  </r>
  <r>
    <x v="6"/>
    <m/>
    <m/>
    <m/>
    <m/>
    <m/>
    <m/>
    <m/>
    <m/>
    <m/>
    <m/>
    <m/>
    <n v="0"/>
    <n v="0"/>
    <n v="0"/>
    <n v="0"/>
    <n v="0"/>
    <n v="0"/>
    <n v="1"/>
    <x v="0"/>
  </r>
  <r>
    <x v="7"/>
    <n v="4549"/>
    <n v="4417"/>
    <n v="41.65"/>
    <n v="35.35"/>
    <m/>
    <m/>
    <m/>
    <n v="4417"/>
    <m/>
    <m/>
    <m/>
    <n v="183.96804999999998"/>
    <n v="156.14095"/>
    <n v="0"/>
    <n v="0"/>
    <n v="0"/>
    <n v="0"/>
    <n v="1"/>
    <x v="1"/>
  </r>
  <r>
    <x v="8"/>
    <n v="4936"/>
    <n v="4792"/>
    <n v="43.03"/>
    <n v="34.770000000000003"/>
    <n v="5024"/>
    <n v="40.61"/>
    <n v="33.89"/>
    <n v="4209"/>
    <n v="611.44000000000005"/>
    <n v="51.84"/>
    <n v="27.36"/>
    <n v="206.19976"/>
    <n v="166.61784000000003"/>
    <n v="204.02463999999998"/>
    <n v="170.26336000000001"/>
    <n v="316.97049600000008"/>
    <n v="167.289984"/>
    <n v="2"/>
    <x v="1"/>
  </r>
  <r>
    <x v="9"/>
    <n v="5328"/>
    <n v="5173"/>
    <n v="42.99"/>
    <n v="34.71"/>
    <n v="5032"/>
    <n v="40.65"/>
    <n v="33.14"/>
    <n v="4382"/>
    <n v="556.32000000000005"/>
    <n v="53.34"/>
    <n v="27.73"/>
    <n v="222.38727000000003"/>
    <n v="179.55483000000001"/>
    <n v="204.55079999999998"/>
    <n v="166.76048"/>
    <n v="296.74108800000005"/>
    <n v="154.26753600000001"/>
    <n v="2"/>
    <x v="1"/>
  </r>
  <r>
    <x v="10"/>
    <n v="5155"/>
    <n v="5005"/>
    <n v="42.32"/>
    <n v="36.58"/>
    <n v="5026"/>
    <n v="40.56"/>
    <n v="34.24"/>
    <n v="4387"/>
    <n v="689.15"/>
    <n v="52.16"/>
    <n v="26.8"/>
    <n v="211.8116"/>
    <n v="183.0829"/>
    <n v="203.85455999999999"/>
    <n v="172.09024000000002"/>
    <n v="359.46064000000001"/>
    <n v="184.69220000000001"/>
    <n v="2"/>
    <x v="1"/>
  </r>
  <r>
    <x v="11"/>
    <n v="5127"/>
    <n v="4978"/>
    <n v="42.09"/>
    <n v="33.869999999999997"/>
    <n v="5027"/>
    <n v="39.85"/>
    <n v="33.33"/>
    <n v="4365"/>
    <n v="723.82"/>
    <n v="50.18"/>
    <n v="26.35"/>
    <n v="209.52402000000001"/>
    <n v="168.60485999999997"/>
    <n v="200.32595000000001"/>
    <n v="167.54991000000001"/>
    <n v="363.21287600000005"/>
    <n v="190.72657000000004"/>
    <n v="2"/>
    <x v="1"/>
  </r>
  <r>
    <x v="12"/>
    <m/>
    <m/>
    <m/>
    <m/>
    <n v="4388"/>
    <n v="39.96"/>
    <n v="33.380000000000003"/>
    <m/>
    <n v="574.89"/>
    <n v="51.09"/>
    <n v="26.72"/>
    <n v="0"/>
    <n v="0"/>
    <n v="175.34448"/>
    <n v="146.47144"/>
    <n v="293.71130100000005"/>
    <n v="153.61060799999998"/>
    <n v="2"/>
    <x v="1"/>
  </r>
  <r>
    <x v="13"/>
    <m/>
    <m/>
    <m/>
    <m/>
    <m/>
    <m/>
    <m/>
    <m/>
    <m/>
    <m/>
    <m/>
    <n v="0"/>
    <n v="0"/>
    <n v="0"/>
    <n v="0"/>
    <n v="0"/>
    <n v="0"/>
    <n v="2"/>
    <x v="1"/>
  </r>
  <r>
    <x v="14"/>
    <n v="5348"/>
    <n v="5192"/>
    <n v="40.950000000000003"/>
    <n v="35.03"/>
    <m/>
    <m/>
    <m/>
    <n v="5192"/>
    <m/>
    <m/>
    <m/>
    <n v="212.61240000000004"/>
    <n v="181.87576000000001"/>
    <n v="0"/>
    <n v="0"/>
    <n v="0"/>
    <n v="0"/>
    <n v="2"/>
    <x v="2"/>
  </r>
  <r>
    <x v="15"/>
    <n v="4836"/>
    <n v="4695"/>
    <n v="41.42"/>
    <n v="36.25"/>
    <n v="5026"/>
    <n v="39.15"/>
    <n v="33.950000000000003"/>
    <n v="4887"/>
    <n v="617.05999999999995"/>
    <n v="54.36"/>
    <n v="27.1"/>
    <n v="194.46689999999998"/>
    <n v="170.19374999999999"/>
    <n v="196.7679"/>
    <n v="170.6327"/>
    <n v="335.43381599999992"/>
    <n v="167.22326000000001"/>
    <n v="3"/>
    <x v="2"/>
  </r>
  <r>
    <x v="16"/>
    <n v="5345"/>
    <n v="5189"/>
    <n v="40.17"/>
    <n v="35.659999999999997"/>
    <n v="5021"/>
    <n v="39.200000000000003"/>
    <n v="34.31"/>
    <n v="5076"/>
    <n v="634.92999999999995"/>
    <n v="53.55"/>
    <n v="27.99"/>
    <n v="208.44212999999999"/>
    <n v="185.03973999999999"/>
    <n v="196.82320000000001"/>
    <n v="172.27051"/>
    <n v="340.00501499999996"/>
    <n v="177.71690699999999"/>
    <n v="3"/>
    <x v="2"/>
  </r>
  <r>
    <x v="17"/>
    <n v="5651"/>
    <n v="5486"/>
    <n v="41.67"/>
    <n v="35.74"/>
    <n v="5024"/>
    <n v="39.19"/>
    <n v="34.24"/>
    <n v="5562"/>
    <n v="679.72"/>
    <n v="51.6"/>
    <n v="28.14"/>
    <n v="228.60162"/>
    <n v="196.06964000000002"/>
    <n v="196.89055999999999"/>
    <n v="172.02176"/>
    <n v="350.73552000000001"/>
    <n v="191.27320800000001"/>
    <n v="3"/>
    <x v="2"/>
  </r>
  <r>
    <x v="18"/>
    <n v="4689"/>
    <n v="4552"/>
    <n v="44.6"/>
    <n v="36.04"/>
    <n v="5018"/>
    <n v="41.26"/>
    <n v="34.299999999999997"/>
    <n v="5114"/>
    <n v="600.45000000000005"/>
    <n v="53.46"/>
    <n v="27.11"/>
    <n v="203.01920000000001"/>
    <n v="164.05408"/>
    <n v="207.04267999999999"/>
    <n v="172.1174"/>
    <n v="321.00057000000004"/>
    <n v="162.78199499999999"/>
    <n v="3"/>
    <x v="2"/>
  </r>
  <r>
    <x v="19"/>
    <m/>
    <m/>
    <m/>
    <m/>
    <n v="5142"/>
    <n v="40.68"/>
    <n v="34.270000000000003"/>
    <m/>
    <n v="685.23"/>
    <n v="51.59"/>
    <n v="27.05"/>
    <n v="0"/>
    <n v="0"/>
    <n v="209.17655999999999"/>
    <n v="176.21634000000003"/>
    <n v="353.51015700000005"/>
    <n v="185.354715"/>
    <n v="3"/>
    <x v="2"/>
  </r>
  <r>
    <x v="20"/>
    <m/>
    <m/>
    <m/>
    <m/>
    <m/>
    <m/>
    <m/>
    <m/>
    <m/>
    <m/>
    <m/>
    <n v="0"/>
    <n v="0"/>
    <n v="0"/>
    <n v="0"/>
    <n v="0"/>
    <n v="0"/>
    <n v="3"/>
    <x v="2"/>
  </r>
  <r>
    <x v="21"/>
    <n v="5234"/>
    <n v="5082"/>
    <n v="40.51"/>
    <n v="33.24"/>
    <m/>
    <m/>
    <m/>
    <n v="5082"/>
    <m/>
    <m/>
    <m/>
    <n v="205.87181999999999"/>
    <n v="168.92568000000003"/>
    <n v="0"/>
    <n v="0"/>
    <n v="0"/>
    <n v="0"/>
    <n v="3"/>
    <x v="3"/>
  </r>
  <r>
    <x v="22"/>
    <n v="4880"/>
    <n v="4738"/>
    <n v="45.04"/>
    <n v="34.44"/>
    <n v="5027"/>
    <n v="40.58"/>
    <n v="32.58"/>
    <n v="4820"/>
    <n v="652.88"/>
    <n v="52.28"/>
    <n v="27.48"/>
    <n v="213.39952"/>
    <n v="163.17671999999999"/>
    <n v="203.99566000000002"/>
    <n v="163.77966000000001"/>
    <n v="341.32566400000002"/>
    <n v="179.41142400000001"/>
    <n v="4"/>
    <x v="3"/>
  </r>
  <r>
    <x v="23"/>
    <n v="5405"/>
    <n v="5248"/>
    <n v="41.42"/>
    <n v="33.75"/>
    <n v="5027"/>
    <n v="40"/>
    <n v="32.53"/>
    <n v="5068"/>
    <n v="659.03"/>
    <n v="51.36"/>
    <n v="26.15"/>
    <n v="217.37216000000001"/>
    <n v="177.12"/>
    <n v="201.08"/>
    <n v="163.52831"/>
    <n v="338.47780799999998"/>
    <n v="172.33634499999999"/>
    <n v="4"/>
    <x v="3"/>
  </r>
  <r>
    <x v="24"/>
    <n v="5107"/>
    <n v="4958"/>
    <n v="43.68"/>
    <n v="36.4"/>
    <n v="5029"/>
    <n v="40.56"/>
    <n v="33.799999999999997"/>
    <n v="5026"/>
    <n v="682.67"/>
    <n v="49.73"/>
    <n v="26.2"/>
    <n v="216.56544"/>
    <n v="180.47119999999998"/>
    <n v="203.97624000000002"/>
    <n v="169.9802"/>
    <n v="339.49179099999992"/>
    <n v="178.85953999999998"/>
    <n v="4"/>
    <x v="3"/>
  </r>
  <r>
    <x v="25"/>
    <n v="4606"/>
    <n v="4472"/>
    <n v="41.1"/>
    <n v="35.75"/>
    <n v="5020"/>
    <n v="40.200000000000003"/>
    <n v="33.770000000000003"/>
    <n v="4498"/>
    <n v="589.19000000000005"/>
    <n v="54.79"/>
    <n v="28.37"/>
    <n v="183.79920000000001"/>
    <n v="159.874"/>
    <n v="201.804"/>
    <n v="169.52540000000002"/>
    <n v="322.81720100000001"/>
    <n v="167.15320300000002"/>
    <n v="4"/>
    <x v="3"/>
  </r>
  <r>
    <x v="26"/>
    <m/>
    <m/>
    <m/>
    <m/>
    <n v="4519"/>
    <n v="40.049999999999997"/>
    <n v="33.42"/>
    <m/>
    <n v="567.67999999999995"/>
    <n v="52.27"/>
    <n v="27.46"/>
    <n v="0"/>
    <n v="0"/>
    <n v="180.98594999999997"/>
    <n v="151.02498"/>
    <n v="296.72633599999995"/>
    <n v="155.884928"/>
    <n v="4"/>
    <x v="3"/>
  </r>
  <r>
    <x v="27"/>
    <m/>
    <m/>
    <m/>
    <m/>
    <m/>
    <m/>
    <m/>
    <m/>
    <m/>
    <m/>
    <m/>
    <n v="0"/>
    <n v="0"/>
    <n v="0"/>
    <n v="0"/>
    <n v="0"/>
    <n v="0"/>
    <n v="4"/>
    <x v="3"/>
  </r>
  <r>
    <x v="28"/>
    <n v="5223"/>
    <n v="5071"/>
    <n v="40.76"/>
    <n v="38.33"/>
    <m/>
    <m/>
    <m/>
    <n v="5071"/>
    <m/>
    <m/>
    <m/>
    <n v="206.69396"/>
    <n v="194.37143"/>
    <n v="0"/>
    <n v="0"/>
    <n v="0"/>
    <n v="0"/>
    <n v="4"/>
    <x v="4"/>
  </r>
  <r>
    <x v="29"/>
    <n v="4733"/>
    <n v="4595"/>
    <n v="41.2"/>
    <n v="36.03"/>
    <n v="5023"/>
    <n v="38.869999999999997"/>
    <n v="35.549999999999997"/>
    <n v="4666"/>
    <n v="580.22"/>
    <n v="53.32"/>
    <n v="27.66"/>
    <n v="189.31399999999999"/>
    <n v="165.55785"/>
    <n v="195.24400999999997"/>
    <n v="178.56764999999999"/>
    <n v="309.37330400000002"/>
    <n v="160.48885200000001"/>
    <n v="5"/>
    <x v="4"/>
  </r>
  <r>
    <x v="30"/>
    <n v="4977"/>
    <n v="4832"/>
    <n v="42.03"/>
    <n v="36.76"/>
    <n v="5026"/>
    <n v="39.549999999999997"/>
    <n v="35.299999999999997"/>
    <n v="4498"/>
    <n v="582.22"/>
    <n v="52.03"/>
    <n v="27.26"/>
    <n v="203.08895999999999"/>
    <n v="177.62431999999998"/>
    <n v="198.7783"/>
    <n v="177.4178"/>
    <n v="302.92906600000003"/>
    <n v="158.71317200000001"/>
    <n v="5"/>
    <x v="4"/>
  </r>
  <r>
    <x v="31"/>
    <n v="5061"/>
    <n v="4914"/>
    <n v="41.23"/>
    <n v="35.83"/>
    <n v="5030"/>
    <n v="39.85"/>
    <n v="34.76"/>
    <n v="4412"/>
    <n v="589.76"/>
    <n v="52.14"/>
    <n v="26.96"/>
    <n v="202.60421999999997"/>
    <n v="176.06861999999998"/>
    <n v="200.44550000000001"/>
    <n v="174.84279999999998"/>
    <n v="307.50086399999998"/>
    <n v="158.99929599999999"/>
    <n v="5"/>
    <x v="4"/>
  </r>
  <r>
    <x v="32"/>
    <n v="4915"/>
    <n v="4772"/>
    <n v="43.42"/>
    <n v="35.11"/>
    <n v="5026"/>
    <n v="40.57"/>
    <n v="34.21"/>
    <n v="4184"/>
    <n v="645.03"/>
    <n v="50.98"/>
    <n v="26.32"/>
    <n v="207.20024000000001"/>
    <n v="167.54491999999999"/>
    <n v="203.90482"/>
    <n v="171.93946"/>
    <n v="328.83629399999995"/>
    <n v="169.77189599999997"/>
    <n v="5"/>
    <x v="4"/>
  </r>
  <r>
    <x v="33"/>
    <m/>
    <m/>
    <m/>
    <m/>
    <n v="4211"/>
    <n v="40.06"/>
    <n v="34.22"/>
    <m/>
    <n v="538.25"/>
    <n v="50.99"/>
    <n v="25.83"/>
    <n v="0"/>
    <n v="0"/>
    <n v="168.69265999999999"/>
    <n v="144.10041999999999"/>
    <n v="274.45367499999998"/>
    <n v="139.02997500000001"/>
    <n v="5"/>
    <x v="4"/>
  </r>
  <r>
    <x v="34"/>
    <m/>
    <m/>
    <m/>
    <m/>
    <m/>
    <m/>
    <m/>
    <m/>
    <m/>
    <m/>
    <m/>
    <n v="0"/>
    <n v="0"/>
    <n v="0"/>
    <n v="0"/>
    <n v="0"/>
    <n v="0"/>
    <n v="5"/>
    <x v="4"/>
  </r>
  <r>
    <x v="35"/>
    <n v="5470"/>
    <n v="5311"/>
    <n v="45.46"/>
    <n v="34.61"/>
    <m/>
    <m/>
    <m/>
    <n v="5311"/>
    <m/>
    <m/>
    <m/>
    <n v="241.43806000000001"/>
    <n v="183.81370999999999"/>
    <n v="0"/>
    <n v="0"/>
    <n v="0"/>
    <n v="0"/>
    <n v="5"/>
    <x v="5"/>
  </r>
  <r>
    <x v="36"/>
    <n v="5051"/>
    <n v="4904"/>
    <n v="42.66"/>
    <n v="35.06"/>
    <n v="5024"/>
    <n v="42.28"/>
    <n v="33.619999999999997"/>
    <n v="5215"/>
    <n v="637.6"/>
    <n v="51.91"/>
    <n v="27.69"/>
    <n v="209.20463999999998"/>
    <n v="171.93424000000002"/>
    <n v="212.41471999999999"/>
    <n v="168.90687999999997"/>
    <n v="330.97816"/>
    <n v="176.55144000000001"/>
    <n v="6"/>
    <x v="5"/>
  </r>
  <r>
    <x v="37"/>
    <n v="5706"/>
    <n v="5540"/>
    <n v="40.92"/>
    <n v="35.85"/>
    <n v="5032"/>
    <n v="40.409999999999997"/>
    <n v="33.57"/>
    <n v="5755"/>
    <n v="619.29999999999995"/>
    <n v="52.86"/>
    <n v="28.03"/>
    <n v="226.69680000000002"/>
    <n v="198.60900000000001"/>
    <n v="203.34312"/>
    <n v="168.92424"/>
    <n v="327.36197999999996"/>
    <n v="173.58978999999999"/>
    <n v="6"/>
    <x v="5"/>
  </r>
  <r>
    <x v="38"/>
    <n v="5388"/>
    <n v="5231"/>
    <n v="41.41"/>
    <n v="37.51"/>
    <n v="5022"/>
    <n v="40.26"/>
    <n v="34.75"/>
    <n v="5986"/>
    <n v="646.16"/>
    <n v="51.29"/>
    <n v="27.03"/>
    <n v="216.61570999999998"/>
    <n v="196.21481"/>
    <n v="202.18572"/>
    <n v="174.5145"/>
    <n v="331.41546399999999"/>
    <n v="174.657048"/>
    <n v="6"/>
    <x v="5"/>
  </r>
  <r>
    <x v="39"/>
    <n v="5412"/>
    <n v="5254"/>
    <n v="42.25"/>
    <n v="35.729999999999997"/>
    <n v="5022"/>
    <n v="40.369999999999997"/>
    <n v="34.6"/>
    <n v="6240"/>
    <n v="677.33"/>
    <n v="50.24"/>
    <n v="25.91"/>
    <n v="221.98150000000001"/>
    <n v="187.72541999999999"/>
    <n v="202.73813999999999"/>
    <n v="173.7612"/>
    <n v="340.29059200000006"/>
    <n v="175.49620300000004"/>
    <n v="6"/>
    <x v="5"/>
  </r>
  <r>
    <x v="40"/>
    <m/>
    <m/>
    <m/>
    <m/>
    <n v="6272"/>
    <n v="40.58"/>
    <n v="34.159999999999997"/>
    <m/>
    <n v="821.9"/>
    <n v="51.81"/>
    <n v="26.79"/>
    <n v="0"/>
    <n v="0"/>
    <n v="254.51775999999998"/>
    <n v="214.25152"/>
    <n v="425.82639"/>
    <n v="220.18700999999999"/>
    <n v="6"/>
    <x v="5"/>
  </r>
  <r>
    <x v="41"/>
    <m/>
    <m/>
    <m/>
    <m/>
    <m/>
    <m/>
    <m/>
    <m/>
    <m/>
    <m/>
    <m/>
    <n v="0"/>
    <n v="0"/>
    <n v="0"/>
    <n v="0"/>
    <n v="0"/>
    <n v="0"/>
    <n v="6"/>
    <x v="5"/>
  </r>
  <r>
    <x v="42"/>
    <n v="5429"/>
    <n v="5271"/>
    <n v="42.46"/>
    <n v="36.380000000000003"/>
    <m/>
    <m/>
    <m/>
    <n v="5271"/>
    <m/>
    <m/>
    <m/>
    <n v="223.80665999999999"/>
    <n v="191.75898000000001"/>
    <n v="0"/>
    <n v="0"/>
    <n v="0"/>
    <n v="0"/>
    <n v="6"/>
    <x v="6"/>
  </r>
  <r>
    <x v="43"/>
    <n v="5272"/>
    <n v="5118"/>
    <n v="42.24"/>
    <n v="35.01"/>
    <n v="5022"/>
    <n v="40.299999999999997"/>
    <n v="34.26"/>
    <n v="5389"/>
    <n v="628.54"/>
    <n v="52.22"/>
    <n v="26.47"/>
    <n v="216.18432000000001"/>
    <n v="179.18117999999998"/>
    <n v="202.38659999999999"/>
    <n v="172.05372"/>
    <n v="328.22358799999995"/>
    <n v="166.374538"/>
    <n v="7"/>
    <x v="6"/>
  </r>
  <r>
    <x v="44"/>
    <n v="4885"/>
    <n v="4743"/>
    <n v="39.9"/>
    <n v="34.44"/>
    <n v="5040"/>
    <n v="38.880000000000003"/>
    <n v="33.54"/>
    <n v="5132"/>
    <n v="621.4"/>
    <n v="50.55"/>
    <n v="25.87"/>
    <n v="189.24569999999997"/>
    <n v="163.34891999999999"/>
    <n v="195.95520000000002"/>
    <n v="169.04160000000002"/>
    <n v="314.11769999999996"/>
    <n v="160.75618"/>
    <n v="7"/>
    <x v="6"/>
  </r>
  <r>
    <x v="45"/>
    <n v="5348"/>
    <n v="5192"/>
    <n v="42.81"/>
    <n v="35.85"/>
    <n v="5025"/>
    <n v="40.200000000000003"/>
    <n v="33.71"/>
    <n v="5324"/>
    <n v="626.17999999999995"/>
    <n v="51.68"/>
    <n v="26.7"/>
    <n v="222.26952000000003"/>
    <n v="186.13320000000002"/>
    <n v="202.005"/>
    <n v="169.39275000000001"/>
    <n v="323.60982399999995"/>
    <n v="167.19005999999999"/>
    <n v="7"/>
    <x v="6"/>
  </r>
  <r>
    <x v="46"/>
    <n v="4887"/>
    <n v="4745"/>
    <n v="42.23"/>
    <n v="35.31"/>
    <n v="5029"/>
    <n v="40.01"/>
    <n v="33.81"/>
    <n v="5069"/>
    <n v="605.09"/>
    <n v="53.01"/>
    <n v="27.95"/>
    <n v="200.38134999999997"/>
    <n v="167.54595"/>
    <n v="201.21028999999999"/>
    <n v="170.03049000000001"/>
    <n v="320.75820899999997"/>
    <n v="169.12265500000001"/>
    <n v="7"/>
    <x v="6"/>
  </r>
  <r>
    <x v="47"/>
    <m/>
    <m/>
    <m/>
    <m/>
    <n v="5101"/>
    <n v="39.03"/>
    <n v="33.32"/>
    <m/>
    <n v="605.53"/>
    <n v="53.63"/>
    <n v="26.91"/>
    <n v="0"/>
    <n v="0"/>
    <n v="199.09202999999999"/>
    <n v="169.96532000000002"/>
    <n v="324.74573900000001"/>
    <n v="162.94812300000001"/>
    <n v="7"/>
    <x v="6"/>
  </r>
  <r>
    <x v="48"/>
    <m/>
    <m/>
    <m/>
    <m/>
    <m/>
    <m/>
    <m/>
    <m/>
    <m/>
    <m/>
    <m/>
    <n v="0"/>
    <n v="0"/>
    <n v="0"/>
    <n v="0"/>
    <n v="0"/>
    <n v="0"/>
    <n v="7"/>
    <x v="6"/>
  </r>
  <r>
    <x v="49"/>
    <n v="5040"/>
    <n v="4893"/>
    <n v="41.79"/>
    <n v="36.51"/>
    <m/>
    <m/>
    <m/>
    <n v="4893"/>
    <m/>
    <m/>
    <m/>
    <n v="204.47846999999999"/>
    <n v="178.64343"/>
    <n v="0"/>
    <n v="0"/>
    <n v="0"/>
    <n v="0"/>
    <n v="7"/>
    <x v="7"/>
  </r>
  <r>
    <x v="50"/>
    <n v="5906"/>
    <n v="5734"/>
    <n v="43.87"/>
    <n v="34.869999999999997"/>
    <n v="5011"/>
    <n v="41.19"/>
    <n v="33.78"/>
    <n v="5627"/>
    <n v="633.02"/>
    <n v="50.72"/>
    <n v="25.92"/>
    <n v="251.55058"/>
    <n v="199.94457999999997"/>
    <n v="206.40308999999999"/>
    <n v="169.27158000000003"/>
    <n v="321.067744"/>
    <n v="164.07878400000001"/>
    <n v="8"/>
    <x v="7"/>
  </r>
  <r>
    <x v="51"/>
    <n v="5166"/>
    <n v="5016"/>
    <n v="40.4"/>
    <n v="35.47"/>
    <n v="5019"/>
    <n v="39.79"/>
    <n v="33.72"/>
    <n v="5643"/>
    <n v="617.15"/>
    <n v="52.79"/>
    <n v="27.25"/>
    <n v="202.6464"/>
    <n v="177.91752"/>
    <n v="199.70601000000002"/>
    <n v="169.24068"/>
    <n v="325.79348499999998"/>
    <n v="168.17337499999996"/>
    <n v="8"/>
    <x v="7"/>
  </r>
  <r>
    <x v="52"/>
    <n v="5022"/>
    <n v="4876"/>
    <n v="43.14"/>
    <n v="36.6"/>
    <n v="5017"/>
    <n v="40.33"/>
    <n v="34.47"/>
    <n v="5519"/>
    <n v="586.71"/>
    <n v="52.61"/>
    <n v="27.37"/>
    <n v="210.35064000000003"/>
    <n v="178.4616"/>
    <n v="202.33560999999997"/>
    <n v="172.93599"/>
    <n v="308.66813100000002"/>
    <n v="160.582527"/>
    <n v="8"/>
    <x v="7"/>
  </r>
  <r>
    <x v="53"/>
    <n v="5485"/>
    <n v="5325"/>
    <n v="43.2"/>
    <n v="36.119999999999997"/>
    <n v="5027"/>
    <n v="40.72"/>
    <n v="34.46"/>
    <n v="5844"/>
    <n v="615.71"/>
    <n v="53.1"/>
    <n v="27.53"/>
    <n v="230.04000000000002"/>
    <n v="192.339"/>
    <n v="204.69944000000001"/>
    <n v="173.23042000000001"/>
    <n v="326.94201000000004"/>
    <n v="169.50496300000003"/>
    <n v="8"/>
    <x v="7"/>
  </r>
  <r>
    <x v="54"/>
    <m/>
    <m/>
    <m/>
    <m/>
    <n v="5860"/>
    <n v="40.94"/>
    <n v="34.18"/>
    <m/>
    <n v="713.95"/>
    <n v="51.62"/>
    <n v="26.24"/>
    <n v="0"/>
    <n v="0"/>
    <n v="239.9084"/>
    <n v="200.29479999999998"/>
    <n v="368.54099000000002"/>
    <n v="187.34047999999999"/>
    <n v="8"/>
    <x v="7"/>
  </r>
  <r>
    <x v="55"/>
    <m/>
    <m/>
    <m/>
    <m/>
    <m/>
    <m/>
    <m/>
    <m/>
    <m/>
    <m/>
    <m/>
    <n v="0"/>
    <n v="0"/>
    <n v="0"/>
    <n v="0"/>
    <n v="0"/>
    <n v="0"/>
    <n v="8"/>
    <x v="7"/>
  </r>
  <r>
    <x v="56"/>
    <n v="5082"/>
    <n v="4934"/>
    <n v="43.44"/>
    <n v="34.590000000000003"/>
    <m/>
    <m/>
    <m/>
    <n v="4934"/>
    <m/>
    <m/>
    <m/>
    <n v="214.33295999999999"/>
    <n v="170.66706000000002"/>
    <n v="0"/>
    <n v="0"/>
    <n v="0"/>
    <n v="0"/>
    <n v="8"/>
    <x v="8"/>
  </r>
  <r>
    <x v="57"/>
    <n v="5243"/>
    <n v="5090"/>
    <n v="39.93"/>
    <n v="36.369999999999997"/>
    <n v="5022"/>
    <n v="39.69"/>
    <n v="33.58"/>
    <n v="5024"/>
    <n v="643.36"/>
    <n v="49.4"/>
    <n v="26.42"/>
    <n v="203.24370000000002"/>
    <n v="185.1233"/>
    <n v="199.32317999999998"/>
    <n v="168.63875999999999"/>
    <n v="317.81984"/>
    <n v="169.97571200000002"/>
    <n v="9"/>
    <x v="8"/>
  </r>
  <r>
    <x v="58"/>
    <n v="5145"/>
    <n v="4995"/>
    <n v="45.9"/>
    <n v="35.770000000000003"/>
    <n v="5032"/>
    <n v="41.73"/>
    <n v="34.08"/>
    <n v="5019"/>
    <n v="674.49"/>
    <n v="51.2"/>
    <n v="26.36"/>
    <n v="229.2705"/>
    <n v="178.67115000000001"/>
    <n v="209.98535999999999"/>
    <n v="171.49055999999999"/>
    <n v="345.33888000000002"/>
    <n v="177.79556400000001"/>
    <n v="9"/>
    <x v="8"/>
  </r>
  <r>
    <x v="59"/>
    <n v="5210"/>
    <n v="5058"/>
    <n v="42.1"/>
    <n v="36.33"/>
    <n v="5019"/>
    <n v="40.880000000000003"/>
    <n v="34.19"/>
    <n v="5077"/>
    <n v="630.24"/>
    <n v="51.07"/>
    <n v="26.77"/>
    <n v="212.94180000000003"/>
    <n v="183.75713999999999"/>
    <n v="205.17671999999999"/>
    <n v="171.59960999999998"/>
    <n v="321.86356799999999"/>
    <n v="168.715248"/>
    <n v="9"/>
    <x v="8"/>
  </r>
  <r>
    <x v="60"/>
    <n v="5338"/>
    <n v="5183"/>
    <n v="40.65"/>
    <n v="35.89"/>
    <n v="5027"/>
    <n v="39.76"/>
    <n v="34.18"/>
    <n v="5260"/>
    <n v="622"/>
    <n v="52.98"/>
    <n v="27.46"/>
    <n v="210.68894999999998"/>
    <n v="186.01786999999999"/>
    <n v="199.87351999999998"/>
    <n v="171.82285999999999"/>
    <n v="329.53559999999999"/>
    <n v="170.80119999999999"/>
    <n v="9"/>
    <x v="8"/>
  </r>
  <r>
    <x v="61"/>
    <m/>
    <m/>
    <m/>
    <m/>
    <n v="5294"/>
    <n v="39.630000000000003"/>
    <n v="34.130000000000003"/>
    <m/>
    <n v="673.82"/>
    <n v="53.22"/>
    <n v="28.88"/>
    <n v="0"/>
    <n v="0"/>
    <n v="209.80122"/>
    <n v="180.68422000000001"/>
    <n v="358.60700400000002"/>
    <n v="194.59921600000001"/>
    <n v="9"/>
    <x v="8"/>
  </r>
  <r>
    <x v="62"/>
    <m/>
    <m/>
    <m/>
    <m/>
    <m/>
    <m/>
    <m/>
    <m/>
    <m/>
    <m/>
    <m/>
    <n v="0"/>
    <n v="0"/>
    <n v="0"/>
    <n v="0"/>
    <n v="0"/>
    <n v="0"/>
    <n v="9"/>
    <x v="8"/>
  </r>
  <r>
    <x v="63"/>
    <n v="5153"/>
    <n v="5003"/>
    <n v="44.68"/>
    <n v="37.520000000000003"/>
    <m/>
    <m/>
    <m/>
    <n v="5003"/>
    <m/>
    <m/>
    <m/>
    <n v="223.53404"/>
    <n v="187.71256000000002"/>
    <n v="0"/>
    <n v="0"/>
    <n v="0"/>
    <n v="0"/>
    <n v="9"/>
    <x v="9"/>
  </r>
  <r>
    <x v="64"/>
    <n v="5216"/>
    <n v="5064"/>
    <n v="40.909999999999997"/>
    <n v="36.44"/>
    <n v="5025"/>
    <n v="41.03"/>
    <n v="34.950000000000003"/>
    <n v="5067"/>
    <n v="613.29"/>
    <n v="51.5"/>
    <n v="26.79"/>
    <n v="207.16824"/>
    <n v="184.53215999999998"/>
    <n v="206.17574999999999"/>
    <n v="175.62375"/>
    <n v="315.84434999999996"/>
    <n v="164.30039099999999"/>
    <n v="10"/>
    <x v="9"/>
  </r>
  <r>
    <x v="65"/>
    <n v="5546"/>
    <n v="5384"/>
    <n v="40.31"/>
    <n v="35.72"/>
    <n v="5017"/>
    <n v="39.75"/>
    <n v="34.44"/>
    <n v="5451"/>
    <n v="646.82000000000005"/>
    <n v="53.54"/>
    <n v="27.31"/>
    <n v="217.02904000000001"/>
    <n v="192.31647999999998"/>
    <n v="199.42574999999999"/>
    <n v="172.78547999999998"/>
    <n v="346.30742800000002"/>
    <n v="176.64654200000001"/>
    <n v="10"/>
    <x v="9"/>
  </r>
  <r>
    <x v="66"/>
    <n v="5362"/>
    <n v="5206"/>
    <n v="43.9"/>
    <n v="34.770000000000003"/>
    <n v="5028"/>
    <n v="40.93"/>
    <n v="34.08"/>
    <n v="5657"/>
    <n v="584.28"/>
    <n v="51.74"/>
    <n v="25.94"/>
    <n v="228.54339999999999"/>
    <n v="181.01262000000003"/>
    <n v="205.79604"/>
    <n v="171.35424"/>
    <n v="302.30647199999999"/>
    <n v="151.56223199999999"/>
    <n v="10"/>
    <x v="9"/>
  </r>
  <r>
    <x v="67"/>
    <n v="4901"/>
    <n v="4758"/>
    <n v="43.22"/>
    <n v="36.33"/>
    <n v="5021"/>
    <n v="40.9"/>
    <n v="34.35"/>
    <n v="5415"/>
    <n v="617.26"/>
    <n v="54.35"/>
    <n v="28.2"/>
    <n v="205.64075999999997"/>
    <n v="172.85813999999999"/>
    <n v="205.35890000000001"/>
    <n v="172.47135"/>
    <n v="335.48080999999996"/>
    <n v="174.06732"/>
    <n v="10"/>
    <x v="9"/>
  </r>
  <r>
    <x v="68"/>
    <m/>
    <m/>
    <m/>
    <m/>
    <n v="5440"/>
    <n v="41.19"/>
    <n v="34.619999999999997"/>
    <m/>
    <n v="664.98"/>
    <n v="53.33"/>
    <n v="26.9"/>
    <n v="0"/>
    <n v="0"/>
    <n v="224.07359999999997"/>
    <n v="188.33279999999999"/>
    <n v="354.63383399999998"/>
    <n v="178.87961999999999"/>
    <n v="10"/>
    <x v="9"/>
  </r>
  <r>
    <x v="69"/>
    <m/>
    <m/>
    <m/>
    <m/>
    <m/>
    <m/>
    <m/>
    <m/>
    <m/>
    <m/>
    <m/>
    <n v="0"/>
    <n v="0"/>
    <n v="0"/>
    <n v="0"/>
    <n v="0"/>
    <n v="0"/>
    <n v="10"/>
    <x v="9"/>
  </r>
  <r>
    <x v="70"/>
    <n v="4897"/>
    <n v="4754"/>
    <n v="41.07"/>
    <n v="35.909999999999997"/>
    <m/>
    <m/>
    <m/>
    <n v="4754"/>
    <m/>
    <m/>
    <m/>
    <n v="195.24678"/>
    <n v="170.71614"/>
    <n v="0"/>
    <n v="0"/>
    <n v="0"/>
    <n v="0"/>
    <n v="10"/>
    <x v="10"/>
  </r>
  <r>
    <x v="71"/>
    <n v="5070"/>
    <n v="4922"/>
    <n v="43.49"/>
    <n v="36.24"/>
    <n v="5024"/>
    <n v="40.270000000000003"/>
    <n v="34.24"/>
    <n v="4676"/>
    <n v="611.72"/>
    <n v="51.69"/>
    <n v="26.95"/>
    <n v="214.05778000000001"/>
    <n v="178.37327999999999"/>
    <n v="202.31648000000001"/>
    <n v="172.02176"/>
    <n v="316.19806799999998"/>
    <n v="164.85854"/>
    <n v="11"/>
    <x v="10"/>
  </r>
  <r>
    <x v="72"/>
    <n v="5175"/>
    <n v="5024"/>
    <n v="43.37"/>
    <n v="35.47"/>
    <n v="5022"/>
    <n v="41.1"/>
    <n v="33.869999999999997"/>
    <n v="4700"/>
    <n v="621.39"/>
    <n v="54.44"/>
    <n v="27.88"/>
    <n v="217.89087999999998"/>
    <n v="178.20128"/>
    <n v="206.4042"/>
    <n v="170.09513999999999"/>
    <n v="338.28471599999995"/>
    <n v="173.24353199999999"/>
    <n v="11"/>
    <x v="10"/>
  </r>
  <r>
    <x v="73"/>
    <n v="4457"/>
    <n v="4327"/>
    <n v="42.06"/>
    <n v="34.65"/>
    <n v="5037"/>
    <n v="40.43"/>
    <n v="33.880000000000003"/>
    <n v="4027"/>
    <n v="618.09"/>
    <n v="52.49"/>
    <n v="27.65"/>
    <n v="181.99361999999999"/>
    <n v="149.93054999999998"/>
    <n v="203.64591000000001"/>
    <n v="170.65356000000003"/>
    <n v="324.43544100000003"/>
    <n v="170.90188499999999"/>
    <n v="11"/>
    <x v="10"/>
  </r>
  <r>
    <x v="74"/>
    <n v="5202"/>
    <n v="5050"/>
    <n v="42.57"/>
    <n v="36.049999999999997"/>
    <n v="5014"/>
    <n v="41.13"/>
    <n v="34.01"/>
    <n v="4077"/>
    <n v="646.91"/>
    <n v="53.66"/>
    <n v="27.51"/>
    <n v="214.9785"/>
    <n v="182.05250000000001"/>
    <n v="206.22582"/>
    <n v="170.52614"/>
    <n v="347.13190599999996"/>
    <n v="177.96494100000001"/>
    <n v="11"/>
    <x v="10"/>
  </r>
  <r>
    <x v="75"/>
    <m/>
    <m/>
    <m/>
    <m/>
    <n v="4094"/>
    <n v="40.909999999999997"/>
    <n v="34.299999999999997"/>
    <m/>
    <n v="549.64"/>
    <n v="51.59"/>
    <n v="26.77"/>
    <n v="0"/>
    <n v="0"/>
    <n v="167.48553999999999"/>
    <n v="140.42419999999998"/>
    <n v="283.55927600000001"/>
    <n v="147.13862799999998"/>
    <n v="11"/>
    <x v="10"/>
  </r>
  <r>
    <x v="76"/>
    <m/>
    <m/>
    <m/>
    <m/>
    <m/>
    <m/>
    <m/>
    <m/>
    <m/>
    <m/>
    <m/>
    <n v="0"/>
    <n v="0"/>
    <n v="0"/>
    <n v="0"/>
    <n v="0"/>
    <n v="0"/>
    <n v="11"/>
    <x v="10"/>
  </r>
  <r>
    <x v="77"/>
    <n v="5610"/>
    <n v="5447"/>
    <n v="40.33"/>
    <n v="35.119999999999997"/>
    <m/>
    <m/>
    <m/>
    <n v="5447"/>
    <m/>
    <m/>
    <m/>
    <n v="219.67750999999998"/>
    <n v="191.29863999999998"/>
    <n v="0"/>
    <n v="0"/>
    <n v="0"/>
    <n v="0"/>
    <n v="11"/>
    <x v="11"/>
  </r>
  <r>
    <x v="78"/>
    <n v="5495"/>
    <n v="5335"/>
    <n v="43.72"/>
    <n v="36.46"/>
    <n v="5024"/>
    <n v="40.06"/>
    <n v="33.94"/>
    <n v="5782"/>
    <n v="614.62"/>
    <n v="50.9"/>
    <n v="27.01"/>
    <n v="233.24619999999999"/>
    <n v="194.51410000000001"/>
    <n v="201.26143999999999"/>
    <n v="170.51455999999999"/>
    <n v="312.84158000000002"/>
    <n v="166.00886200000002"/>
    <n v="12"/>
    <x v="11"/>
  </r>
  <r>
    <x v="79"/>
    <n v="4962"/>
    <n v="4817"/>
    <n v="41.15"/>
    <n v="34.67"/>
    <n v="5033"/>
    <n v="39.4"/>
    <n v="33.89"/>
    <n v="5599"/>
    <n v="640.54"/>
    <n v="51.21"/>
    <n v="27.31"/>
    <n v="198.21955"/>
    <n v="167.00539000000001"/>
    <n v="198.30019999999999"/>
    <n v="170.56836999999999"/>
    <n v="328.020534"/>
    <n v="174.93147399999998"/>
    <n v="12"/>
    <x v="11"/>
  </r>
  <r>
    <x v="80"/>
    <n v="5596"/>
    <n v="5433"/>
    <n v="43.49"/>
    <n v="36.18"/>
    <n v="5022"/>
    <n v="40.75"/>
    <n v="34.229999999999997"/>
    <n v="6032"/>
    <n v="620.86"/>
    <n v="51.37"/>
    <n v="27.92"/>
    <n v="236.28117"/>
    <n v="196.56594000000001"/>
    <n v="204.6465"/>
    <n v="171.90306000000001"/>
    <n v="318.93578200000002"/>
    <n v="173.34411200000002"/>
    <n v="12"/>
    <x v="11"/>
  </r>
  <r>
    <x v="81"/>
    <n v="5505"/>
    <n v="5345"/>
    <n v="45.55"/>
    <n v="33.450000000000003"/>
    <n v="5020"/>
    <n v="42.06"/>
    <n v="33.159999999999997"/>
    <n v="6377"/>
    <n v="640.13"/>
    <n v="51.71"/>
    <n v="28.15"/>
    <n v="243.46474999999998"/>
    <n v="178.79025000000004"/>
    <n v="211.1412"/>
    <n v="166.46319999999997"/>
    <n v="331.01122300000003"/>
    <n v="180.19659499999997"/>
    <n v="12"/>
    <x v="11"/>
  </r>
  <r>
    <x v="82"/>
    <m/>
    <m/>
    <m/>
    <m/>
    <n v="6400"/>
    <n v="42.17"/>
    <n v="33.01"/>
    <m/>
    <n v="792.05"/>
    <n v="53.99"/>
    <n v="27.64"/>
    <n v="0"/>
    <n v="0"/>
    <n v="269.88799999999998"/>
    <n v="211.26400000000001"/>
    <n v="427.62779499999999"/>
    <n v="218.92261999999999"/>
    <n v="12"/>
    <x v="11"/>
  </r>
  <r>
    <x v="83"/>
    <m/>
    <m/>
    <m/>
    <m/>
    <m/>
    <m/>
    <m/>
    <m/>
    <m/>
    <m/>
    <m/>
    <n v="0"/>
    <n v="0"/>
    <n v="0"/>
    <n v="0"/>
    <n v="0"/>
    <n v="0"/>
    <n v="12"/>
    <x v="11"/>
  </r>
  <r>
    <x v="84"/>
    <n v="5314"/>
    <n v="5159"/>
    <n v="40.79"/>
    <n v="36.67"/>
    <m/>
    <m/>
    <m/>
    <n v="5159"/>
    <m/>
    <m/>
    <m/>
    <n v="210.43561"/>
    <n v="189.18053"/>
    <n v="0"/>
    <n v="0"/>
    <n v="0"/>
    <n v="0"/>
    <n v="12"/>
    <x v="12"/>
  </r>
  <r>
    <x v="85"/>
    <n v="5033"/>
    <n v="4886"/>
    <n v="43.96"/>
    <n v="35.28"/>
    <n v="5029"/>
    <n v="40.36"/>
    <n v="34.42"/>
    <n v="5045"/>
    <n v="627.89"/>
    <n v="50.84"/>
    <n v="26.3"/>
    <n v="214.78855999999999"/>
    <n v="172.37808000000001"/>
    <n v="202.97044"/>
    <n v="173.09818000000001"/>
    <n v="319.21927600000004"/>
    <n v="165.13507000000001"/>
    <n v="13"/>
    <x v="12"/>
  </r>
  <r>
    <x v="86"/>
    <n v="5809"/>
    <n v="5640"/>
    <n v="41.28"/>
    <n v="36.25"/>
    <n v="5017"/>
    <n v="40.299999999999997"/>
    <n v="34.69"/>
    <n v="5685"/>
    <n v="599.29999999999995"/>
    <n v="53.01"/>
    <n v="27.46"/>
    <n v="232.81920000000002"/>
    <n v="204.45"/>
    <n v="202.18509999999998"/>
    <n v="174.03972999999999"/>
    <n v="317.68892999999997"/>
    <n v="164.56777999999997"/>
    <n v="13"/>
    <x v="12"/>
  </r>
  <r>
    <x v="87"/>
    <n v="5050"/>
    <n v="4903"/>
    <n v="41.35"/>
    <n v="37.67"/>
    <n v="5029"/>
    <n v="39.5"/>
    <n v="34.85"/>
    <n v="5588"/>
    <n v="665.47"/>
    <n v="52.38"/>
    <n v="27.64"/>
    <n v="202.73905000000002"/>
    <n v="184.69601"/>
    <n v="198.6455"/>
    <n v="175.26065"/>
    <n v="348.57318600000008"/>
    <n v="183.93590800000001"/>
    <n v="13"/>
    <x v="12"/>
  </r>
  <r>
    <x v="88"/>
    <n v="5544"/>
    <n v="5383"/>
    <n v="42.13"/>
    <n v="35.71"/>
    <n v="5027"/>
    <n v="39.97"/>
    <n v="34.590000000000003"/>
    <n v="5971"/>
    <n v="617.42999999999995"/>
    <n v="51.3"/>
    <n v="27.62"/>
    <n v="226.78579000000002"/>
    <n v="192.22692999999998"/>
    <n v="200.92919000000001"/>
    <n v="173.88393000000002"/>
    <n v="316.74158999999997"/>
    <n v="170.534166"/>
    <n v="13"/>
    <x v="12"/>
  </r>
  <r>
    <x v="89"/>
    <m/>
    <m/>
    <m/>
    <m/>
    <n v="6002"/>
    <n v="39.96"/>
    <n v="34.61"/>
    <m/>
    <n v="782.87"/>
    <n v="52.27"/>
    <n v="26.7"/>
    <n v="0"/>
    <n v="0"/>
    <n v="239.83992000000001"/>
    <n v="207.72922"/>
    <n v="409.20614899999998"/>
    <n v="209.02629000000002"/>
    <n v="13"/>
    <x v="12"/>
  </r>
  <r>
    <x v="90"/>
    <m/>
    <m/>
    <m/>
    <m/>
    <m/>
    <m/>
    <m/>
    <m/>
    <m/>
    <m/>
    <m/>
    <n v="0"/>
    <n v="0"/>
    <n v="0"/>
    <n v="0"/>
    <n v="0"/>
    <n v="0"/>
    <n v="13"/>
    <x v="12"/>
  </r>
  <r>
    <x v="91"/>
    <n v="5396"/>
    <n v="5239"/>
    <n v="42.21"/>
    <n v="36.18"/>
    <m/>
    <m/>
    <m/>
    <n v="5239"/>
    <m/>
    <m/>
    <m/>
    <n v="221.13819000000001"/>
    <n v="189.54702"/>
    <n v="0"/>
    <n v="0"/>
    <n v="0"/>
    <n v="0"/>
    <n v="13"/>
    <x v="13"/>
  </r>
  <r>
    <x v="92"/>
    <n v="4704"/>
    <n v="4567"/>
    <n v="40.74"/>
    <n v="35.869999999999997"/>
    <n v="5026"/>
    <n v="39.74"/>
    <n v="34.340000000000003"/>
    <n v="4806"/>
    <n v="676.03"/>
    <n v="50.31"/>
    <n v="26.68"/>
    <n v="186.05958000000001"/>
    <n v="163.81828999999999"/>
    <n v="199.73324000000002"/>
    <n v="172.59284000000002"/>
    <n v="340.11069300000003"/>
    <n v="180.36480399999999"/>
    <n v="14"/>
    <x v="13"/>
  </r>
  <r>
    <x v="93"/>
    <n v="5343"/>
    <n v="5187"/>
    <n v="41.36"/>
    <n v="35.22"/>
    <n v="5021"/>
    <n v="39.409999999999997"/>
    <n v="34.659999999999997"/>
    <n v="4993"/>
    <n v="621.26"/>
    <n v="52.31"/>
    <n v="25.71"/>
    <n v="214.53432000000001"/>
    <n v="182.68613999999999"/>
    <n v="197.87760999999998"/>
    <n v="174.02785999999998"/>
    <n v="324.98110600000001"/>
    <n v="159.72594599999999"/>
    <n v="14"/>
    <x v="13"/>
  </r>
  <r>
    <x v="94"/>
    <n v="4998"/>
    <n v="4852"/>
    <n v="39.56"/>
    <n v="33.909999999999997"/>
    <n v="5029"/>
    <n v="38.729999999999997"/>
    <n v="32.85"/>
    <n v="4845"/>
    <n v="635.13"/>
    <n v="51.82"/>
    <n v="26.21"/>
    <n v="191.94512000000003"/>
    <n v="164.53131999999997"/>
    <n v="194.77316999999999"/>
    <n v="165.20265000000001"/>
    <n v="329.12436600000001"/>
    <n v="166.46757300000002"/>
    <n v="14"/>
    <x v="13"/>
  </r>
  <r>
    <x v="95"/>
    <n v="4729"/>
    <n v="4591"/>
    <n v="40.43"/>
    <n v="34.880000000000003"/>
    <n v="5024"/>
    <n v="39.22"/>
    <n v="33.369999999999997"/>
    <n v="4436"/>
    <n v="597.16"/>
    <n v="52.64"/>
    <n v="26.4"/>
    <n v="185.61413000000002"/>
    <n v="160.13408000000001"/>
    <n v="197.04128"/>
    <n v="167.65087999999997"/>
    <n v="314.34502399999997"/>
    <n v="157.65023999999997"/>
    <n v="14"/>
    <x v="13"/>
  </r>
  <r>
    <x v="96"/>
    <m/>
    <m/>
    <m/>
    <m/>
    <n v="4456"/>
    <n v="39.1"/>
    <n v="33.450000000000003"/>
    <m/>
    <n v="558.5"/>
    <n v="53.22"/>
    <n v="27.39"/>
    <n v="0"/>
    <n v="0"/>
    <n v="174.2296"/>
    <n v="149.0532"/>
    <n v="297.2337"/>
    <n v="152.97315"/>
    <n v="14"/>
    <x v="13"/>
  </r>
  <r>
    <x v="97"/>
    <m/>
    <m/>
    <m/>
    <m/>
    <m/>
    <m/>
    <m/>
    <m/>
    <m/>
    <m/>
    <m/>
    <n v="0"/>
    <n v="0"/>
    <n v="0"/>
    <n v="0"/>
    <n v="0"/>
    <n v="0"/>
    <n v="14"/>
    <x v="13"/>
  </r>
  <r>
    <x v="98"/>
    <n v="4846"/>
    <n v="4705"/>
    <n v="43.97"/>
    <n v="35.479999999999997"/>
    <m/>
    <m/>
    <m/>
    <n v="4705"/>
    <m/>
    <m/>
    <m/>
    <n v="206.87885"/>
    <n v="166.93340000000001"/>
    <n v="0"/>
    <n v="0"/>
    <n v="0"/>
    <n v="0"/>
    <n v="14"/>
    <x v="14"/>
  </r>
  <r>
    <x v="99"/>
    <n v="4804"/>
    <n v="4664"/>
    <n v="40.74"/>
    <n v="36.74"/>
    <n v="5023"/>
    <n v="40.520000000000003"/>
    <n v="34.24"/>
    <n v="4369"/>
    <n v="620.80999999999995"/>
    <n v="52.92"/>
    <n v="26.59"/>
    <n v="190.01136000000002"/>
    <n v="171.35536000000002"/>
    <n v="203.53196000000003"/>
    <n v="171.98752000000002"/>
    <n v="328.53265200000004"/>
    <n v="165.07337899999999"/>
    <n v="15"/>
    <x v="14"/>
  </r>
  <r>
    <x v="100"/>
    <n v="4805"/>
    <n v="4665"/>
    <n v="41.82"/>
    <n v="36.130000000000003"/>
    <n v="5024"/>
    <n v="40.619999999999997"/>
    <n v="33.99"/>
    <n v="4034"/>
    <n v="622.65"/>
    <n v="50.59"/>
    <n v="26.03"/>
    <n v="195.09029999999998"/>
    <n v="168.54645000000002"/>
    <n v="204.07487999999998"/>
    <n v="170.76576"/>
    <n v="314.99863499999998"/>
    <n v="162.075795"/>
    <n v="15"/>
    <x v="14"/>
  </r>
  <r>
    <x v="101"/>
    <n v="4896"/>
    <n v="4753"/>
    <n v="40.22"/>
    <n v="35.03"/>
    <n v="5026"/>
    <n v="38.950000000000003"/>
    <n v="34.130000000000003"/>
    <n v="3787"/>
    <n v="615.09"/>
    <n v="52.86"/>
    <n v="27.27"/>
    <n v="191.16566"/>
    <n v="166.49759"/>
    <n v="195.76270000000002"/>
    <n v="171.53738000000001"/>
    <n v="325.136574"/>
    <n v="167.73504300000002"/>
    <n v="15"/>
    <x v="14"/>
  </r>
  <r>
    <x v="102"/>
    <n v="5238"/>
    <n v="5085"/>
    <n v="41.24"/>
    <n v="35.799999999999997"/>
    <n v="5032"/>
    <n v="39.1"/>
    <n v="34.270000000000003"/>
    <n v="3872"/>
    <n v="665.64"/>
    <n v="51.64"/>
    <n v="27.35"/>
    <n v="209.70540000000003"/>
    <n v="182.04300000000001"/>
    <n v="196.75120000000001"/>
    <n v="172.44664"/>
    <n v="343.73649599999999"/>
    <n v="182.05254000000002"/>
    <n v="15"/>
    <x v="14"/>
  </r>
  <r>
    <x v="103"/>
    <m/>
    <m/>
    <m/>
    <m/>
    <n v="3887"/>
    <n v="39.630000000000003"/>
    <n v="33.909999999999997"/>
    <m/>
    <n v="504.44"/>
    <n v="52.56"/>
    <n v="27.53"/>
    <n v="0"/>
    <n v="0"/>
    <n v="154.04181"/>
    <n v="131.80816999999999"/>
    <n v="265.13366400000001"/>
    <n v="138.872332"/>
    <n v="15"/>
    <x v="14"/>
  </r>
  <r>
    <x v="104"/>
    <m/>
    <m/>
    <m/>
    <m/>
    <m/>
    <m/>
    <m/>
    <m/>
    <m/>
    <m/>
    <m/>
    <n v="0"/>
    <n v="0"/>
    <n v="0"/>
    <n v="0"/>
    <n v="0"/>
    <n v="0"/>
    <n v="15"/>
    <x v="14"/>
  </r>
  <r>
    <x v="105"/>
    <n v="4756"/>
    <n v="4617"/>
    <n v="45.31"/>
    <n v="37.049999999999997"/>
    <m/>
    <m/>
    <m/>
    <n v="4617"/>
    <m/>
    <m/>
    <m/>
    <n v="209.19627000000003"/>
    <n v="171.05984999999998"/>
    <n v="0"/>
    <n v="0"/>
    <n v="0"/>
    <n v="0"/>
    <n v="15"/>
    <x v="15"/>
  </r>
  <r>
    <x v="106"/>
    <n v="5253"/>
    <n v="5100"/>
    <n v="40.270000000000003"/>
    <n v="34.630000000000003"/>
    <n v="5017"/>
    <n v="40.71"/>
    <n v="34.630000000000003"/>
    <n v="4717"/>
    <n v="599.66"/>
    <n v="53.3"/>
    <n v="27.42"/>
    <n v="205.37700000000004"/>
    <n v="176.613"/>
    <n v="204.24207000000001"/>
    <n v="173.73871000000003"/>
    <n v="319.61877999999996"/>
    <n v="164.42677200000003"/>
    <n v="16"/>
    <x v="15"/>
  </r>
  <r>
    <x v="107"/>
    <n v="5194"/>
    <n v="5043"/>
    <n v="44.09"/>
    <n v="35.31"/>
    <n v="5033"/>
    <n v="41.31"/>
    <n v="33.94"/>
    <n v="4760"/>
    <n v="595.48"/>
    <n v="53.1"/>
    <n v="27.9"/>
    <n v="222.34587000000002"/>
    <n v="178.06833"/>
    <n v="207.91323"/>
    <n v="170.82002"/>
    <n v="316.19988000000001"/>
    <n v="166.13891999999998"/>
    <n v="16"/>
    <x v="15"/>
  </r>
  <r>
    <x v="108"/>
    <n v="5062"/>
    <n v="4915"/>
    <n v="41.65"/>
    <n v="34.39"/>
    <n v="5025"/>
    <n v="40.549999999999997"/>
    <n v="33.630000000000003"/>
    <n v="4675"/>
    <n v="634.91"/>
    <n v="51.85"/>
    <n v="27.25"/>
    <n v="204.70975000000001"/>
    <n v="169.02685"/>
    <n v="203.76374999999999"/>
    <n v="168.99074999999999"/>
    <n v="329.20083499999998"/>
    <n v="173.01297500000001"/>
    <n v="16"/>
    <x v="15"/>
  </r>
  <r>
    <x v="109"/>
    <n v="5350"/>
    <n v="5194"/>
    <n v="41.01"/>
    <n v="35.03"/>
    <n v="5019"/>
    <n v="39.79"/>
    <n v="33.369999999999997"/>
    <n v="4869"/>
    <n v="600.55999999999995"/>
    <n v="53.57"/>
    <n v="27.98"/>
    <n v="213.00594000000001"/>
    <n v="181.94582"/>
    <n v="199.70601000000002"/>
    <n v="167.48402999999999"/>
    <n v="321.71999199999999"/>
    <n v="168.036688"/>
    <n v="16"/>
    <x v="15"/>
  </r>
  <r>
    <x v="110"/>
    <m/>
    <m/>
    <m/>
    <m/>
    <n v="4899"/>
    <n v="39.869999999999997"/>
    <n v="33.61"/>
    <m/>
    <n v="603.87"/>
    <n v="53.25"/>
    <n v="27.31"/>
    <n v="0"/>
    <n v="0"/>
    <n v="195.32312999999996"/>
    <n v="164.65538999999998"/>
    <n v="321.56077499999998"/>
    <n v="164.91689699999998"/>
    <n v="16"/>
    <x v="15"/>
  </r>
  <r>
    <x v="111"/>
    <m/>
    <m/>
    <m/>
    <m/>
    <m/>
    <m/>
    <m/>
    <m/>
    <m/>
    <m/>
    <m/>
    <n v="0"/>
    <n v="0"/>
    <n v="0"/>
    <n v="0"/>
    <n v="0"/>
    <n v="0"/>
    <n v="16"/>
    <x v="15"/>
  </r>
  <r>
    <x v="112"/>
    <n v="5202"/>
    <n v="5050"/>
    <n v="42.16"/>
    <n v="35.93"/>
    <m/>
    <m/>
    <m/>
    <n v="5050"/>
    <m/>
    <m/>
    <m/>
    <n v="212.90799999999996"/>
    <n v="181.44649999999999"/>
    <n v="0"/>
    <n v="0"/>
    <n v="0"/>
    <n v="0"/>
    <n v="16"/>
    <x v="16"/>
  </r>
  <r>
    <x v="113"/>
    <n v="4984"/>
    <n v="4839"/>
    <n v="41.62"/>
    <n v="35.590000000000003"/>
    <n v="5018"/>
    <n v="39.770000000000003"/>
    <n v="34.31"/>
    <n v="4889"/>
    <n v="608.87"/>
    <n v="51.17"/>
    <n v="26.68"/>
    <n v="201.39918"/>
    <n v="172.22001"/>
    <n v="199.56586000000001"/>
    <n v="172.16758000000002"/>
    <n v="311.55877900000002"/>
    <n v="162.446516"/>
    <n v="17"/>
    <x v="16"/>
  </r>
  <r>
    <x v="114"/>
    <n v="5668"/>
    <n v="5503"/>
    <n v="43.7"/>
    <n v="36.18"/>
    <n v="5032"/>
    <n v="41.22"/>
    <n v="34.53"/>
    <n v="5392"/>
    <n v="587.9"/>
    <n v="53.75"/>
    <n v="27.39"/>
    <n v="240.4811"/>
    <n v="199.09854000000001"/>
    <n v="207.41904"/>
    <n v="173.75495999999998"/>
    <n v="315.99624999999997"/>
    <n v="161.02581000000001"/>
    <n v="17"/>
    <x v="16"/>
  </r>
  <r>
    <x v="115"/>
    <n v="4890"/>
    <n v="4748"/>
    <n v="42.69"/>
    <n v="36.71"/>
    <n v="5025"/>
    <n v="40.72"/>
    <n v="35.04"/>
    <n v="5140"/>
    <n v="586.64"/>
    <n v="52.09"/>
    <n v="26.07"/>
    <n v="202.69211999999999"/>
    <n v="174.29908"/>
    <n v="204.61799999999999"/>
    <n v="176.07599999999999"/>
    <n v="305.58077600000001"/>
    <n v="152.937048"/>
    <n v="17"/>
    <x v="16"/>
  </r>
  <r>
    <x v="116"/>
    <n v="5878"/>
    <n v="5707"/>
    <n v="42.16"/>
    <n v="36.03"/>
    <n v="5025"/>
    <n v="40.86"/>
    <n v="34.6"/>
    <n v="5847"/>
    <n v="644.98"/>
    <n v="51.08"/>
    <n v="26.04"/>
    <n v="240.60711999999995"/>
    <n v="205.62321000000003"/>
    <n v="205.32149999999999"/>
    <n v="173.86500000000001"/>
    <n v="329.45578399999999"/>
    <n v="167.95279200000002"/>
    <n v="17"/>
    <x v="16"/>
  </r>
  <r>
    <x v="117"/>
    <m/>
    <m/>
    <m/>
    <m/>
    <n v="5878"/>
    <n v="41.04"/>
    <n v="34.46"/>
    <m/>
    <n v="692.2"/>
    <n v="52.87"/>
    <n v="27.54"/>
    <n v="0"/>
    <n v="0"/>
    <n v="241.23311999999999"/>
    <n v="202.55588"/>
    <n v="365.96614"/>
    <n v="190.63188000000002"/>
    <n v="17"/>
    <x v="16"/>
  </r>
  <r>
    <x v="118"/>
    <m/>
    <m/>
    <m/>
    <m/>
    <m/>
    <m/>
    <m/>
    <m/>
    <m/>
    <m/>
    <m/>
    <n v="0"/>
    <n v="0"/>
    <n v="0"/>
    <n v="0"/>
    <n v="0"/>
    <n v="0"/>
    <n v="17"/>
    <x v="16"/>
  </r>
  <r>
    <x v="119"/>
    <n v="4835"/>
    <n v="4694"/>
    <n v="42.61"/>
    <n v="35.96"/>
    <m/>
    <m/>
    <m/>
    <n v="4694"/>
    <m/>
    <m/>
    <m/>
    <n v="200.01133999999999"/>
    <n v="168.79623999999998"/>
    <n v="0"/>
    <n v="0"/>
    <n v="0"/>
    <n v="0"/>
    <n v="17"/>
    <x v="17"/>
  </r>
  <r>
    <x v="120"/>
    <n v="5080"/>
    <n v="4932"/>
    <n v="41.49"/>
    <n v="34.520000000000003"/>
    <n v="5019"/>
    <n v="40.35"/>
    <n v="33.65"/>
    <n v="4626"/>
    <n v="628.04"/>
    <n v="53.14"/>
    <n v="27.61"/>
    <n v="204.62868000000003"/>
    <n v="170.25264000000001"/>
    <n v="202.51665"/>
    <n v="168.88935000000001"/>
    <n v="333.74045599999999"/>
    <n v="173.40184399999998"/>
    <n v="18"/>
    <x v="17"/>
  </r>
  <r>
    <x v="121"/>
    <n v="5527"/>
    <n v="5366"/>
    <n v="44.99"/>
    <n v="35.770000000000003"/>
    <n v="5025"/>
    <n v="41.74"/>
    <n v="33.950000000000003"/>
    <n v="4992"/>
    <n v="632.73"/>
    <n v="51.31"/>
    <n v="27.06"/>
    <n v="241.41633999999999"/>
    <n v="191.94182000000001"/>
    <n v="209.74350000000001"/>
    <n v="170.59875"/>
    <n v="324.65376300000003"/>
    <n v="171.21673799999999"/>
    <n v="18"/>
    <x v="17"/>
  </r>
  <r>
    <x v="122"/>
    <n v="5115"/>
    <n v="4966"/>
    <n v="39.909999999999997"/>
    <n v="36.6"/>
    <n v="5029"/>
    <n v="39.89"/>
    <n v="34.26"/>
    <n v="4958"/>
    <n v="643.79"/>
    <n v="51.03"/>
    <n v="26.98"/>
    <n v="198.19305999999997"/>
    <n v="181.75560000000002"/>
    <n v="200.60681"/>
    <n v="172.29353999999998"/>
    <n v="328.52603699999997"/>
    <n v="173.69454200000001"/>
    <n v="18"/>
    <x v="17"/>
  </r>
  <r>
    <x v="123"/>
    <n v="5573"/>
    <n v="5411"/>
    <n v="44.92"/>
    <n v="34.35"/>
    <n v="5027"/>
    <n v="41.26"/>
    <n v="34.020000000000003"/>
    <n v="5369"/>
    <n v="646.78"/>
    <n v="52.38"/>
    <n v="27.2"/>
    <n v="243.06211999999999"/>
    <n v="185.86785"/>
    <n v="207.41401999999999"/>
    <n v="171.01854"/>
    <n v="338.78336400000001"/>
    <n v="175.92415999999997"/>
    <n v="18"/>
    <x v="17"/>
  </r>
  <r>
    <x v="124"/>
    <m/>
    <m/>
    <m/>
    <m/>
    <n v="5401"/>
    <n v="41.57"/>
    <n v="33.619999999999997"/>
    <m/>
    <n v="647.59"/>
    <n v="52.41"/>
    <n v="27.65"/>
    <n v="0"/>
    <n v="0"/>
    <n v="224.51957000000002"/>
    <n v="181.58161999999999"/>
    <n v="339.40191899999996"/>
    <n v="179.05863499999998"/>
    <n v="18"/>
    <x v="17"/>
  </r>
  <r>
    <x v="125"/>
    <m/>
    <m/>
    <m/>
    <m/>
    <m/>
    <m/>
    <m/>
    <m/>
    <m/>
    <m/>
    <m/>
    <n v="0"/>
    <n v="0"/>
    <n v="0"/>
    <n v="0"/>
    <n v="0"/>
    <n v="0"/>
    <n v="18"/>
    <x v="17"/>
  </r>
  <r>
    <x v="126"/>
    <n v="5055"/>
    <n v="4908"/>
    <n v="43.57"/>
    <n v="36.72"/>
    <m/>
    <m/>
    <m/>
    <n v="4908"/>
    <m/>
    <m/>
    <m/>
    <n v="213.84155999999999"/>
    <n v="180.22175999999999"/>
    <n v="0"/>
    <n v="0"/>
    <n v="0"/>
    <n v="0"/>
    <n v="18"/>
    <x v="18"/>
  </r>
  <r>
    <x v="127"/>
    <n v="5280"/>
    <n v="5126"/>
    <n v="43.69"/>
    <n v="36.47"/>
    <n v="5022"/>
    <n v="41.76"/>
    <n v="34.82"/>
    <n v="5034"/>
    <n v="636.66"/>
    <n v="51.11"/>
    <n v="26.35"/>
    <n v="223.95493999999999"/>
    <n v="186.94522000000001"/>
    <n v="209.71871999999999"/>
    <n v="174.86604"/>
    <n v="325.39692600000001"/>
    <n v="167.75991000000002"/>
    <n v="19"/>
    <x v="18"/>
  </r>
  <r>
    <x v="128"/>
    <n v="4845"/>
    <n v="4704"/>
    <n v="44.1"/>
    <n v="36.18"/>
    <n v="5025"/>
    <n v="42.28"/>
    <n v="34.68"/>
    <n v="4738"/>
    <n v="610.57000000000005"/>
    <n v="54.01"/>
    <n v="28.18"/>
    <n v="207.44639999999998"/>
    <n v="170.19072"/>
    <n v="212.45699999999999"/>
    <n v="174.267"/>
    <n v="329.76885699999997"/>
    <n v="172.058626"/>
    <n v="19"/>
    <x v="18"/>
  </r>
  <r>
    <x v="129"/>
    <n v="5109"/>
    <n v="4960"/>
    <n v="42.19"/>
    <n v="36.18"/>
    <n v="5026"/>
    <n v="41.01"/>
    <n v="34.85"/>
    <n v="4698"/>
    <n v="608.99"/>
    <n v="51.25"/>
    <n v="26.13"/>
    <n v="209.26239999999999"/>
    <n v="179.4528"/>
    <n v="206.11625999999998"/>
    <n v="175.15610000000001"/>
    <n v="312.10737499999999"/>
    <n v="159.129087"/>
    <n v="19"/>
    <x v="18"/>
  </r>
  <r>
    <x v="130"/>
    <n v="4931"/>
    <n v="4787"/>
    <n v="43.69"/>
    <n v="34.53"/>
    <n v="5028"/>
    <n v="41.52"/>
    <n v="33.67"/>
    <n v="4485"/>
    <n v="603.48"/>
    <n v="52.69"/>
    <n v="26.92"/>
    <n v="209.14402999999999"/>
    <n v="165.29511000000002"/>
    <n v="208.76256000000004"/>
    <n v="169.29276000000002"/>
    <n v="317.973612"/>
    <n v="162.456816"/>
    <n v="19"/>
    <x v="18"/>
  </r>
  <r>
    <x v="131"/>
    <m/>
    <m/>
    <m/>
    <m/>
    <n v="4504"/>
    <n v="41.24"/>
    <n v="33.770000000000003"/>
    <m/>
    <n v="572.29"/>
    <n v="50.29"/>
    <n v="26.79"/>
    <n v="0"/>
    <n v="0"/>
    <n v="185.74496000000002"/>
    <n v="152.10008000000002"/>
    <n v="287.80464099999995"/>
    <n v="153.31649099999998"/>
    <n v="19"/>
    <x v="18"/>
  </r>
  <r>
    <x v="132"/>
    <m/>
    <m/>
    <m/>
    <m/>
    <m/>
    <m/>
    <m/>
    <m/>
    <m/>
    <m/>
    <m/>
    <n v="0"/>
    <n v="0"/>
    <n v="0"/>
    <n v="0"/>
    <n v="0"/>
    <n v="0"/>
    <n v="19"/>
    <x v="18"/>
  </r>
  <r>
    <x v="133"/>
    <n v="5282"/>
    <n v="5128"/>
    <n v="42.95"/>
    <n v="35.700000000000003"/>
    <m/>
    <m/>
    <m/>
    <n v="5128"/>
    <m/>
    <m/>
    <m/>
    <n v="220.24760000000001"/>
    <n v="183.06960000000001"/>
    <n v="0"/>
    <n v="0"/>
    <n v="0"/>
    <n v="0"/>
    <n v="19"/>
    <x v="19"/>
  </r>
  <r>
    <x v="134"/>
    <n v="5702"/>
    <n v="5536"/>
    <n v="42.38"/>
    <n v="35.22"/>
    <n v="5018"/>
    <n v="40.56"/>
    <n v="34.020000000000003"/>
    <n v="5664"/>
    <n v="613.71"/>
    <n v="50.06"/>
    <n v="26.57"/>
    <n v="234.61568000000003"/>
    <n v="194.97791999999998"/>
    <n v="203.53008000000003"/>
    <n v="170.71236000000002"/>
    <n v="307.22322600000001"/>
    <n v="163.06274700000003"/>
    <n v="20"/>
    <x v="19"/>
  </r>
  <r>
    <x v="135"/>
    <n v="5541"/>
    <n v="5380"/>
    <n v="44.85"/>
    <n v="35.93"/>
    <n v="5027"/>
    <n v="41.82"/>
    <n v="33.840000000000003"/>
    <n v="6044"/>
    <n v="599.92999999999995"/>
    <n v="52.17"/>
    <n v="26.54"/>
    <n v="241.29300000000001"/>
    <n v="193.30339999999998"/>
    <n v="210.22914"/>
    <n v="170.11368000000002"/>
    <n v="312.98348099999998"/>
    <n v="159.22142199999999"/>
    <n v="20"/>
    <x v="19"/>
  </r>
  <r>
    <x v="136"/>
    <n v="5082"/>
    <n v="4934"/>
    <n v="40.86"/>
    <n v="35.39"/>
    <n v="5022"/>
    <n v="40.200000000000003"/>
    <n v="34.07"/>
    <n v="5978"/>
    <n v="650.07000000000005"/>
    <n v="51.25"/>
    <n v="27.37"/>
    <n v="201.60324"/>
    <n v="174.61426"/>
    <n v="201.88440000000003"/>
    <n v="171.09954000000002"/>
    <n v="333.16087500000003"/>
    <n v="177.92415900000003"/>
    <n v="20"/>
    <x v="19"/>
  </r>
  <r>
    <x v="137"/>
    <n v="5256"/>
    <n v="5103"/>
    <n v="41.59"/>
    <n v="36.65"/>
    <n v="5030"/>
    <n v="39.950000000000003"/>
    <n v="34.15"/>
    <n v="6081"/>
    <n v="660.45"/>
    <n v="51.93"/>
    <n v="27.41"/>
    <n v="212.23377000000002"/>
    <n v="187.02494999999999"/>
    <n v="200.9485"/>
    <n v="171.77449999999999"/>
    <n v="342.97168499999998"/>
    <n v="181.02934500000003"/>
    <n v="20"/>
    <x v="19"/>
  </r>
  <r>
    <x v="138"/>
    <m/>
    <m/>
    <m/>
    <m/>
    <n v="6126"/>
    <n v="39.950000000000003"/>
    <n v="34.49"/>
    <m/>
    <n v="749.17"/>
    <n v="53.21"/>
    <n v="27.07"/>
    <n v="0"/>
    <n v="0"/>
    <n v="244.7337"/>
    <n v="211.28574000000003"/>
    <n v="398.63335699999993"/>
    <n v="202.80031899999997"/>
    <n v="20"/>
    <x v="19"/>
  </r>
  <r>
    <x v="139"/>
    <m/>
    <m/>
    <m/>
    <m/>
    <m/>
    <m/>
    <m/>
    <m/>
    <m/>
    <m/>
    <m/>
    <n v="0"/>
    <n v="0"/>
    <n v="0"/>
    <n v="0"/>
    <n v="0"/>
    <n v="0"/>
    <n v="20"/>
    <x v="19"/>
  </r>
  <r>
    <x v="140"/>
    <n v="4807"/>
    <n v="4667"/>
    <n v="41.96"/>
    <n v="35.369999999999997"/>
    <m/>
    <m/>
    <m/>
    <n v="4667"/>
    <m/>
    <m/>
    <m/>
    <n v="195.82732000000001"/>
    <n v="165.07178999999999"/>
    <n v="0"/>
    <n v="0"/>
    <n v="0"/>
    <n v="0"/>
    <n v="20"/>
    <x v="20"/>
  </r>
  <r>
    <x v="141"/>
    <n v="5410"/>
    <n v="5252"/>
    <n v="41.97"/>
    <n v="35.18"/>
    <n v="5034"/>
    <n v="40.4"/>
    <n v="33.75"/>
    <n v="4919"/>
    <n v="595.02"/>
    <n v="53.06"/>
    <n v="26.75"/>
    <n v="220.42644000000001"/>
    <n v="184.76535999999999"/>
    <n v="203.37360000000001"/>
    <n v="169.89750000000001"/>
    <n v="315.71761200000003"/>
    <n v="159.16784999999999"/>
    <n v="21"/>
    <x v="20"/>
  </r>
  <r>
    <x v="142"/>
    <n v="5057"/>
    <n v="4910"/>
    <n v="43.33"/>
    <n v="33.93"/>
    <n v="5033"/>
    <n v="40.86"/>
    <n v="32.840000000000003"/>
    <n v="4829"/>
    <n v="667.59"/>
    <n v="50.93"/>
    <n v="26.74"/>
    <n v="212.75029999999998"/>
    <n v="166.59629999999999"/>
    <n v="205.64838"/>
    <n v="165.28372000000002"/>
    <n v="340.00358700000004"/>
    <n v="178.513566"/>
    <n v="21"/>
    <x v="20"/>
  </r>
  <r>
    <x v="143"/>
    <n v="5541"/>
    <n v="5380"/>
    <n v="44.2"/>
    <n v="34.880000000000003"/>
    <n v="5031"/>
    <n v="41.78"/>
    <n v="33.159999999999997"/>
    <n v="5209"/>
    <n v="658.59"/>
    <n v="50.46"/>
    <n v="26.9"/>
    <n v="237.79600000000002"/>
    <n v="187.65440000000001"/>
    <n v="210.19517999999999"/>
    <n v="166.82795999999999"/>
    <n v="332.32451400000008"/>
    <n v="177.16070999999999"/>
    <n v="21"/>
    <x v="20"/>
  </r>
  <r>
    <x v="144"/>
    <n v="4947"/>
    <n v="4803"/>
    <n v="42.68"/>
    <n v="36.119999999999997"/>
    <n v="5027"/>
    <n v="41"/>
    <n v="33.840000000000003"/>
    <n v="5012"/>
    <n v="585.36"/>
    <n v="53.65"/>
    <n v="27.26"/>
    <n v="204.99204"/>
    <n v="173.48435999999998"/>
    <n v="206.107"/>
    <n v="170.11368000000002"/>
    <n v="314.04563999999999"/>
    <n v="159.56913600000001"/>
    <n v="21"/>
    <x v="20"/>
  </r>
  <r>
    <x v="145"/>
    <m/>
    <m/>
    <m/>
    <m/>
    <n v="5035"/>
    <n v="41.42"/>
    <n v="33.979999999999997"/>
    <m/>
    <n v="643.65"/>
    <n v="51.31"/>
    <n v="26.54"/>
    <n v="0"/>
    <n v="0"/>
    <n v="208.5497"/>
    <n v="171.08929999999998"/>
    <n v="330.25681499999996"/>
    <n v="170.82470999999998"/>
    <n v="21"/>
    <x v="20"/>
  </r>
  <r>
    <x v="146"/>
    <m/>
    <m/>
    <m/>
    <m/>
    <m/>
    <m/>
    <m/>
    <m/>
    <m/>
    <m/>
    <m/>
    <n v="0"/>
    <n v="0"/>
    <n v="0"/>
    <n v="0"/>
    <n v="0"/>
    <n v="0"/>
    <n v="21"/>
    <x v="20"/>
  </r>
  <r>
    <x v="147"/>
    <n v="4556"/>
    <n v="4423"/>
    <n v="39.9"/>
    <n v="36.72"/>
    <m/>
    <m/>
    <m/>
    <n v="4423"/>
    <m/>
    <m/>
    <m/>
    <n v="176.47769999999997"/>
    <n v="162.41255999999998"/>
    <n v="0"/>
    <n v="0"/>
    <n v="0"/>
    <n v="0"/>
    <n v="21"/>
    <x v="21"/>
  </r>
  <r>
    <x v="148"/>
    <n v="5542"/>
    <n v="5381"/>
    <n v="41.51"/>
    <n v="35.96"/>
    <n v="5025"/>
    <n v="39.01"/>
    <n v="34.880000000000003"/>
    <n v="4804"/>
    <n v="642.99"/>
    <n v="52.18"/>
    <n v="27.81"/>
    <n v="223.36530999999999"/>
    <n v="193.50076000000001"/>
    <n v="196.02525"/>
    <n v="175.27199999999999"/>
    <n v="335.51218200000005"/>
    <n v="178.81551899999999"/>
    <n v="22"/>
    <x v="21"/>
  </r>
  <r>
    <x v="149"/>
    <n v="5535"/>
    <n v="5374"/>
    <n v="41.91"/>
    <n v="35.11"/>
    <n v="5033"/>
    <n v="39.54"/>
    <n v="34.32"/>
    <n v="5178"/>
    <n v="597.48"/>
    <n v="53.44"/>
    <n v="27.04"/>
    <n v="225.22433999999996"/>
    <n v="188.68113999999997"/>
    <n v="199.00482"/>
    <n v="172.73256000000001"/>
    <n v="319.29331200000001"/>
    <n v="161.558592"/>
    <n v="22"/>
    <x v="21"/>
  </r>
  <r>
    <x v="150"/>
    <n v="5189"/>
    <n v="5038"/>
    <n v="44.72"/>
    <n v="35.21"/>
    <n v="5020"/>
    <n v="40.99"/>
    <n v="33.83"/>
    <n v="5216"/>
    <n v="653.44000000000005"/>
    <n v="52.91"/>
    <n v="28"/>
    <n v="225.29935999999998"/>
    <n v="177.38798"/>
    <n v="205.7698"/>
    <n v="169.82660000000001"/>
    <n v="345.73510399999998"/>
    <n v="182.9632"/>
    <n v="22"/>
    <x v="21"/>
  </r>
  <r>
    <x v="151"/>
    <n v="5023"/>
    <n v="4877"/>
    <n v="40.71"/>
    <n v="35.68"/>
    <n v="5025"/>
    <n v="40.130000000000003"/>
    <n v="34.36"/>
    <n v="5093"/>
    <n v="578.64"/>
    <n v="51.77"/>
    <n v="27.31"/>
    <n v="198.54267000000002"/>
    <n v="174.01136"/>
    <n v="201.65325000000001"/>
    <n v="172.65899999999999"/>
    <n v="299.56192800000002"/>
    <n v="158.02658399999999"/>
    <n v="22"/>
    <x v="21"/>
  </r>
  <r>
    <x v="152"/>
    <m/>
    <m/>
    <m/>
    <m/>
    <n v="5113"/>
    <n v="40.130000000000003"/>
    <n v="33.99"/>
    <m/>
    <n v="668.13"/>
    <n v="50.47"/>
    <n v="26.29"/>
    <n v="0"/>
    <n v="0"/>
    <n v="205.18468999999999"/>
    <n v="173.79087000000001"/>
    <n v="337.20521099999996"/>
    <n v="175.651377"/>
    <n v="22"/>
    <x v="21"/>
  </r>
  <r>
    <x v="153"/>
    <m/>
    <m/>
    <m/>
    <m/>
    <m/>
    <m/>
    <m/>
    <m/>
    <m/>
    <m/>
    <m/>
    <n v="0"/>
    <n v="0"/>
    <n v="0"/>
    <n v="0"/>
    <n v="0"/>
    <n v="0"/>
    <n v="22"/>
    <x v="21"/>
  </r>
  <r>
    <x v="154"/>
    <n v="5120"/>
    <n v="4971"/>
    <n v="42.82"/>
    <n v="34.659999999999997"/>
    <m/>
    <m/>
    <m/>
    <n v="4971"/>
    <m/>
    <m/>
    <m/>
    <n v="212.85821999999999"/>
    <n v="172.29486"/>
    <n v="0"/>
    <n v="0"/>
    <n v="0"/>
    <n v="0"/>
    <n v="22"/>
    <x v="22"/>
  </r>
  <r>
    <x v="155"/>
    <n v="4545"/>
    <n v="4413"/>
    <n v="44.13"/>
    <n v="36.159999999999997"/>
    <n v="5028"/>
    <n v="41.11"/>
    <n v="33.53"/>
    <n v="4384"/>
    <n v="641.21"/>
    <n v="52.14"/>
    <n v="26.43"/>
    <n v="194.74569"/>
    <n v="159.57407999999998"/>
    <n v="206.70107999999999"/>
    <n v="168.58884"/>
    <n v="334.32689400000004"/>
    <n v="169.47180299999999"/>
    <n v="23"/>
    <x v="22"/>
  </r>
  <r>
    <x v="156"/>
    <n v="5370"/>
    <n v="5214"/>
    <n v="42.41"/>
    <n v="35.81"/>
    <n v="5028"/>
    <n v="40.82"/>
    <n v="33.950000000000003"/>
    <n v="4598"/>
    <n v="618.58000000000004"/>
    <n v="51.35"/>
    <n v="26.19"/>
    <n v="221.12573999999998"/>
    <n v="186.71334000000002"/>
    <n v="205.24295999999998"/>
    <n v="170.70060000000001"/>
    <n v="317.64083000000005"/>
    <n v="162.006102"/>
    <n v="23"/>
    <x v="22"/>
  </r>
  <r>
    <x v="157"/>
    <n v="5172"/>
    <n v="5021"/>
    <n v="40.97"/>
    <n v="35.43"/>
    <n v="5034"/>
    <n v="39.72"/>
    <n v="33.89"/>
    <n v="4619"/>
    <n v="598.04"/>
    <n v="54.09"/>
    <n v="27.25"/>
    <n v="205.71036999999998"/>
    <n v="177.89402999999999"/>
    <n v="199.95047999999997"/>
    <n v="170.60226"/>
    <n v="323.47983599999998"/>
    <n v="162.96589999999998"/>
    <n v="23"/>
    <x v="22"/>
  </r>
  <r>
    <x v="158"/>
    <n v="5176"/>
    <n v="5025"/>
    <n v="42.32"/>
    <n v="36.61"/>
    <n v="5020"/>
    <n v="40.44"/>
    <n v="34.76"/>
    <n v="4644"/>
    <n v="652.84"/>
    <n v="52.1"/>
    <n v="27.08"/>
    <n v="212.65799999999999"/>
    <n v="183.96525"/>
    <n v="203.00879999999998"/>
    <n v="174.49519999999998"/>
    <n v="340.12963999999999"/>
    <n v="176.789072"/>
    <n v="23"/>
    <x v="22"/>
  </r>
  <r>
    <x v="159"/>
    <m/>
    <m/>
    <m/>
    <m/>
    <n v="4665"/>
    <n v="39.94"/>
    <n v="34.590000000000003"/>
    <m/>
    <n v="651.55999999999995"/>
    <n v="49.95"/>
    <n v="26.27"/>
    <n v="0"/>
    <n v="0"/>
    <n v="186.32009999999997"/>
    <n v="161.36234999999999"/>
    <n v="325.45421999999996"/>
    <n v="171.16481199999998"/>
    <n v="23"/>
    <x v="22"/>
  </r>
  <r>
    <x v="160"/>
    <m/>
    <m/>
    <m/>
    <m/>
    <m/>
    <m/>
    <m/>
    <m/>
    <m/>
    <m/>
    <m/>
    <n v="0"/>
    <n v="0"/>
    <n v="0"/>
    <n v="0"/>
    <n v="0"/>
    <n v="0"/>
    <n v="23"/>
    <x v="22"/>
  </r>
  <r>
    <x v="161"/>
    <n v="5495"/>
    <n v="5335"/>
    <n v="44.44"/>
    <n v="35.26"/>
    <m/>
    <m/>
    <m/>
    <n v="5335"/>
    <m/>
    <m/>
    <m/>
    <n v="237.0874"/>
    <n v="188.11209999999997"/>
    <n v="0"/>
    <n v="0"/>
    <n v="0"/>
    <n v="0"/>
    <n v="23"/>
    <x v="23"/>
  </r>
  <r>
    <x v="162"/>
    <n v="4821"/>
    <n v="4681"/>
    <n v="42.95"/>
    <n v="35.26"/>
    <n v="5033"/>
    <n v="41.6"/>
    <n v="33.44"/>
    <n v="5016"/>
    <n v="615.48"/>
    <n v="50.7"/>
    <n v="26.88"/>
    <n v="201.04895000000002"/>
    <n v="165.05206000000001"/>
    <n v="209.37280000000001"/>
    <n v="168.30351999999999"/>
    <n v="312.04836"/>
    <n v="165.441024"/>
    <n v="24"/>
    <x v="23"/>
  </r>
  <r>
    <x v="163"/>
    <n v="4990"/>
    <n v="4845"/>
    <n v="40.68"/>
    <n v="36.229999999999997"/>
    <n v="5020"/>
    <n v="40.01"/>
    <n v="33.99"/>
    <n v="4861"/>
    <n v="673.3"/>
    <n v="49.57"/>
    <n v="26.91"/>
    <n v="197.09460000000001"/>
    <n v="175.53434999999999"/>
    <n v="200.85019999999997"/>
    <n v="170.62980000000002"/>
    <n v="333.75481000000002"/>
    <n v="181.18503000000001"/>
    <n v="24"/>
    <x v="23"/>
  </r>
  <r>
    <x v="164"/>
    <n v="5338"/>
    <n v="5183"/>
    <n v="42.46"/>
    <n v="35.72"/>
    <n v="5024"/>
    <n v="40.49"/>
    <n v="34.39"/>
    <n v="5044"/>
    <n v="608.21"/>
    <n v="54.66"/>
    <n v="27.62"/>
    <n v="220.07017999999999"/>
    <n v="185.13675999999998"/>
    <n v="203.42176000000001"/>
    <n v="172.77536000000001"/>
    <n v="332.447586"/>
    <n v="167.98760200000001"/>
    <n v="24"/>
    <x v="23"/>
  </r>
  <r>
    <x v="165"/>
    <n v="5155"/>
    <n v="5005"/>
    <n v="43.17"/>
    <n v="35.6"/>
    <n v="5020"/>
    <n v="40.9"/>
    <n v="34.04"/>
    <n v="5049"/>
    <n v="608.89"/>
    <n v="49.32"/>
    <n v="26.62"/>
    <n v="216.06585000000001"/>
    <n v="178.178"/>
    <n v="205.31800000000001"/>
    <n v="170.88079999999999"/>
    <n v="300.30454800000001"/>
    <n v="162.08651799999998"/>
    <n v="24"/>
    <x v="23"/>
  </r>
  <r>
    <x v="166"/>
    <m/>
    <m/>
    <m/>
    <m/>
    <n v="5074"/>
    <n v="40.86"/>
    <n v="34.049999999999997"/>
    <m/>
    <n v="608.78"/>
    <n v="53.73"/>
    <n v="28.8"/>
    <n v="0"/>
    <n v="0"/>
    <n v="207.32363999999998"/>
    <n v="172.76969999999997"/>
    <n v="327.09749399999998"/>
    <n v="175.32864000000001"/>
    <n v="24"/>
    <x v="23"/>
  </r>
  <r>
    <x v="167"/>
    <m/>
    <m/>
    <m/>
    <m/>
    <m/>
    <m/>
    <m/>
    <m/>
    <m/>
    <m/>
    <m/>
    <n v="0"/>
    <n v="0"/>
    <n v="0"/>
    <n v="0"/>
    <n v="0"/>
    <n v="0"/>
    <n v="24"/>
    <x v="23"/>
  </r>
  <r>
    <x v="168"/>
    <n v="5131"/>
    <n v="4982"/>
    <n v="41.24"/>
    <n v="35.06"/>
    <m/>
    <m/>
    <m/>
    <n v="4982"/>
    <m/>
    <m/>
    <m/>
    <n v="205.45768000000001"/>
    <n v="174.66892000000001"/>
    <n v="0"/>
    <n v="0"/>
    <n v="0"/>
    <n v="0"/>
    <n v="24"/>
    <x v="24"/>
  </r>
  <r>
    <x v="169"/>
    <n v="5623"/>
    <n v="5459"/>
    <n v="41.86"/>
    <n v="34.24"/>
    <n v="5016"/>
    <n v="39.71"/>
    <n v="33.14"/>
    <n v="5441"/>
    <n v="602.61"/>
    <n v="52.03"/>
    <n v="26.69"/>
    <n v="228.51373999999998"/>
    <n v="186.91615999999999"/>
    <n v="199.18536"/>
    <n v="166.23023999999998"/>
    <n v="313.537983"/>
    <n v="160.83660900000001"/>
    <n v="25"/>
    <x v="24"/>
  </r>
  <r>
    <x v="170"/>
    <n v="4912"/>
    <n v="4769"/>
    <n v="41.71"/>
    <n v="36.65"/>
    <n v="5022"/>
    <n v="39.58"/>
    <n v="34.01"/>
    <n v="5210"/>
    <n v="606.76"/>
    <n v="53.94"/>
    <n v="26.81"/>
    <n v="198.91498999999999"/>
    <n v="174.78385"/>
    <n v="198.77075999999997"/>
    <n v="170.79822000000001"/>
    <n v="327.28634399999999"/>
    <n v="162.67235599999998"/>
    <n v="25"/>
    <x v="24"/>
  </r>
  <r>
    <x v="171"/>
    <n v="5460"/>
    <n v="5301"/>
    <n v="42.13"/>
    <n v="34.950000000000003"/>
    <n v="5023"/>
    <n v="40.17"/>
    <n v="33.49"/>
    <n v="5511"/>
    <n v="607.08000000000004"/>
    <n v="53.12"/>
    <n v="28.85"/>
    <n v="223.33113"/>
    <n v="185.26995000000002"/>
    <n v="201.77391"/>
    <n v="168.22027000000003"/>
    <n v="322.48089599999997"/>
    <n v="175.14258000000001"/>
    <n v="25"/>
    <x v="24"/>
  </r>
  <r>
    <x v="172"/>
    <n v="4628"/>
    <n v="4493"/>
    <n v="39.15"/>
    <n v="34.75"/>
    <n v="5028"/>
    <n v="38.94"/>
    <n v="33.43"/>
    <n v="5004"/>
    <n v="633.99"/>
    <n v="52.55"/>
    <n v="27.64"/>
    <n v="175.90094999999999"/>
    <n v="156.13175000000001"/>
    <n v="195.79031999999998"/>
    <n v="168.08604"/>
    <n v="333.161745"/>
    <n v="175.234836"/>
    <n v="25"/>
    <x v="24"/>
  </r>
  <r>
    <x v="173"/>
    <m/>
    <m/>
    <m/>
    <m/>
    <n v="5036"/>
    <n v="38.65"/>
    <n v="33.6"/>
    <m/>
    <n v="641.09"/>
    <n v="50.29"/>
    <n v="26.05"/>
    <n v="0"/>
    <n v="0"/>
    <n v="194.6414"/>
    <n v="169.20959999999999"/>
    <n v="322.40416100000004"/>
    <n v="167.00394500000002"/>
    <n v="25"/>
    <x v="24"/>
  </r>
  <r>
    <x v="174"/>
    <m/>
    <m/>
    <m/>
    <m/>
    <m/>
    <m/>
    <m/>
    <m/>
    <m/>
    <m/>
    <m/>
    <n v="0"/>
    <n v="0"/>
    <n v="0"/>
    <n v="0"/>
    <n v="0"/>
    <n v="0"/>
    <n v="25"/>
    <x v="24"/>
  </r>
  <r>
    <x v="175"/>
    <n v="5001"/>
    <n v="4855"/>
    <n v="41.05"/>
    <n v="36.409999999999997"/>
    <m/>
    <m/>
    <m/>
    <n v="4855"/>
    <m/>
    <m/>
    <m/>
    <n v="199.29775000000001"/>
    <n v="176.77054999999999"/>
    <n v="0"/>
    <n v="0"/>
    <n v="0"/>
    <n v="0"/>
    <n v="25"/>
    <x v="25"/>
  </r>
  <r>
    <x v="176"/>
    <n v="4970"/>
    <n v="4825"/>
    <n v="42.94"/>
    <n v="35.39"/>
    <n v="5016"/>
    <n v="40.130000000000003"/>
    <n v="34.299999999999997"/>
    <n v="4680"/>
    <n v="625.25"/>
    <n v="50.48"/>
    <n v="24.66"/>
    <n v="207.18549999999999"/>
    <n v="170.75675000000001"/>
    <n v="201.29208000000003"/>
    <n v="172.0488"/>
    <n v="315.62619999999998"/>
    <n v="154.18665000000001"/>
    <n v="26"/>
    <x v="25"/>
  </r>
  <r>
    <x v="177"/>
    <n v="5612"/>
    <n v="5449"/>
    <n v="42.9"/>
    <n v="35.69"/>
    <n v="5025"/>
    <n v="40.5"/>
    <n v="34.25"/>
    <n v="5129"/>
    <n v="627.79"/>
    <n v="51.59"/>
    <n v="26.3"/>
    <n v="233.7621"/>
    <n v="194.47480999999999"/>
    <n v="203.51249999999999"/>
    <n v="172.10624999999999"/>
    <n v="323.87686099999996"/>
    <n v="165.10876999999999"/>
    <n v="26"/>
    <x v="25"/>
  </r>
  <r>
    <x v="178"/>
    <n v="5551"/>
    <n v="5389"/>
    <n v="42.26"/>
    <n v="35.799999999999997"/>
    <n v="5030"/>
    <n v="40.19"/>
    <n v="34.380000000000003"/>
    <n v="5518"/>
    <n v="557.33000000000004"/>
    <n v="52.95"/>
    <n v="27.08"/>
    <n v="227.73913999999999"/>
    <n v="192.92619999999999"/>
    <n v="202.1557"/>
    <n v="172.93140000000002"/>
    <n v="295.10623500000003"/>
    <n v="150.92496399999999"/>
    <n v="26"/>
    <x v="25"/>
  </r>
  <r>
    <x v="179"/>
    <n v="4945"/>
    <n v="4801"/>
    <n v="41.25"/>
    <n v="35.78"/>
    <n v="5030"/>
    <n v="39.71"/>
    <n v="33.82"/>
    <n v="5319"/>
    <n v="659.59"/>
    <n v="50.98"/>
    <n v="25.9"/>
    <n v="198.04124999999999"/>
    <n v="171.77977999999999"/>
    <n v="199.74130000000002"/>
    <n v="170.1146"/>
    <n v="336.25898199999995"/>
    <n v="170.83381"/>
    <n v="26"/>
    <x v="25"/>
  </r>
  <r>
    <x v="180"/>
    <m/>
    <m/>
    <m/>
    <m/>
    <n v="5351"/>
    <n v="40.25"/>
    <n v="34.03"/>
    <m/>
    <n v="647.33000000000004"/>
    <n v="52.08"/>
    <n v="26.36"/>
    <n v="0"/>
    <n v="0"/>
    <n v="215.37774999999999"/>
    <n v="182.09452999999999"/>
    <n v="337.12946399999998"/>
    <n v="170.636188"/>
    <n v="26"/>
    <x v="25"/>
  </r>
  <r>
    <x v="181"/>
    <m/>
    <m/>
    <m/>
    <m/>
    <m/>
    <m/>
    <m/>
    <m/>
    <m/>
    <m/>
    <m/>
    <n v="0"/>
    <n v="0"/>
    <n v="0"/>
    <n v="0"/>
    <n v="0"/>
    <n v="0"/>
    <n v="26"/>
    <x v="25"/>
  </r>
  <r>
    <x v="182"/>
    <n v="4682"/>
    <n v="4546"/>
    <n v="42.79"/>
    <n v="36.880000000000003"/>
    <m/>
    <m/>
    <m/>
    <n v="4546"/>
    <m/>
    <m/>
    <m/>
    <n v="194.52333999999999"/>
    <n v="167.65648000000002"/>
    <n v="0"/>
    <n v="0"/>
    <n v="0"/>
    <n v="0"/>
    <n v="26"/>
    <x v="26"/>
  </r>
  <r>
    <x v="183"/>
    <n v="5032"/>
    <n v="4885"/>
    <n v="41.7"/>
    <n v="36.76"/>
    <n v="5026"/>
    <n v="40.31"/>
    <n v="35.19"/>
    <n v="4431"/>
    <n v="615.25"/>
    <n v="53.7"/>
    <n v="27.11"/>
    <n v="203.7045"/>
    <n v="179.57259999999997"/>
    <n v="202.59806"/>
    <n v="176.86493999999999"/>
    <n v="330.38925"/>
    <n v="166.79427499999997"/>
    <n v="27"/>
    <x v="26"/>
  </r>
  <r>
    <x v="184"/>
    <n v="5194"/>
    <n v="5043"/>
    <n v="40.450000000000003"/>
    <n v="36.729999999999997"/>
    <n v="5025"/>
    <n v="39.35"/>
    <n v="35.21"/>
    <n v="4474"/>
    <n v="664.78"/>
    <n v="51.4"/>
    <n v="26.58"/>
    <n v="203.98935"/>
    <n v="185.22939"/>
    <n v="197.73374999999999"/>
    <n v="176.93025"/>
    <n v="341.69691999999998"/>
    <n v="176.69852399999999"/>
    <n v="27"/>
    <x v="26"/>
  </r>
  <r>
    <x v="185"/>
    <n v="5152"/>
    <n v="5002"/>
    <n v="39.18"/>
    <n v="34.74"/>
    <n v="5033"/>
    <n v="38.380000000000003"/>
    <n v="33.89"/>
    <n v="4476"/>
    <n v="608.36"/>
    <n v="51.06"/>
    <n v="26.98"/>
    <n v="195.97835999999998"/>
    <n v="173.76948000000002"/>
    <n v="193.16654"/>
    <n v="170.56836999999999"/>
    <n v="310.62861600000002"/>
    <n v="164.13552800000002"/>
    <n v="27"/>
    <x v="26"/>
  </r>
  <r>
    <x v="186"/>
    <n v="5234"/>
    <n v="5082"/>
    <n v="42.16"/>
    <n v="35.03"/>
    <n v="5020"/>
    <n v="39.479999999999997"/>
    <n v="34.07"/>
    <n v="4558"/>
    <n v="590.95000000000005"/>
    <n v="51.47"/>
    <n v="26.13"/>
    <n v="214.25711999999999"/>
    <n v="178.02246"/>
    <n v="198.18959999999998"/>
    <n v="171.03139999999999"/>
    <n v="304.16196500000001"/>
    <n v="154.41523500000002"/>
    <n v="27"/>
    <x v="26"/>
  </r>
  <r>
    <x v="187"/>
    <m/>
    <m/>
    <m/>
    <m/>
    <n v="4581"/>
    <n v="39.380000000000003"/>
    <n v="33.81"/>
    <m/>
    <n v="563.22"/>
    <n v="51.64"/>
    <n v="26.94"/>
    <n v="0"/>
    <n v="0"/>
    <n v="180.39977999999999"/>
    <n v="154.88361"/>
    <n v="290.84680800000001"/>
    <n v="151.73146800000004"/>
    <n v="27"/>
    <x v="26"/>
  </r>
  <r>
    <x v="188"/>
    <m/>
    <m/>
    <m/>
    <m/>
    <m/>
    <m/>
    <m/>
    <m/>
    <m/>
    <m/>
    <m/>
    <n v="0"/>
    <n v="0"/>
    <n v="0"/>
    <n v="0"/>
    <n v="0"/>
    <n v="0"/>
    <n v="27"/>
    <x v="26"/>
  </r>
  <r>
    <x v="189"/>
    <n v="5340"/>
    <n v="5184"/>
    <n v="40.98"/>
    <n v="37.07"/>
    <m/>
    <m/>
    <m/>
    <n v="5184"/>
    <m/>
    <m/>
    <m/>
    <n v="212.44031999999999"/>
    <n v="192.17088000000001"/>
    <n v="0"/>
    <n v="0"/>
    <n v="0"/>
    <n v="0"/>
    <n v="27"/>
    <x v="27"/>
  </r>
  <r>
    <x v="190"/>
    <n v="5227"/>
    <n v="5075"/>
    <n v="41.1"/>
    <n v="37.450000000000003"/>
    <n v="5027"/>
    <n v="39.369999999999997"/>
    <n v="35.770000000000003"/>
    <n v="5259"/>
    <n v="615.75"/>
    <n v="50.81"/>
    <n v="27.43"/>
    <n v="208.58250000000001"/>
    <n v="190.05875"/>
    <n v="197.91298999999998"/>
    <n v="179.81579000000002"/>
    <n v="312.86257499999999"/>
    <n v="168.90022499999998"/>
    <n v="28"/>
    <x v="27"/>
  </r>
  <r>
    <x v="191"/>
    <n v="5435"/>
    <n v="5277"/>
    <n v="39.659999999999997"/>
    <n v="36.89"/>
    <n v="5023"/>
    <n v="38.409999999999997"/>
    <n v="35.409999999999997"/>
    <n v="5536"/>
    <n v="637.70000000000005"/>
    <n v="50.7"/>
    <n v="26.41"/>
    <n v="209.28581999999997"/>
    <n v="194.66853"/>
    <n v="192.93342999999999"/>
    <n v="177.86443"/>
    <n v="323.31390000000005"/>
    <n v="168.41657000000004"/>
    <n v="28"/>
    <x v="27"/>
  </r>
  <r>
    <x v="192"/>
    <n v="4918"/>
    <n v="4775"/>
    <n v="41.27"/>
    <n v="36.090000000000003"/>
    <n v="5021"/>
    <n v="39.1"/>
    <n v="34.75"/>
    <n v="5311"/>
    <n v="625.59"/>
    <n v="52.37"/>
    <n v="26.47"/>
    <n v="197.06425000000002"/>
    <n v="172.32975000000002"/>
    <n v="196.3211"/>
    <n v="174.47975"/>
    <n v="327.62148300000001"/>
    <n v="165.59367300000002"/>
    <n v="28"/>
    <x v="27"/>
  </r>
  <r>
    <x v="193"/>
    <n v="4903"/>
    <n v="4760"/>
    <n v="41.97"/>
    <n v="35.76"/>
    <n v="5033"/>
    <n v="39.4"/>
    <n v="34.369999999999997"/>
    <n v="5071"/>
    <n v="619.96"/>
    <n v="52.97"/>
    <n v="26.94"/>
    <n v="199.77719999999999"/>
    <n v="170.21759999999998"/>
    <n v="198.30019999999999"/>
    <n v="172.98420999999999"/>
    <n v="328.39281199999999"/>
    <n v="167.01722400000003"/>
    <n v="28"/>
    <x v="27"/>
  </r>
  <r>
    <x v="194"/>
    <m/>
    <m/>
    <m/>
    <m/>
    <n v="5095"/>
    <n v="39.54"/>
    <n v="34.75"/>
    <m/>
    <n v="578.39"/>
    <n v="52.36"/>
    <n v="27.84"/>
    <n v="0"/>
    <n v="0"/>
    <n v="201.4563"/>
    <n v="177.05125000000001"/>
    <n v="302.84500399999996"/>
    <n v="161.023776"/>
    <n v="28"/>
    <x v="27"/>
  </r>
  <r>
    <x v="195"/>
    <m/>
    <m/>
    <m/>
    <m/>
    <m/>
    <m/>
    <m/>
    <m/>
    <m/>
    <m/>
    <m/>
    <n v="0"/>
    <n v="0"/>
    <n v="0"/>
    <n v="0"/>
    <n v="0"/>
    <n v="0"/>
    <n v="28"/>
    <x v="27"/>
  </r>
  <r>
    <x v="196"/>
    <n v="5126"/>
    <n v="4977"/>
    <n v="42.71"/>
    <n v="34.75"/>
    <m/>
    <m/>
    <m/>
    <n v="4977"/>
    <m/>
    <m/>
    <m/>
    <n v="212.56767000000002"/>
    <n v="172.95075"/>
    <n v="0"/>
    <n v="0"/>
    <n v="0"/>
    <n v="0"/>
    <n v="28"/>
    <x v="28"/>
  </r>
  <r>
    <x v="197"/>
    <n v="4740"/>
    <n v="4602"/>
    <n v="43.4"/>
    <n v="34.520000000000003"/>
    <n v="5026"/>
    <n v="41.43"/>
    <n v="33.04"/>
    <n v="4579"/>
    <n v="636.37"/>
    <n v="49.75"/>
    <n v="25.97"/>
    <n v="199.7268"/>
    <n v="158.86104"/>
    <n v="208.22718"/>
    <n v="166.05904000000001"/>
    <n v="316.59407500000003"/>
    <n v="165.26528900000002"/>
    <n v="29"/>
    <x v="28"/>
  </r>
  <r>
    <x v="198"/>
    <n v="4947"/>
    <n v="4803"/>
    <n v="40.520000000000003"/>
    <n v="36.270000000000003"/>
    <n v="5026"/>
    <n v="39.97"/>
    <n v="33.89"/>
    <n v="4382"/>
    <n v="625.86"/>
    <n v="53.91"/>
    <n v="27.89"/>
    <n v="194.61756000000003"/>
    <n v="174.20481000000004"/>
    <n v="200.88921999999999"/>
    <n v="170.33114"/>
    <n v="337.40112599999998"/>
    <n v="174.55235400000001"/>
    <n v="29"/>
    <x v="28"/>
  </r>
  <r>
    <x v="199"/>
    <n v="4979"/>
    <n v="4834"/>
    <n v="40.020000000000003"/>
    <n v="34.29"/>
    <n v="5032"/>
    <n v="39.17"/>
    <n v="33.31"/>
    <n v="4216"/>
    <n v="618.92999999999995"/>
    <n v="50.65"/>
    <n v="26.64"/>
    <n v="193.45668000000003"/>
    <n v="165.75785999999999"/>
    <n v="197.10344000000001"/>
    <n v="167.61592000000002"/>
    <n v="313.488045"/>
    <n v="164.88295200000002"/>
    <n v="29"/>
    <x v="28"/>
  </r>
  <r>
    <x v="200"/>
    <n v="5189"/>
    <n v="5038"/>
    <n v="43.21"/>
    <n v="36.57"/>
    <n v="5029"/>
    <n v="40.03"/>
    <n v="34.32"/>
    <n v="4254"/>
    <n v="603.91999999999996"/>
    <n v="52.7"/>
    <n v="26.98"/>
    <n v="217.69198"/>
    <n v="184.23966000000001"/>
    <n v="201.31086999999999"/>
    <n v="172.59528"/>
    <n v="318.26583999999997"/>
    <n v="162.93761599999999"/>
    <n v="29"/>
    <x v="28"/>
  </r>
  <r>
    <x v="201"/>
    <m/>
    <m/>
    <m/>
    <m/>
    <n v="4282"/>
    <n v="40.33"/>
    <n v="34.130000000000003"/>
    <m/>
    <n v="543.25"/>
    <n v="52.37"/>
    <n v="27.36"/>
    <n v="0"/>
    <n v="0"/>
    <n v="172.69306"/>
    <n v="146.14466000000002"/>
    <n v="284.50002499999999"/>
    <n v="148.63319999999999"/>
    <n v="29"/>
    <x v="28"/>
  </r>
  <r>
    <x v="202"/>
    <m/>
    <m/>
    <m/>
    <m/>
    <m/>
    <m/>
    <m/>
    <m/>
    <m/>
    <m/>
    <m/>
    <n v="0"/>
    <n v="0"/>
    <n v="0"/>
    <n v="0"/>
    <n v="0"/>
    <n v="0"/>
    <n v="29"/>
    <x v="28"/>
  </r>
  <r>
    <x v="203"/>
    <n v="5470"/>
    <n v="5311"/>
    <n v="42.04"/>
    <n v="34.26"/>
    <m/>
    <m/>
    <m/>
    <n v="5311"/>
    <m/>
    <m/>
    <m/>
    <n v="223.27444"/>
    <n v="181.95486"/>
    <n v="0"/>
    <n v="0"/>
    <n v="0"/>
    <n v="0"/>
    <n v="29"/>
    <x v="29"/>
  </r>
  <r>
    <x v="204"/>
    <n v="5224"/>
    <n v="5072"/>
    <n v="42.7"/>
    <n v="35.82"/>
    <n v="5019"/>
    <n v="40.82"/>
    <n v="33.26"/>
    <n v="5383"/>
    <n v="613.75"/>
    <n v="52.21"/>
    <n v="26.34"/>
    <n v="216.57440000000003"/>
    <n v="181.67904000000001"/>
    <n v="204.87557999999999"/>
    <n v="166.93194"/>
    <n v="320.438875"/>
    <n v="161.66174999999998"/>
    <n v="30"/>
    <x v="29"/>
  </r>
  <r>
    <x v="205"/>
    <n v="5022"/>
    <n v="4876"/>
    <n v="45.15"/>
    <n v="37.07"/>
    <n v="5034"/>
    <n v="41.34"/>
    <n v="34.51"/>
    <n v="5259"/>
    <n v="608.03"/>
    <n v="52.35"/>
    <n v="28.12"/>
    <n v="220.1514"/>
    <n v="180.75332"/>
    <n v="208.10556000000003"/>
    <n v="173.72334000000001"/>
    <n v="318.30370500000004"/>
    <n v="170.978036"/>
    <n v="30"/>
    <x v="29"/>
  </r>
  <r>
    <x v="206"/>
    <n v="5269"/>
    <n v="5116"/>
    <n v="42.46"/>
    <n v="36.39"/>
    <n v="5023"/>
    <n v="41.15"/>
    <n v="34.56"/>
    <n v="5375"/>
    <n v="669.98"/>
    <n v="51.94"/>
    <n v="26.65"/>
    <n v="217.22536000000002"/>
    <n v="186.17123999999998"/>
    <n v="206.69644999999997"/>
    <n v="173.59488000000002"/>
    <n v="347.98761200000001"/>
    <n v="178.54966999999999"/>
    <n v="30"/>
    <x v="29"/>
  </r>
  <r>
    <x v="207"/>
    <n v="5142"/>
    <n v="4992"/>
    <n v="42.19"/>
    <n v="34.82"/>
    <n v="5027"/>
    <n v="40.799999999999997"/>
    <n v="33.92"/>
    <n v="5367"/>
    <n v="637.9"/>
    <n v="49.35"/>
    <n v="26.04"/>
    <n v="210.61247999999998"/>
    <n v="173.82144"/>
    <n v="205.10159999999999"/>
    <n v="170.51584"/>
    <n v="314.80365"/>
    <n v="166.10915999999997"/>
    <n v="30"/>
    <x v="29"/>
  </r>
  <r>
    <x v="208"/>
    <m/>
    <m/>
    <m/>
    <m/>
    <n v="5406"/>
    <n v="40.85"/>
    <n v="33.64"/>
    <m/>
    <n v="683.82"/>
    <n v="51.1"/>
    <n v="26.01"/>
    <n v="0"/>
    <n v="0"/>
    <n v="220.83510000000001"/>
    <n v="181.85784000000001"/>
    <n v="349.43202000000002"/>
    <n v="177.86158200000003"/>
    <n v="30"/>
    <x v="29"/>
  </r>
  <r>
    <x v="209"/>
    <m/>
    <m/>
    <m/>
    <m/>
    <m/>
    <m/>
    <m/>
    <m/>
    <m/>
    <m/>
    <m/>
    <n v="0"/>
    <n v="0"/>
    <n v="0"/>
    <n v="0"/>
    <n v="0"/>
    <n v="0"/>
    <n v="30"/>
    <x v="29"/>
  </r>
  <r>
    <x v="210"/>
    <n v="4634"/>
    <n v="4499"/>
    <n v="41.48"/>
    <n v="36.21"/>
    <m/>
    <m/>
    <m/>
    <n v="4499"/>
    <m/>
    <m/>
    <m/>
    <n v="186.61851999999999"/>
    <n v="162.90879000000001"/>
    <n v="0"/>
    <n v="0"/>
    <n v="0"/>
    <n v="0"/>
    <n v="30"/>
    <x v="30"/>
  </r>
  <r>
    <x v="211"/>
    <n v="4508"/>
    <n v="4377"/>
    <n v="44.44"/>
    <n v="36.03"/>
    <n v="5030"/>
    <n v="41"/>
    <n v="34.68"/>
    <n v="3876"/>
    <n v="646.53"/>
    <n v="51.85"/>
    <n v="26.97"/>
    <n v="194.51387999999997"/>
    <n v="157.70330999999999"/>
    <n v="206.23"/>
    <n v="174.44039999999998"/>
    <n v="335.22580499999998"/>
    <n v="174.36914099999998"/>
    <n v="31"/>
    <x v="30"/>
  </r>
  <r>
    <x v="212"/>
    <n v="5394"/>
    <n v="5237"/>
    <n v="40.19"/>
    <n v="36.270000000000003"/>
    <n v="5026"/>
    <n v="39.31"/>
    <n v="34.46"/>
    <n v="4113"/>
    <n v="625.08000000000004"/>
    <n v="53.74"/>
    <n v="27.93"/>
    <n v="210.47503"/>
    <n v="189.94599000000002"/>
    <n v="197.57205999999999"/>
    <n v="173.19595999999999"/>
    <n v="335.91799200000003"/>
    <n v="174.584844"/>
    <n v="31"/>
    <x v="30"/>
  </r>
  <r>
    <x v="213"/>
    <n v="4257"/>
    <n v="4133"/>
    <n v="42.75"/>
    <n v="36.01"/>
    <n v="5026"/>
    <n v="40.26"/>
    <n v="34.4"/>
    <n v="3246"/>
    <n v="662.95"/>
    <n v="51.14"/>
    <n v="26.39"/>
    <n v="176.68575000000001"/>
    <n v="148.82933"/>
    <n v="202.34675999999999"/>
    <n v="172.89439999999999"/>
    <n v="339.03263000000004"/>
    <n v="174.95250500000003"/>
    <n v="31"/>
    <x v="30"/>
  </r>
  <r>
    <x v="214"/>
    <n v="5176"/>
    <n v="5025"/>
    <n v="41.4"/>
    <n v="33.07"/>
    <n v="5024"/>
    <n v="40"/>
    <n v="32.46"/>
    <n v="3271"/>
    <n v="622.32000000000005"/>
    <n v="52.09"/>
    <n v="25.94"/>
    <n v="208.035"/>
    <n v="166.17675"/>
    <n v="200.96"/>
    <n v="163.07904000000002"/>
    <n v="324.16648800000007"/>
    <n v="161.42980800000004"/>
    <n v="31"/>
    <x v="30"/>
  </r>
  <r>
    <x v="215"/>
    <m/>
    <m/>
    <m/>
    <m/>
    <n v="3289"/>
    <n v="39.65"/>
    <n v="32.700000000000003"/>
    <m/>
    <n v="430.4"/>
    <n v="51.79"/>
    <n v="26.98"/>
    <n v="0"/>
    <n v="0"/>
    <n v="130.40885"/>
    <n v="107.55030000000001"/>
    <n v="222.90415999999996"/>
    <n v="116.12191999999999"/>
    <n v="31"/>
    <x v="30"/>
  </r>
  <r>
    <x v="216"/>
    <m/>
    <m/>
    <m/>
    <m/>
    <m/>
    <m/>
    <m/>
    <m/>
    <m/>
    <m/>
    <m/>
    <n v="0"/>
    <n v="0"/>
    <n v="0"/>
    <n v="0"/>
    <n v="0"/>
    <n v="0"/>
    <n v="31"/>
    <x v="30"/>
  </r>
  <r>
    <x v="217"/>
    <n v="5266"/>
    <n v="5113"/>
    <n v="40.130000000000003"/>
    <n v="35.979999999999997"/>
    <m/>
    <m/>
    <m/>
    <n v="5113"/>
    <m/>
    <m/>
    <m/>
    <n v="205.18468999999999"/>
    <n v="183.96573999999998"/>
    <n v="0"/>
    <n v="0"/>
    <n v="0"/>
    <n v="0"/>
    <n v="31"/>
    <x v="31"/>
  </r>
  <r>
    <x v="218"/>
    <n v="5411"/>
    <n v="5253"/>
    <n v="42.43"/>
    <n v="35.4"/>
    <n v="5028"/>
    <n v="39.26"/>
    <n v="33.75"/>
    <n v="5366"/>
    <n v="641.64"/>
    <n v="51.7"/>
    <n v="26.94"/>
    <n v="222.88479000000001"/>
    <n v="185.9562"/>
    <n v="197.39928"/>
    <n v="169.69499999999999"/>
    <n v="331.72788000000003"/>
    <n v="172.85781600000001"/>
    <n v="32"/>
    <x v="31"/>
  </r>
  <r>
    <x v="219"/>
    <n v="5668"/>
    <n v="5503"/>
    <n v="43.09"/>
    <n v="36.11"/>
    <n v="5029"/>
    <n v="39.950000000000003"/>
    <n v="34.1"/>
    <n v="5869"/>
    <n v="649.88"/>
    <n v="49.81"/>
    <n v="26.09"/>
    <n v="237.12427000000002"/>
    <n v="198.71332999999998"/>
    <n v="200.90855000000002"/>
    <n v="171.4889"/>
    <n v="323.70522800000003"/>
    <n v="169.55369200000001"/>
    <n v="32"/>
    <x v="31"/>
  </r>
  <r>
    <x v="220"/>
    <n v="4962"/>
    <n v="4817"/>
    <n v="43.15"/>
    <n v="36.380000000000003"/>
    <n v="5025"/>
    <n v="40.81"/>
    <n v="34.49"/>
    <n v="5686"/>
    <n v="625.66999999999996"/>
    <n v="50.14"/>
    <n v="25.91"/>
    <n v="207.85354999999998"/>
    <n v="175.24246000000002"/>
    <n v="205.07024999999999"/>
    <n v="173.31225000000001"/>
    <n v="313.710938"/>
    <n v="162.111097"/>
    <n v="32"/>
    <x v="31"/>
  </r>
  <r>
    <x v="221"/>
    <n v="5204"/>
    <n v="5052"/>
    <n v="43.27"/>
    <n v="38.200000000000003"/>
    <n v="5017"/>
    <n v="40.880000000000003"/>
    <n v="35.56"/>
    <n v="5738"/>
    <n v="644.04999999999995"/>
    <n v="52.26"/>
    <n v="27.48"/>
    <n v="218.60004000000001"/>
    <n v="192.98640000000003"/>
    <n v="205.09496000000001"/>
    <n v="178.40452000000002"/>
    <n v="336.58053000000001"/>
    <n v="176.98493999999999"/>
    <n v="32"/>
    <x v="31"/>
  </r>
  <r>
    <x v="222"/>
    <m/>
    <m/>
    <m/>
    <m/>
    <n v="5779"/>
    <n v="40.61"/>
    <n v="35.630000000000003"/>
    <m/>
    <n v="753.8"/>
    <n v="51.75"/>
    <n v="26.39"/>
    <n v="0"/>
    <n v="0"/>
    <n v="234.68519000000001"/>
    <n v="205.90577000000002"/>
    <n v="390.09149999999994"/>
    <n v="198.92782"/>
    <n v="32"/>
    <x v="31"/>
  </r>
  <r>
    <x v="223"/>
    <m/>
    <m/>
    <m/>
    <m/>
    <m/>
    <m/>
    <m/>
    <m/>
    <m/>
    <m/>
    <m/>
    <n v="0"/>
    <n v="0"/>
    <n v="0"/>
    <n v="0"/>
    <n v="0"/>
    <n v="0"/>
    <n v="32"/>
    <x v="31"/>
  </r>
  <r>
    <x v="224"/>
    <n v="4770"/>
    <n v="4631"/>
    <n v="45.64"/>
    <n v="38"/>
    <m/>
    <m/>
    <m/>
    <n v="4631"/>
    <m/>
    <m/>
    <m/>
    <n v="211.35883999999999"/>
    <n v="175.97800000000001"/>
    <n v="0"/>
    <n v="0"/>
    <n v="0"/>
    <n v="0"/>
    <n v="32"/>
    <x v="32"/>
  </r>
  <r>
    <x v="225"/>
    <n v="5121"/>
    <n v="4972"/>
    <n v="43.44"/>
    <n v="35.729999999999997"/>
    <n v="5026"/>
    <n v="41.98"/>
    <n v="35.270000000000003"/>
    <n v="4603"/>
    <n v="646.49"/>
    <n v="52.04"/>
    <n v="26.77"/>
    <n v="215.98367999999999"/>
    <n v="177.64956000000001"/>
    <n v="210.99147999999997"/>
    <n v="177.26702000000003"/>
    <n v="336.43339600000002"/>
    <n v="173.06537299999999"/>
    <n v="33"/>
    <x v="32"/>
  </r>
  <r>
    <x v="226"/>
    <n v="5560"/>
    <n v="5398"/>
    <n v="41.39"/>
    <n v="36.11"/>
    <n v="5024"/>
    <n v="40.93"/>
    <n v="34.92"/>
    <n v="5001"/>
    <n v="586.11"/>
    <n v="54.22"/>
    <n v="28.66"/>
    <n v="223.42322000000001"/>
    <n v="194.92178000000001"/>
    <n v="205.63231999999999"/>
    <n v="175.43808000000001"/>
    <n v="317.78884199999999"/>
    <n v="167.97912600000001"/>
    <n v="33"/>
    <x v="32"/>
  </r>
  <r>
    <x v="227"/>
    <n v="5163"/>
    <n v="5013"/>
    <n v="44.02"/>
    <n v="35.25"/>
    <n v="5025"/>
    <n v="41.4"/>
    <n v="34.19"/>
    <n v="5014"/>
    <n v="623"/>
    <n v="53.22"/>
    <n v="27.14"/>
    <n v="220.67226000000002"/>
    <n v="176.70824999999999"/>
    <n v="208.035"/>
    <n v="171.80475000000001"/>
    <n v="331.56059999999997"/>
    <n v="169.0822"/>
    <n v="33"/>
    <x v="32"/>
  </r>
  <r>
    <x v="228"/>
    <n v="5266"/>
    <n v="5113"/>
    <n v="43.1"/>
    <n v="36.46"/>
    <n v="5020"/>
    <n v="41.64"/>
    <n v="34.700000000000003"/>
    <n v="5127"/>
    <n v="643.46"/>
    <n v="49.69"/>
    <n v="26.93"/>
    <n v="220.37030000000001"/>
    <n v="186.41998000000001"/>
    <n v="209.03279999999998"/>
    <n v="174.19399999999999"/>
    <n v="319.735274"/>
    <n v="173.28377800000001"/>
    <n v="33"/>
    <x v="32"/>
  </r>
  <r>
    <x v="229"/>
    <m/>
    <m/>
    <m/>
    <m/>
    <n v="5155"/>
    <n v="41.23"/>
    <n v="34.51"/>
    <m/>
    <n v="618.39"/>
    <n v="54.48"/>
    <n v="29.42"/>
    <n v="0"/>
    <n v="0"/>
    <n v="212.54065"/>
    <n v="177.89904999999999"/>
    <n v="336.89887199999998"/>
    <n v="181.93033800000001"/>
    <n v="33"/>
    <x v="32"/>
  </r>
  <r>
    <x v="230"/>
    <m/>
    <m/>
    <m/>
    <m/>
    <m/>
    <m/>
    <m/>
    <m/>
    <m/>
    <m/>
    <m/>
    <n v="0"/>
    <n v="0"/>
    <n v="0"/>
    <n v="0"/>
    <n v="0"/>
    <n v="0"/>
    <n v="33"/>
    <x v="32"/>
  </r>
  <r>
    <x v="231"/>
    <n v="5345"/>
    <n v="5189"/>
    <n v="40.549999999999997"/>
    <n v="35.42"/>
    <m/>
    <m/>
    <m/>
    <n v="5189"/>
    <m/>
    <m/>
    <m/>
    <n v="210.41394999999997"/>
    <n v="183.79438000000002"/>
    <n v="0"/>
    <n v="0"/>
    <n v="0"/>
    <n v="0"/>
    <n v="33"/>
    <x v="33"/>
  </r>
  <r>
    <x v="232"/>
    <n v="5270"/>
    <n v="5117"/>
    <n v="43.73"/>
    <n v="34.64"/>
    <n v="5024"/>
    <n v="40.29"/>
    <n v="33.6"/>
    <n v="5306"/>
    <n v="647.83000000000004"/>
    <n v="52.05"/>
    <n v="26.46"/>
    <n v="223.76640999999998"/>
    <n v="177.25288"/>
    <n v="202.41695999999999"/>
    <n v="168.8064"/>
    <n v="337.195515"/>
    <n v="171.415818"/>
    <n v="34"/>
    <x v="33"/>
  </r>
  <r>
    <x v="233"/>
    <n v="4829"/>
    <n v="4688"/>
    <n v="42.39"/>
    <n v="35.14"/>
    <n v="5030"/>
    <n v="40.68"/>
    <n v="33.630000000000003"/>
    <n v="4994"/>
    <n v="605.85"/>
    <n v="52.86"/>
    <n v="27.55"/>
    <n v="198.72432000000001"/>
    <n v="164.73632000000001"/>
    <n v="204.62039999999999"/>
    <n v="169.15890000000002"/>
    <n v="320.25231000000002"/>
    <n v="166.911675"/>
    <n v="34"/>
    <x v="33"/>
  </r>
  <r>
    <x v="234"/>
    <n v="4904"/>
    <n v="4761"/>
    <n v="39.85"/>
    <n v="35.31"/>
    <n v="5025"/>
    <n v="39.479999999999997"/>
    <n v="33.590000000000003"/>
    <n v="4755"/>
    <n v="660.73"/>
    <n v="51.09"/>
    <n v="26.03"/>
    <n v="189.72585000000001"/>
    <n v="168.11090999999999"/>
    <n v="198.38699999999997"/>
    <n v="168.78975000000003"/>
    <n v="337.56695700000006"/>
    <n v="171.98801900000001"/>
    <n v="34"/>
    <x v="33"/>
  </r>
  <r>
    <x v="235"/>
    <n v="5081"/>
    <n v="4933"/>
    <n v="42.86"/>
    <n v="34.01"/>
    <n v="5032"/>
    <n v="40.21"/>
    <n v="32.93"/>
    <n v="4688"/>
    <n v="605.11"/>
    <n v="53.48"/>
    <n v="27.74"/>
    <n v="211.42838"/>
    <n v="167.77132999999998"/>
    <n v="202.33672000000001"/>
    <n v="165.70376000000002"/>
    <n v="323.61282799999998"/>
    <n v="167.85751400000001"/>
    <n v="34"/>
    <x v="33"/>
  </r>
  <r>
    <x v="236"/>
    <m/>
    <m/>
    <m/>
    <m/>
    <n v="4715"/>
    <n v="40.1"/>
    <n v="33.090000000000003"/>
    <m/>
    <n v="571"/>
    <n v="51.98"/>
    <n v="26.77"/>
    <n v="0"/>
    <n v="0"/>
    <n v="189.07149999999999"/>
    <n v="156.01935"/>
    <n v="296.80579999999998"/>
    <n v="152.85669999999999"/>
    <n v="34"/>
    <x v="33"/>
  </r>
  <r>
    <x v="237"/>
    <m/>
    <m/>
    <m/>
    <m/>
    <m/>
    <m/>
    <m/>
    <m/>
    <m/>
    <m/>
    <m/>
    <n v="0"/>
    <n v="0"/>
    <n v="0"/>
    <n v="0"/>
    <n v="0"/>
    <n v="0"/>
    <n v="34"/>
    <x v="33"/>
  </r>
  <r>
    <x v="238"/>
    <n v="5674"/>
    <n v="5509"/>
    <n v="42.89"/>
    <n v="38.119999999999997"/>
    <m/>
    <m/>
    <m/>
    <n v="5509"/>
    <m/>
    <m/>
    <m/>
    <n v="236.28101000000001"/>
    <n v="210.00307999999998"/>
    <n v="0"/>
    <n v="0"/>
    <n v="0"/>
    <n v="0"/>
    <n v="34"/>
    <x v="34"/>
  </r>
  <r>
    <x v="239"/>
    <n v="5276"/>
    <n v="5122"/>
    <n v="43.14"/>
    <n v="35.89"/>
    <n v="5019"/>
    <n v="41.67"/>
    <n v="35.35"/>
    <n v="5631"/>
    <n v="653.19000000000005"/>
    <n v="51.31"/>
    <n v="25.92"/>
    <n v="220.96308000000002"/>
    <n v="183.82858000000002"/>
    <n v="209.14173000000002"/>
    <n v="177.42165"/>
    <n v="335.15178900000006"/>
    <n v="169.30684800000003"/>
    <n v="35"/>
    <x v="34"/>
  </r>
  <r>
    <x v="240"/>
    <n v="4711"/>
    <n v="4574"/>
    <n v="44.38"/>
    <n v="36.1"/>
    <n v="5026"/>
    <n v="41.89"/>
    <n v="34.909999999999997"/>
    <n v="5205"/>
    <n v="603.47"/>
    <n v="52.73"/>
    <n v="27.44"/>
    <n v="202.99412000000004"/>
    <n v="165.12139999999999"/>
    <n v="210.53914"/>
    <n v="175.45765999999998"/>
    <n v="318.20973099999998"/>
    <n v="165.59216800000002"/>
    <n v="35"/>
    <x v="34"/>
  </r>
  <r>
    <x v="241"/>
    <n v="5176"/>
    <n v="5025"/>
    <n v="42.34"/>
    <n v="37.020000000000003"/>
    <n v="5023"/>
    <n v="40.96"/>
    <n v="35.04"/>
    <n v="5230"/>
    <n v="683.89"/>
    <n v="51.16"/>
    <n v="27.5"/>
    <n v="212.75850000000003"/>
    <n v="186.02550000000002"/>
    <n v="205.74208000000002"/>
    <n v="176.00591999999997"/>
    <n v="349.87812399999996"/>
    <n v="188.06975"/>
    <n v="35"/>
    <x v="34"/>
  </r>
  <r>
    <x v="242"/>
    <n v="5031"/>
    <n v="4884"/>
    <n v="42.78"/>
    <n v="36.46"/>
    <n v="5028"/>
    <n v="40.69"/>
    <n v="34.659999999999997"/>
    <n v="5114"/>
    <n v="619.12"/>
    <n v="54.12"/>
    <n v="27.84"/>
    <n v="208.93752000000001"/>
    <n v="178.07064000000003"/>
    <n v="204.58931999999999"/>
    <n v="174.27047999999999"/>
    <n v="335.067744"/>
    <n v="172.36300800000001"/>
    <n v="35"/>
    <x v="34"/>
  </r>
  <r>
    <x v="243"/>
    <m/>
    <m/>
    <m/>
    <m/>
    <n v="5147"/>
    <n v="41.14"/>
    <n v="35.090000000000003"/>
    <m/>
    <n v="625.16"/>
    <n v="53.99"/>
    <n v="28.03"/>
    <n v="0"/>
    <n v="0"/>
    <n v="211.74758000000003"/>
    <n v="180.60823000000002"/>
    <n v="337.52388399999995"/>
    <n v="175.23234799999997"/>
    <n v="35"/>
    <x v="34"/>
  </r>
  <r>
    <x v="244"/>
    <m/>
    <m/>
    <m/>
    <m/>
    <m/>
    <m/>
    <m/>
    <m/>
    <m/>
    <m/>
    <m/>
    <n v="0"/>
    <n v="0"/>
    <n v="0"/>
    <n v="0"/>
    <n v="0"/>
    <n v="0"/>
    <n v="35"/>
    <x v="34"/>
  </r>
  <r>
    <x v="245"/>
    <n v="5264"/>
    <n v="5111"/>
    <n v="44.56"/>
    <n v="36.950000000000003"/>
    <m/>
    <m/>
    <m/>
    <n v="5111"/>
    <m/>
    <m/>
    <m/>
    <n v="227.74616"/>
    <n v="188.85145"/>
    <n v="0"/>
    <n v="0"/>
    <n v="0"/>
    <n v="0"/>
    <n v="35"/>
    <x v="35"/>
  </r>
  <r>
    <x v="246"/>
    <n v="4821"/>
    <n v="4681"/>
    <n v="38.840000000000003"/>
    <n v="35.229999999999997"/>
    <n v="5022"/>
    <n v="39.94"/>
    <n v="34.46"/>
    <n v="4792"/>
    <n v="595.80999999999995"/>
    <n v="53.99"/>
    <n v="27.72"/>
    <n v="181.81004000000001"/>
    <n v="164.91162999999997"/>
    <n v="200.57867999999999"/>
    <n v="173.05812"/>
    <n v="321.677819"/>
    <n v="165.15853199999998"/>
    <n v="36"/>
    <x v="35"/>
  </r>
  <r>
    <x v="247"/>
    <n v="4981"/>
    <n v="4836"/>
    <n v="43.54"/>
    <n v="34.93"/>
    <n v="5031"/>
    <n v="40.619999999999997"/>
    <n v="33.83"/>
    <n v="4628"/>
    <n v="619.6"/>
    <n v="52.81"/>
    <n v="27.28"/>
    <n v="210.55944"/>
    <n v="168.92148"/>
    <n v="204.35921999999999"/>
    <n v="170.19872999999998"/>
    <n v="327.21075999999999"/>
    <n v="169.02688000000001"/>
    <n v="36"/>
    <x v="35"/>
  </r>
  <r>
    <x v="248"/>
    <n v="5121"/>
    <n v="4972"/>
    <n v="42.07"/>
    <n v="34.99"/>
    <n v="5028"/>
    <n v="40.74"/>
    <n v="33.299999999999997"/>
    <n v="4600"/>
    <n v="618.03"/>
    <n v="51.79"/>
    <n v="27.12"/>
    <n v="209.17204000000001"/>
    <n v="173.97028"/>
    <n v="204.84072"/>
    <n v="167.4324"/>
    <n v="320.07773699999996"/>
    <n v="167.609736"/>
    <n v="36"/>
    <x v="35"/>
  </r>
  <r>
    <x v="249"/>
    <n v="5398"/>
    <n v="5241"/>
    <n v="41.78"/>
    <n v="34.229999999999997"/>
    <n v="5017"/>
    <n v="40.44"/>
    <n v="33.11"/>
    <n v="4841"/>
    <n v="661.44"/>
    <n v="51.45"/>
    <n v="27.02"/>
    <n v="218.96898000000002"/>
    <n v="179.39943"/>
    <n v="202.88747999999998"/>
    <n v="166.11286999999999"/>
    <n v="340.31088000000005"/>
    <n v="178.72108800000001"/>
    <n v="36"/>
    <x v="35"/>
  </r>
  <r>
    <x v="250"/>
    <m/>
    <m/>
    <m/>
    <m/>
    <n v="4869"/>
    <n v="39.869999999999997"/>
    <n v="33.36"/>
    <m/>
    <n v="620.82000000000005"/>
    <n v="51.93"/>
    <n v="27.17"/>
    <n v="0"/>
    <n v="0"/>
    <n v="194.12702999999999"/>
    <n v="162.42983999999998"/>
    <n v="322.39182600000004"/>
    <n v="168.676794"/>
    <n v="36"/>
    <x v="35"/>
  </r>
  <r>
    <x v="251"/>
    <m/>
    <m/>
    <m/>
    <m/>
    <m/>
    <m/>
    <m/>
    <m/>
    <m/>
    <m/>
    <m/>
    <n v="0"/>
    <n v="0"/>
    <n v="0"/>
    <n v="0"/>
    <n v="0"/>
    <n v="0"/>
    <n v="36"/>
    <x v="35"/>
  </r>
  <r>
    <x v="252"/>
    <n v="5037"/>
    <n v="4890"/>
    <n v="40.9"/>
    <n v="35.54"/>
    <m/>
    <m/>
    <m/>
    <n v="4890"/>
    <m/>
    <m/>
    <m/>
    <n v="200.001"/>
    <n v="173.79060000000001"/>
    <n v="0"/>
    <n v="0"/>
    <n v="0"/>
    <n v="0"/>
    <n v="36"/>
    <x v="36"/>
  </r>
  <r>
    <x v="253"/>
    <n v="5285"/>
    <n v="5131"/>
    <n v="39.840000000000003"/>
    <n v="34.56"/>
    <n v="5022"/>
    <n v="38.82"/>
    <n v="33.58"/>
    <n v="5021"/>
    <n v="582.02"/>
    <n v="52.53"/>
    <n v="27.39"/>
    <n v="204.41904"/>
    <n v="177.32736000000003"/>
    <n v="194.95404000000002"/>
    <n v="168.63875999999999"/>
    <n v="305.73510600000003"/>
    <n v="159.415278"/>
    <n v="37"/>
    <x v="36"/>
  </r>
  <r>
    <x v="254"/>
    <n v="5368"/>
    <n v="5212"/>
    <n v="39.04"/>
    <n v="33.24"/>
    <n v="5025"/>
    <n v="37.89"/>
    <n v="32.75"/>
    <n v="5233"/>
    <n v="634.05999999999995"/>
    <n v="50.66"/>
    <n v="25.85"/>
    <n v="203.47647999999998"/>
    <n v="173.24688"/>
    <n v="190.39725000000001"/>
    <n v="164.56874999999999"/>
    <n v="321.21479599999998"/>
    <n v="163.90451000000002"/>
    <n v="37"/>
    <x v="36"/>
  </r>
  <r>
    <x v="255"/>
    <n v="5511"/>
    <n v="5350"/>
    <n v="42.61"/>
    <n v="36.909999999999997"/>
    <n v="5023"/>
    <n v="39.28"/>
    <n v="34.020000000000003"/>
    <n v="5583"/>
    <n v="626.67999999999995"/>
    <n v="54.05"/>
    <n v="27.84"/>
    <n v="227.96350000000001"/>
    <n v="197.46849999999998"/>
    <n v="197.30343999999999"/>
    <n v="170.88246000000001"/>
    <n v="338.72053999999997"/>
    <n v="174.46771200000001"/>
    <n v="37"/>
    <x v="36"/>
  </r>
  <r>
    <x v="256"/>
    <n v="5001"/>
    <n v="4855"/>
    <n v="42.02"/>
    <n v="37.58"/>
    <n v="5023"/>
    <n v="39.549999999999997"/>
    <n v="35.049999999999997"/>
    <n v="5438"/>
    <n v="625.59"/>
    <n v="51.69"/>
    <n v="27.42"/>
    <n v="204.00710000000001"/>
    <n v="182.45089999999999"/>
    <n v="198.65965"/>
    <n v="176.05615"/>
    <n v="323.36747100000002"/>
    <n v="171.53677800000003"/>
    <n v="37"/>
    <x v="36"/>
  </r>
  <r>
    <x v="257"/>
    <m/>
    <m/>
    <m/>
    <m/>
    <n v="5472"/>
    <n v="39.619999999999997"/>
    <n v="34.81"/>
    <m/>
    <n v="729.59"/>
    <n v="51.38"/>
    <n v="26.47"/>
    <n v="0"/>
    <n v="0"/>
    <n v="216.80063999999999"/>
    <n v="190.48032000000001"/>
    <n v="374.86334200000005"/>
    <n v="193.12247299999999"/>
    <n v="37"/>
    <x v="36"/>
  </r>
  <r>
    <x v="258"/>
    <m/>
    <m/>
    <m/>
    <m/>
    <m/>
    <m/>
    <m/>
    <m/>
    <m/>
    <m/>
    <m/>
    <n v="0"/>
    <n v="0"/>
    <n v="0"/>
    <n v="0"/>
    <n v="0"/>
    <n v="0"/>
    <n v="37"/>
    <x v="36"/>
  </r>
  <r>
    <x v="259"/>
    <n v="4711"/>
    <n v="4574"/>
    <n v="42.6"/>
    <n v="34.520000000000003"/>
    <m/>
    <m/>
    <m/>
    <n v="4574"/>
    <m/>
    <m/>
    <m/>
    <n v="194.85239999999999"/>
    <n v="157.89448000000002"/>
    <n v="0"/>
    <n v="0"/>
    <n v="0"/>
    <n v="0"/>
    <n v="37"/>
    <x v="37"/>
  </r>
  <r>
    <x v="260"/>
    <n v="5196"/>
    <n v="5045"/>
    <n v="39.340000000000003"/>
    <n v="35.68"/>
    <n v="5029"/>
    <n v="38.630000000000003"/>
    <n v="33.54"/>
    <n v="4619"/>
    <n v="638.05999999999995"/>
    <n v="50.63"/>
    <n v="27.11"/>
    <n v="198.47030000000001"/>
    <n v="180.00560000000002"/>
    <n v="194.27027000000001"/>
    <n v="168.67266000000001"/>
    <n v="323.049778"/>
    <n v="172.97806600000001"/>
    <n v="38"/>
    <x v="37"/>
  </r>
  <r>
    <x v="261"/>
    <n v="5419"/>
    <n v="5261"/>
    <n v="41.59"/>
    <n v="34.159999999999997"/>
    <n v="5026"/>
    <n v="39.33"/>
    <n v="33.159999999999997"/>
    <n v="4880"/>
    <n v="640.16999999999996"/>
    <n v="51.59"/>
    <n v="27.19"/>
    <n v="218.80499000000003"/>
    <n v="179.71575999999999"/>
    <n v="197.67257999999998"/>
    <n v="166.66215999999997"/>
    <n v="330.26370300000002"/>
    <n v="174.06222300000002"/>
    <n v="38"/>
    <x v="37"/>
  </r>
  <r>
    <x v="262"/>
    <n v="5643"/>
    <n v="5479"/>
    <n v="42.01"/>
    <n v="34.76"/>
    <n v="5026"/>
    <n v="40.01"/>
    <n v="33.4"/>
    <n v="5359"/>
    <n v="612.41"/>
    <n v="52.27"/>
    <n v="26.79"/>
    <n v="230.17278999999999"/>
    <n v="190.45003999999997"/>
    <n v="201.09025999999997"/>
    <n v="167.86840000000001"/>
    <n v="320.10670699999997"/>
    <n v="164.064639"/>
    <n v="38"/>
    <x v="37"/>
  </r>
  <r>
    <x v="263"/>
    <n v="5381"/>
    <n v="5224"/>
    <n v="45"/>
    <n v="36.270000000000003"/>
    <n v="5015"/>
    <n v="41.63"/>
    <n v="33.94"/>
    <n v="5583"/>
    <n v="594.61"/>
    <n v="51.35"/>
    <n v="26.43"/>
    <n v="235.08"/>
    <n v="189.47448"/>
    <n v="208.77445"/>
    <n v="170.20909999999998"/>
    <n v="305.33223500000003"/>
    <n v="157.15542300000001"/>
    <n v="38"/>
    <x v="37"/>
  </r>
  <r>
    <x v="264"/>
    <m/>
    <m/>
    <m/>
    <m/>
    <n v="5614"/>
    <n v="41.19"/>
    <n v="33.880000000000003"/>
    <m/>
    <n v="705.25"/>
    <n v="51.65"/>
    <n v="26.63"/>
    <n v="0"/>
    <n v="0"/>
    <n v="231.24065999999996"/>
    <n v="190.20232000000001"/>
    <n v="364.26162499999998"/>
    <n v="187.808075"/>
    <n v="38"/>
    <x v="37"/>
  </r>
  <r>
    <x v="265"/>
    <m/>
    <m/>
    <m/>
    <m/>
    <m/>
    <m/>
    <m/>
    <m/>
    <m/>
    <m/>
    <m/>
    <n v="0"/>
    <n v="0"/>
    <n v="0"/>
    <n v="0"/>
    <n v="0"/>
    <n v="0"/>
    <n v="38"/>
    <x v="37"/>
  </r>
  <r>
    <x v="266"/>
    <n v="5272"/>
    <n v="5118"/>
    <n v="42.01"/>
    <n v="36.14"/>
    <m/>
    <m/>
    <m/>
    <n v="5118"/>
    <m/>
    <m/>
    <m/>
    <n v="215.00718000000001"/>
    <n v="184.96451999999999"/>
    <n v="0"/>
    <n v="0"/>
    <n v="0"/>
    <n v="0"/>
    <n v="38"/>
    <x v="38"/>
  </r>
  <r>
    <x v="267"/>
    <n v="5093"/>
    <n v="4945"/>
    <n v="43.52"/>
    <n v="33.65"/>
    <n v="5018"/>
    <n v="41.14"/>
    <n v="33.51"/>
    <n v="5063"/>
    <n v="667.04"/>
    <n v="50.62"/>
    <n v="26.29"/>
    <n v="215.20640000000003"/>
    <n v="166.39924999999999"/>
    <n v="206.44051999999999"/>
    <n v="168.15317999999999"/>
    <n v="337.65564799999993"/>
    <n v="175.36481599999999"/>
    <n v="39"/>
    <x v="38"/>
  </r>
  <r>
    <x v="268"/>
    <n v="5279"/>
    <n v="5125"/>
    <n v="43.82"/>
    <n v="37.17"/>
    <n v="5026"/>
    <n v="41.29"/>
    <n v="34.64"/>
    <n v="5188"/>
    <n v="635.36"/>
    <n v="52.79"/>
    <n v="28.08"/>
    <n v="224.57749999999999"/>
    <n v="190.49625"/>
    <n v="207.52354"/>
    <n v="174.10064000000003"/>
    <n v="335.406544"/>
    <n v="178.409088"/>
    <n v="39"/>
    <x v="38"/>
  </r>
  <r>
    <x v="269"/>
    <n v="4602"/>
    <n v="4468"/>
    <n v="41.92"/>
    <n v="33.89"/>
    <n v="5026"/>
    <n v="40.93"/>
    <n v="33.549999999999997"/>
    <n v="4656"/>
    <n v="667.63"/>
    <n v="54.48"/>
    <n v="27.54"/>
    <n v="187.29856000000001"/>
    <n v="151.42051999999998"/>
    <n v="205.71418"/>
    <n v="168.6223"/>
    <n v="363.72482400000001"/>
    <n v="183.86530200000001"/>
    <n v="39"/>
    <x v="38"/>
  </r>
  <r>
    <x v="270"/>
    <n v="5467"/>
    <n v="5308"/>
    <n v="46.33"/>
    <n v="37.68"/>
    <n v="5015"/>
    <n v="42.48"/>
    <n v="34.979999999999997"/>
    <n v="4964"/>
    <n v="634.64"/>
    <n v="53.86"/>
    <n v="28.14"/>
    <n v="245.91963999999999"/>
    <n v="200.00543999999999"/>
    <n v="213.03719999999998"/>
    <n v="175.42469999999997"/>
    <n v="341.81710399999997"/>
    <n v="178.58769599999999"/>
    <n v="39"/>
    <x v="38"/>
  </r>
  <r>
    <x v="271"/>
    <m/>
    <m/>
    <m/>
    <m/>
    <n v="5000"/>
    <n v="42.77"/>
    <n v="34.590000000000003"/>
    <m/>
    <n v="575.24"/>
    <n v="52.52"/>
    <n v="26.92"/>
    <n v="0"/>
    <n v="0"/>
    <n v="213.85000000000002"/>
    <n v="172.95000000000002"/>
    <n v="302.11604800000003"/>
    <n v="154.85460800000001"/>
    <n v="39"/>
    <x v="38"/>
  </r>
  <r>
    <x v="272"/>
    <m/>
    <m/>
    <m/>
    <m/>
    <m/>
    <m/>
    <m/>
    <m/>
    <m/>
    <m/>
    <m/>
    <n v="0"/>
    <n v="0"/>
    <n v="0"/>
    <n v="0"/>
    <n v="0"/>
    <n v="0"/>
    <n v="39"/>
    <x v="38"/>
  </r>
  <r>
    <x v="273"/>
    <n v="5490"/>
    <n v="5330"/>
    <n v="40.14"/>
    <n v="35.79"/>
    <m/>
    <m/>
    <m/>
    <n v="5330"/>
    <m/>
    <m/>
    <m/>
    <n v="213.9462"/>
    <n v="190.76069999999999"/>
    <n v="0"/>
    <n v="0"/>
    <n v="0"/>
    <n v="0"/>
    <n v="39"/>
    <x v="39"/>
  </r>
  <r>
    <x v="274"/>
    <n v="4780"/>
    <n v="4641"/>
    <n v="43.32"/>
    <n v="36.340000000000003"/>
    <n v="5024"/>
    <n v="40.119999999999997"/>
    <n v="34.04"/>
    <n v="4971"/>
    <n v="652.80999999999995"/>
    <n v="52.51"/>
    <n v="27.22"/>
    <n v="201.04811999999998"/>
    <n v="168.65394000000001"/>
    <n v="201.56287999999998"/>
    <n v="171.01695999999998"/>
    <n v="342.79053099999999"/>
    <n v="177.69488199999995"/>
    <n v="40"/>
    <x v="39"/>
  </r>
  <r>
    <x v="275"/>
    <n v="5259"/>
    <n v="5106"/>
    <n v="42.43"/>
    <n v="35.950000000000003"/>
    <n v="5030"/>
    <n v="40.43"/>
    <n v="34.549999999999997"/>
    <n v="5077"/>
    <n v="623.49"/>
    <n v="51.57"/>
    <n v="26.78"/>
    <n v="216.64757999999998"/>
    <n v="183.56070000000003"/>
    <n v="203.3629"/>
    <n v="173.78649999999999"/>
    <n v="321.533793"/>
    <n v="166.97062199999999"/>
    <n v="40"/>
    <x v="39"/>
  </r>
  <r>
    <x v="276"/>
    <n v="5274"/>
    <n v="5120"/>
    <n v="43.36"/>
    <n v="35.99"/>
    <n v="5024"/>
    <n v="40.43"/>
    <n v="34.33"/>
    <n v="5197"/>
    <n v="629.58000000000004"/>
    <n v="50.52"/>
    <n v="26.2"/>
    <n v="222.00320000000002"/>
    <n v="184.26880000000003"/>
    <n v="203.12032000000002"/>
    <n v="172.47391999999999"/>
    <n v="318.06381600000003"/>
    <n v="164.94996"/>
    <n v="40"/>
    <x v="39"/>
  </r>
  <r>
    <x v="277"/>
    <n v="5593"/>
    <n v="5430"/>
    <n v="46.85"/>
    <n v="37.25"/>
    <n v="5031"/>
    <n v="42.61"/>
    <n v="35.020000000000003"/>
    <n v="5627"/>
    <n v="615.25"/>
    <n v="53.53"/>
    <n v="26.86"/>
    <n v="254.3955"/>
    <n v="202.26750000000001"/>
    <n v="214.37091000000001"/>
    <n v="176.18562000000003"/>
    <n v="329.34332500000005"/>
    <n v="165.25614999999999"/>
    <n v="40"/>
    <x v="39"/>
  </r>
  <r>
    <x v="278"/>
    <m/>
    <m/>
    <m/>
    <m/>
    <n v="5651"/>
    <n v="42.84"/>
    <n v="34.799999999999997"/>
    <m/>
    <n v="703.14"/>
    <n v="51.69"/>
    <n v="26.96"/>
    <n v="0"/>
    <n v="0"/>
    <n v="242.08884000000003"/>
    <n v="196.65479999999999"/>
    <n v="363.45306599999998"/>
    <n v="189.56654399999999"/>
    <n v="40"/>
    <x v="39"/>
  </r>
  <r>
    <x v="279"/>
    <m/>
    <m/>
    <m/>
    <m/>
    <m/>
    <m/>
    <m/>
    <m/>
    <m/>
    <m/>
    <m/>
    <n v="0"/>
    <n v="0"/>
    <n v="0"/>
    <n v="0"/>
    <n v="0"/>
    <n v="0"/>
    <n v="40"/>
    <x v="39"/>
  </r>
  <r>
    <x v="280"/>
    <n v="5101"/>
    <n v="4952"/>
    <n v="41.76"/>
    <n v="36.840000000000003"/>
    <m/>
    <m/>
    <m/>
    <n v="4952"/>
    <m/>
    <m/>
    <m/>
    <n v="206.79551999999998"/>
    <n v="182.43168000000003"/>
    <n v="0"/>
    <n v="0"/>
    <n v="0"/>
    <n v="0"/>
    <n v="40"/>
    <x v="40"/>
  </r>
  <r>
    <x v="281"/>
    <n v="4724"/>
    <n v="4586"/>
    <n v="42.46"/>
    <n v="36.340000000000003"/>
    <n v="5015"/>
    <n v="40.159999999999997"/>
    <n v="35.17"/>
    <n v="4538"/>
    <n v="598.19000000000005"/>
    <n v="54.59"/>
    <n v="28.29"/>
    <n v="194.72156000000001"/>
    <n v="166.65524000000002"/>
    <n v="201.4024"/>
    <n v="176.37755000000001"/>
    <n v="326.55192100000005"/>
    <n v="169.22795099999999"/>
    <n v="41"/>
    <x v="40"/>
  </r>
  <r>
    <x v="282"/>
    <n v="4768"/>
    <n v="4629"/>
    <n v="40.56"/>
    <n v="35.89"/>
    <n v="5023"/>
    <n v="39.43"/>
    <n v="34.53"/>
    <n v="4167"/>
    <n v="656.84"/>
    <n v="52.26"/>
    <n v="27.64"/>
    <n v="187.75224000000003"/>
    <n v="166.13480999999999"/>
    <n v="198.05688999999998"/>
    <n v="173.44418999999999"/>
    <n v="343.26458400000001"/>
    <n v="181.55057600000001"/>
    <n v="41"/>
    <x v="40"/>
  </r>
  <r>
    <x v="283"/>
    <n v="4822"/>
    <n v="4682"/>
    <n v="41.22"/>
    <n v="34.25"/>
    <n v="5024"/>
    <n v="39.35"/>
    <n v="33.39"/>
    <n v="3849"/>
    <n v="640.70000000000005"/>
    <n v="52.65"/>
    <n v="26.88"/>
    <n v="192.99204"/>
    <n v="160.35849999999999"/>
    <n v="197.6944"/>
    <n v="167.75136000000001"/>
    <n v="337.32855000000001"/>
    <n v="172.22015999999999"/>
    <n v="41"/>
    <x v="40"/>
  </r>
  <r>
    <x v="284"/>
    <n v="5313"/>
    <n v="5158"/>
    <n v="41.99"/>
    <n v="36.590000000000003"/>
    <n v="5025"/>
    <n v="39.89"/>
    <n v="34.69"/>
    <n v="4007"/>
    <n v="629.20000000000005"/>
    <n v="50.3"/>
    <n v="27.26"/>
    <n v="216.58442000000002"/>
    <n v="188.73122000000004"/>
    <n v="200.44725"/>
    <n v="174.31725"/>
    <n v="316.48760000000004"/>
    <n v="171.51992000000001"/>
    <n v="41"/>
    <x v="40"/>
  </r>
  <r>
    <x v="285"/>
    <m/>
    <m/>
    <m/>
    <m/>
    <n v="4036"/>
    <n v="39.71"/>
    <n v="34"/>
    <m/>
    <n v="502.42"/>
    <n v="52.11"/>
    <n v="26.71"/>
    <n v="0"/>
    <n v="0"/>
    <n v="160.26955999999998"/>
    <n v="137.22399999999999"/>
    <n v="261.81106199999999"/>
    <n v="134.196382"/>
    <n v="41"/>
    <x v="40"/>
  </r>
  <r>
    <x v="286"/>
    <m/>
    <m/>
    <m/>
    <m/>
    <m/>
    <m/>
    <m/>
    <m/>
    <m/>
    <m/>
    <m/>
    <n v="0"/>
    <n v="0"/>
    <n v="0"/>
    <n v="0"/>
    <n v="0"/>
    <n v="0"/>
    <n v="41"/>
    <x v="40"/>
  </r>
  <r>
    <x v="287"/>
    <n v="5399"/>
    <n v="5242"/>
    <n v="43.15"/>
    <n v="36.380000000000003"/>
    <m/>
    <m/>
    <m/>
    <n v="5242"/>
    <m/>
    <m/>
    <m/>
    <n v="226.19229999999999"/>
    <n v="190.70396000000002"/>
    <n v="0"/>
    <n v="0"/>
    <n v="0"/>
    <n v="0"/>
    <n v="41"/>
    <x v="41"/>
  </r>
  <r>
    <x v="288"/>
    <n v="5600"/>
    <n v="5437"/>
    <n v="42.95"/>
    <n v="35.86"/>
    <n v="5022"/>
    <n v="41.06"/>
    <n v="34.51"/>
    <n v="5679"/>
    <n v="650.04999999999995"/>
    <n v="51.77"/>
    <n v="26.88"/>
    <n v="233.51915000000002"/>
    <n v="194.97082"/>
    <n v="206.20332000000002"/>
    <n v="173.30922000000001"/>
    <n v="336.53088499999996"/>
    <n v="174.73343999999997"/>
    <n v="42"/>
    <x v="41"/>
  </r>
  <r>
    <x v="289"/>
    <n v="5426"/>
    <n v="5268"/>
    <n v="42.55"/>
    <n v="36.340000000000003"/>
    <n v="5027"/>
    <n v="40.61"/>
    <n v="34.770000000000003"/>
    <n v="5947"/>
    <n v="672.52"/>
    <n v="50.77"/>
    <n v="26.13"/>
    <n v="224.1534"/>
    <n v="191.43912000000003"/>
    <n v="204.14646999999999"/>
    <n v="174.78879000000001"/>
    <n v="341.43840399999999"/>
    <n v="175.72947600000001"/>
    <n v="42"/>
    <x v="41"/>
  </r>
  <r>
    <x v="290"/>
    <n v="4819"/>
    <n v="4679"/>
    <n v="41.34"/>
    <n v="35.770000000000003"/>
    <n v="5022"/>
    <n v="40.29"/>
    <n v="34.47"/>
    <n v="5626"/>
    <n v="604.98"/>
    <n v="53.29"/>
    <n v="27.21"/>
    <n v="193.42986000000002"/>
    <n v="167.36783000000003"/>
    <n v="202.33637999999999"/>
    <n v="173.10834"/>
    <n v="322.39384200000001"/>
    <n v="164.61505800000003"/>
    <n v="42"/>
    <x v="41"/>
  </r>
  <r>
    <x v="291"/>
    <n v="5297"/>
    <n v="5143"/>
    <n v="43.57"/>
    <n v="33.86"/>
    <n v="5021"/>
    <n v="41.07"/>
    <n v="33.479999999999997"/>
    <n v="5769"/>
    <n v="591.41"/>
    <n v="51.46"/>
    <n v="27.02"/>
    <n v="224.08051"/>
    <n v="174.14198000000002"/>
    <n v="206.21247"/>
    <n v="168.10307999999998"/>
    <n v="304.339586"/>
    <n v="159.798982"/>
    <n v="42"/>
    <x v="41"/>
  </r>
  <r>
    <x v="292"/>
    <m/>
    <m/>
    <m/>
    <m/>
    <n v="5790"/>
    <n v="41"/>
    <n v="33.58"/>
    <m/>
    <n v="686.78"/>
    <n v="50.58"/>
    <n v="25.98"/>
    <n v="0"/>
    <n v="0"/>
    <n v="237.39"/>
    <n v="194.42819999999998"/>
    <n v="347.37332399999997"/>
    <n v="178.425444"/>
    <n v="42"/>
    <x v="41"/>
  </r>
  <r>
    <x v="293"/>
    <m/>
    <m/>
    <m/>
    <m/>
    <m/>
    <m/>
    <m/>
    <m/>
    <m/>
    <m/>
    <m/>
    <n v="0"/>
    <n v="0"/>
    <n v="0"/>
    <n v="0"/>
    <n v="0"/>
    <n v="0"/>
    <n v="42"/>
    <x v="41"/>
  </r>
  <r>
    <x v="294"/>
    <n v="5494"/>
    <n v="5334"/>
    <n v="42.44"/>
    <n v="34.950000000000003"/>
    <m/>
    <m/>
    <m/>
    <n v="5334"/>
    <m/>
    <m/>
    <m/>
    <n v="226.37495999999999"/>
    <n v="186.42330000000001"/>
    <n v="0"/>
    <n v="0"/>
    <n v="0"/>
    <n v="0"/>
    <n v="42"/>
    <x v="42"/>
  </r>
  <r>
    <x v="295"/>
    <n v="5013"/>
    <n v="4867"/>
    <n v="41.81"/>
    <n v="33.380000000000003"/>
    <n v="5026"/>
    <n v="40.14"/>
    <n v="33.020000000000003"/>
    <n v="5201"/>
    <n v="649.44000000000005"/>
    <n v="52.84"/>
    <n v="27.71"/>
    <n v="203.48927"/>
    <n v="162.46046000000001"/>
    <n v="201.74364000000003"/>
    <n v="165.95852000000002"/>
    <n v="343.16409600000009"/>
    <n v="179.959824"/>
    <n v="43"/>
    <x v="42"/>
  </r>
  <r>
    <x v="296"/>
    <n v="5057"/>
    <n v="4910"/>
    <n v="43.34"/>
    <n v="35.29"/>
    <n v="5029"/>
    <n v="40.9"/>
    <n v="33.299999999999997"/>
    <n v="5111"/>
    <n v="678.66"/>
    <n v="52.31"/>
    <n v="27.34"/>
    <n v="212.79940000000002"/>
    <n v="173.2739"/>
    <n v="205.68610000000001"/>
    <n v="167.46569999999997"/>
    <n v="355.00704599999995"/>
    <n v="185.54564399999998"/>
    <n v="43"/>
    <x v="42"/>
  </r>
  <r>
    <x v="297"/>
    <n v="4868"/>
    <n v="4726"/>
    <n v="40"/>
    <n v="35.61"/>
    <n v="5017"/>
    <n v="39.630000000000003"/>
    <n v="33.630000000000003"/>
    <n v="4837"/>
    <n v="661.54"/>
    <n v="52.84"/>
    <n v="27.76"/>
    <n v="189.04"/>
    <n v="168.29285999999999"/>
    <n v="198.82371000000003"/>
    <n v="168.72171000000003"/>
    <n v="349.55773599999998"/>
    <n v="183.64350400000001"/>
    <n v="43"/>
    <x v="42"/>
  </r>
  <r>
    <x v="298"/>
    <n v="5167"/>
    <n v="5017"/>
    <n v="42.48"/>
    <n v="35.92"/>
    <n v="5033"/>
    <n v="40.090000000000003"/>
    <n v="33.69"/>
    <n v="4854"/>
    <n v="654.77"/>
    <n v="50.82"/>
    <n v="27.21"/>
    <n v="213.12215999999998"/>
    <n v="180.21064000000001"/>
    <n v="201.77297000000004"/>
    <n v="169.56177"/>
    <n v="332.75411399999996"/>
    <n v="178.16291700000002"/>
    <n v="43"/>
    <x v="42"/>
  </r>
  <r>
    <x v="299"/>
    <m/>
    <m/>
    <m/>
    <m/>
    <n v="4877"/>
    <n v="39.950000000000003"/>
    <n v="33.659999999999997"/>
    <m/>
    <n v="660.16"/>
    <n v="48.04"/>
    <n v="26.02"/>
    <n v="0"/>
    <n v="0"/>
    <n v="194.83615000000003"/>
    <n v="164.15981999999997"/>
    <n v="317.14086399999997"/>
    <n v="171.77363199999999"/>
    <n v="43"/>
    <x v="42"/>
  </r>
  <r>
    <x v="300"/>
    <m/>
    <m/>
    <m/>
    <m/>
    <m/>
    <m/>
    <m/>
    <m/>
    <m/>
    <m/>
    <m/>
    <n v="0"/>
    <n v="0"/>
    <n v="0"/>
    <n v="0"/>
    <n v="0"/>
    <n v="0"/>
    <n v="43"/>
    <x v="42"/>
  </r>
  <r>
    <x v="301"/>
    <n v="4727"/>
    <n v="4589"/>
    <n v="41.94"/>
    <n v="35.75"/>
    <m/>
    <m/>
    <m/>
    <n v="4589"/>
    <m/>
    <m/>
    <m/>
    <n v="192.46266"/>
    <n v="164.05674999999999"/>
    <n v="0"/>
    <n v="0"/>
    <n v="0"/>
    <n v="0"/>
    <n v="43"/>
    <x v="43"/>
  </r>
  <r>
    <x v="302"/>
    <n v="4535"/>
    <n v="4403"/>
    <n v="43.3"/>
    <n v="36.35"/>
    <n v="5025"/>
    <n v="40.68"/>
    <n v="33.92"/>
    <n v="3992"/>
    <n v="655.87"/>
    <n v="50.57"/>
    <n v="25.47"/>
    <n v="190.6499"/>
    <n v="160.04905000000002"/>
    <n v="204.417"/>
    <n v="170.44800000000001"/>
    <n v="331.67345899999998"/>
    <n v="167.05008900000001"/>
    <n v="44"/>
    <x v="43"/>
  </r>
  <r>
    <x v="303"/>
    <n v="5460"/>
    <n v="5301"/>
    <n v="43.24"/>
    <n v="35.26"/>
    <n v="5024"/>
    <n v="40.99"/>
    <n v="34.33"/>
    <n v="4293"/>
    <n v="611.5"/>
    <n v="54.54"/>
    <n v="27.47"/>
    <n v="229.21524000000002"/>
    <n v="186.91325999999998"/>
    <n v="205.93376000000001"/>
    <n v="172.47391999999999"/>
    <n v="333.51209999999998"/>
    <n v="167.97905"/>
    <n v="44"/>
    <x v="43"/>
  </r>
  <r>
    <x v="304"/>
    <n v="5267"/>
    <n v="5114"/>
    <n v="41.79"/>
    <n v="35.44"/>
    <n v="5029"/>
    <n v="40.54"/>
    <n v="33.89"/>
    <n v="4407"/>
    <n v="596.29999999999995"/>
    <n v="54.59"/>
    <n v="27.59"/>
    <n v="213.71405999999999"/>
    <n v="181.24015999999997"/>
    <n v="203.87566000000001"/>
    <n v="170.43280999999999"/>
    <n v="325.52017000000001"/>
    <n v="164.51916999999997"/>
    <n v="44"/>
    <x v="43"/>
  </r>
  <r>
    <x v="305"/>
    <n v="4728"/>
    <n v="4590"/>
    <n v="40.14"/>
    <n v="36.409999999999997"/>
    <n v="5024"/>
    <n v="39.24"/>
    <n v="34.43"/>
    <n v="3997"/>
    <n v="613.47"/>
    <n v="52.98"/>
    <n v="27.6"/>
    <n v="184.24260000000001"/>
    <n v="167.12189999999998"/>
    <n v="197.14176"/>
    <n v="172.97632000000002"/>
    <n v="325.01640599999996"/>
    <n v="169.31772000000001"/>
    <n v="44"/>
    <x v="43"/>
  </r>
  <r>
    <x v="306"/>
    <m/>
    <m/>
    <m/>
    <m/>
    <n v="4014"/>
    <n v="39.21"/>
    <n v="34.06"/>
    <m/>
    <n v="485.49"/>
    <n v="51.28"/>
    <n v="27.13"/>
    <n v="0"/>
    <n v="0"/>
    <n v="157.38893999999999"/>
    <n v="136.71683999999999"/>
    <n v="248.95927200000003"/>
    <n v="131.713437"/>
    <n v="44"/>
    <x v="43"/>
  </r>
  <r>
    <x v="307"/>
    <m/>
    <m/>
    <m/>
    <m/>
    <m/>
    <m/>
    <m/>
    <m/>
    <m/>
    <m/>
    <m/>
    <n v="0"/>
    <n v="0"/>
    <n v="0"/>
    <n v="0"/>
    <n v="0"/>
    <n v="0"/>
    <n v="44"/>
    <x v="43"/>
  </r>
  <r>
    <x v="308"/>
    <n v="5206"/>
    <n v="5054"/>
    <n v="45.3"/>
    <n v="35.590000000000003"/>
    <m/>
    <m/>
    <m/>
    <n v="5054"/>
    <m/>
    <m/>
    <m/>
    <n v="228.94619999999998"/>
    <n v="179.87186000000003"/>
    <n v="0"/>
    <n v="0"/>
    <n v="0"/>
    <n v="0"/>
    <n v="44"/>
    <x v="44"/>
  </r>
  <r>
    <x v="309"/>
    <n v="4981"/>
    <n v="4836"/>
    <n v="39.72"/>
    <n v="34.31"/>
    <n v="5027"/>
    <n v="40.450000000000003"/>
    <n v="33.5"/>
    <n v="4890"/>
    <n v="615.91999999999996"/>
    <n v="53.48"/>
    <n v="28.14"/>
    <n v="192.08591999999999"/>
    <n v="165.92316"/>
    <n v="203.34215000000003"/>
    <n v="168.40450000000001"/>
    <n v="329.39401599999997"/>
    <n v="173.31988799999999"/>
    <n v="45"/>
    <x v="44"/>
  </r>
  <r>
    <x v="310"/>
    <n v="5095"/>
    <n v="4947"/>
    <n v="39.020000000000003"/>
    <n v="36.71"/>
    <n v="5028"/>
    <n v="39.049999999999997"/>
    <n v="34.409999999999997"/>
    <n v="4837"/>
    <n v="643.82000000000005"/>
    <n v="52.23"/>
    <n v="26.75"/>
    <n v="193.03193999999999"/>
    <n v="181.60436999999999"/>
    <n v="196.3434"/>
    <n v="173.01347999999999"/>
    <n v="336.26718599999998"/>
    <n v="172.22185000000002"/>
    <n v="45"/>
    <x v="44"/>
  </r>
  <r>
    <x v="311"/>
    <n v="4943"/>
    <n v="4799"/>
    <n v="43.31"/>
    <n v="35.72"/>
    <n v="5029"/>
    <n v="39.78"/>
    <n v="34.14"/>
    <n v="4636"/>
    <n v="616.26"/>
    <n v="52.58"/>
    <n v="26.64"/>
    <n v="207.84469000000001"/>
    <n v="171.42027999999999"/>
    <n v="200.05362"/>
    <n v="171.69005999999999"/>
    <n v="324.02950799999996"/>
    <n v="164.17166400000002"/>
    <n v="45"/>
    <x v="44"/>
  </r>
  <r>
    <x v="312"/>
    <n v="5173"/>
    <n v="5022"/>
    <n v="40.409999999999997"/>
    <n v="37.14"/>
    <n v="5026"/>
    <n v="39.770000000000003"/>
    <n v="34.65"/>
    <n v="4658"/>
    <n v="623.21"/>
    <n v="51.92"/>
    <n v="26.68"/>
    <n v="202.93902"/>
    <n v="186.51708000000002"/>
    <n v="199.88402000000002"/>
    <n v="174.15090000000001"/>
    <n v="323.57063200000005"/>
    <n v="166.27242799999999"/>
    <n v="45"/>
    <x v="44"/>
  </r>
  <r>
    <x v="313"/>
    <m/>
    <m/>
    <m/>
    <m/>
    <n v="4675"/>
    <n v="39.39"/>
    <n v="34.68"/>
    <m/>
    <n v="579.51"/>
    <n v="53.89"/>
    <n v="27.18"/>
    <n v="0"/>
    <n v="0"/>
    <n v="184.14824999999999"/>
    <n v="162.12899999999999"/>
    <n v="312.29793899999999"/>
    <n v="157.510818"/>
    <n v="45"/>
    <x v="44"/>
  </r>
  <r>
    <x v="314"/>
    <m/>
    <m/>
    <m/>
    <m/>
    <m/>
    <m/>
    <m/>
    <m/>
    <m/>
    <m/>
    <m/>
    <n v="0"/>
    <n v="0"/>
    <n v="0"/>
    <n v="0"/>
    <n v="0"/>
    <n v="0"/>
    <n v="45"/>
    <x v="44"/>
  </r>
  <r>
    <x v="315"/>
    <n v="5132"/>
    <n v="4983"/>
    <n v="43.23"/>
    <n v="37.93"/>
    <m/>
    <m/>
    <m/>
    <n v="4983"/>
    <m/>
    <m/>
    <m/>
    <n v="215.41508999999999"/>
    <n v="189.00519"/>
    <n v="0"/>
    <n v="0"/>
    <n v="0"/>
    <n v="0"/>
    <n v="45"/>
    <x v="45"/>
  </r>
  <r>
    <x v="316"/>
    <n v="5417"/>
    <n v="5259"/>
    <n v="41.74"/>
    <n v="35.869999999999997"/>
    <n v="5025"/>
    <n v="40.69"/>
    <n v="35.090000000000003"/>
    <n v="5242"/>
    <n v="669.39"/>
    <n v="51.57"/>
    <n v="25.91"/>
    <n v="219.51066"/>
    <n v="188.64032999999998"/>
    <n v="204.46725000000001"/>
    <n v="176.32725000000002"/>
    <n v="345.20442300000002"/>
    <n v="173.43894899999998"/>
    <n v="46"/>
    <x v="45"/>
  </r>
  <r>
    <x v="317"/>
    <n v="5055"/>
    <n v="4908"/>
    <n v="43.11"/>
    <n v="36.76"/>
    <n v="5018"/>
    <n v="40.46"/>
    <n v="35.19"/>
    <n v="5150"/>
    <n v="613.19000000000005"/>
    <n v="51.89"/>
    <n v="26.86"/>
    <n v="211.58387999999999"/>
    <n v="180.41807999999997"/>
    <n v="203.02828"/>
    <n v="176.58341999999999"/>
    <n v="318.18429100000003"/>
    <n v="164.702834"/>
    <n v="46"/>
    <x v="45"/>
  </r>
  <r>
    <x v="318"/>
    <n v="5313"/>
    <n v="5158"/>
    <n v="41.87"/>
    <n v="36.85"/>
    <n v="5021"/>
    <n v="40.42"/>
    <n v="35.380000000000003"/>
    <n v="5308"/>
    <n v="617.39"/>
    <n v="51.74"/>
    <n v="26.74"/>
    <n v="215.96545999999998"/>
    <n v="190.07230000000001"/>
    <n v="202.94882000000001"/>
    <n v="177.64298000000002"/>
    <n v="319.43758600000001"/>
    <n v="165.09008599999999"/>
    <n v="46"/>
    <x v="45"/>
  </r>
  <r>
    <x v="319"/>
    <n v="5276"/>
    <n v="5122"/>
    <n v="42.59"/>
    <n v="36.380000000000003"/>
    <n v="5030"/>
    <n v="40.29"/>
    <n v="34.79"/>
    <n v="5430"/>
    <n v="661.07"/>
    <n v="52.89"/>
    <n v="27.27"/>
    <n v="218.14598000000001"/>
    <n v="186.33836000000002"/>
    <n v="202.65869999999998"/>
    <n v="174.99369999999999"/>
    <n v="349.63992300000007"/>
    <n v="180.27378899999999"/>
    <n v="46"/>
    <x v="45"/>
  </r>
  <r>
    <x v="320"/>
    <m/>
    <m/>
    <m/>
    <m/>
    <n v="5468"/>
    <n v="40.369999999999997"/>
    <n v="34.71"/>
    <m/>
    <n v="698.45"/>
    <n v="51.36"/>
    <n v="26.53"/>
    <n v="0"/>
    <n v="0"/>
    <n v="220.74315999999996"/>
    <n v="189.79427999999999"/>
    <n v="358.72392000000002"/>
    <n v="185.29878500000004"/>
    <n v="46"/>
    <x v="45"/>
  </r>
  <r>
    <x v="321"/>
    <m/>
    <m/>
    <m/>
    <m/>
    <m/>
    <m/>
    <m/>
    <m/>
    <m/>
    <m/>
    <m/>
    <n v="0"/>
    <n v="0"/>
    <n v="0"/>
    <n v="0"/>
    <n v="0"/>
    <n v="0"/>
    <n v="46"/>
    <x v="45"/>
  </r>
  <r>
    <x v="322"/>
    <n v="5665"/>
    <n v="5500"/>
    <n v="46.09"/>
    <n v="35.380000000000003"/>
    <m/>
    <m/>
    <m/>
    <n v="5500"/>
    <m/>
    <m/>
    <m/>
    <n v="253.49500000000003"/>
    <n v="194.59"/>
    <n v="0"/>
    <n v="0"/>
    <n v="0"/>
    <n v="0"/>
    <n v="46"/>
    <x v="46"/>
  </r>
  <r>
    <x v="323"/>
    <n v="5173"/>
    <n v="5022"/>
    <n v="40.68"/>
    <n v="35.380000000000003"/>
    <n v="5038"/>
    <n v="41.86"/>
    <n v="33.869999999999997"/>
    <n v="5522"/>
    <n v="660.31"/>
    <n v="49.39"/>
    <n v="25.96"/>
    <n v="204.29496"/>
    <n v="177.67836000000003"/>
    <n v="210.89068"/>
    <n v="170.63705999999999"/>
    <n v="326.12710899999996"/>
    <n v="171.41647599999999"/>
    <n v="47"/>
    <x v="46"/>
  </r>
  <r>
    <x v="324"/>
    <n v="5478"/>
    <n v="5318"/>
    <n v="40.85"/>
    <n v="36.19"/>
    <n v="5021"/>
    <n v="40.28"/>
    <n v="34.29"/>
    <n v="5840"/>
    <n v="630.99"/>
    <n v="50.96"/>
    <n v="26.41"/>
    <n v="217.24030000000002"/>
    <n v="192.45841999999999"/>
    <n v="202.24588"/>
    <n v="172.17008999999999"/>
    <n v="321.552504"/>
    <n v="166.64445899999998"/>
    <n v="47"/>
    <x v="46"/>
  </r>
  <r>
    <x v="325"/>
    <n v="4942"/>
    <n v="4798"/>
    <n v="41.54"/>
    <n v="36.25"/>
    <n v="5022"/>
    <n v="39.880000000000003"/>
    <n v="34.299999999999997"/>
    <n v="5638"/>
    <n v="635.97"/>
    <n v="53.57"/>
    <n v="27.57"/>
    <n v="199.30891999999997"/>
    <n v="173.92750000000001"/>
    <n v="200.27736000000002"/>
    <n v="172.25459999999998"/>
    <n v="340.68912900000004"/>
    <n v="175.33692900000003"/>
    <n v="47"/>
    <x v="46"/>
  </r>
  <r>
    <x v="326"/>
    <n v="5312"/>
    <n v="5157"/>
    <n v="43.3"/>
    <n v="36.950000000000003"/>
    <n v="5022"/>
    <n v="40.53"/>
    <n v="34.85"/>
    <n v="5795"/>
    <n v="626.88"/>
    <n v="54.06"/>
    <n v="27.89"/>
    <n v="223.29809999999998"/>
    <n v="190.55115000000004"/>
    <n v="203.54166000000001"/>
    <n v="175.01670000000001"/>
    <n v="338.89132799999999"/>
    <n v="174.83683199999999"/>
    <n v="47"/>
    <x v="46"/>
  </r>
  <r>
    <x v="327"/>
    <m/>
    <m/>
    <m/>
    <m/>
    <n v="5819"/>
    <n v="40.92"/>
    <n v="34.96"/>
    <m/>
    <n v="719.2"/>
    <n v="52.31"/>
    <n v="26.76"/>
    <n v="0"/>
    <n v="0"/>
    <n v="238.11348000000001"/>
    <n v="203.43223999999998"/>
    <n v="376.21352000000007"/>
    <n v="192.45792"/>
    <n v="47"/>
    <x v="46"/>
  </r>
  <r>
    <x v="328"/>
    <m/>
    <m/>
    <m/>
    <m/>
    <m/>
    <m/>
    <m/>
    <m/>
    <m/>
    <m/>
    <m/>
    <n v="0"/>
    <n v="0"/>
    <n v="0"/>
    <n v="0"/>
    <n v="0"/>
    <n v="0"/>
    <n v="47"/>
    <x v="46"/>
  </r>
  <r>
    <x v="329"/>
    <n v="5385"/>
    <n v="5228"/>
    <n v="42.01"/>
    <n v="35.369999999999997"/>
    <m/>
    <m/>
    <m/>
    <n v="5228"/>
    <m/>
    <m/>
    <m/>
    <n v="219.62827999999999"/>
    <n v="184.91435999999999"/>
    <n v="0"/>
    <n v="0"/>
    <n v="0"/>
    <n v="0"/>
    <n v="47"/>
    <x v="47"/>
  </r>
  <r>
    <x v="330"/>
    <n v="4373"/>
    <n v="4246"/>
    <n v="41"/>
    <n v="36.090000000000003"/>
    <n v="5019"/>
    <n v="39.43"/>
    <n v="34.14"/>
    <n v="4474"/>
    <n v="635.25"/>
    <n v="51.98"/>
    <n v="26.72"/>
    <n v="174.08600000000001"/>
    <n v="153.23814000000002"/>
    <n v="197.89917000000003"/>
    <n v="171.34866"/>
    <n v="330.20294999999999"/>
    <n v="169.7388"/>
    <n v="48"/>
    <x v="47"/>
  </r>
  <r>
    <x v="331"/>
    <n v="4949"/>
    <n v="4805"/>
    <n v="40.659999999999997"/>
    <n v="34.26"/>
    <n v="5023"/>
    <n v="38.630000000000003"/>
    <n v="33.25"/>
    <n v="4279"/>
    <n v="651.97"/>
    <n v="51.77"/>
    <n v="26.95"/>
    <n v="195.37129999999999"/>
    <n v="164.61929999999998"/>
    <n v="194.03849000000002"/>
    <n v="167.01474999999999"/>
    <n v="337.52486900000002"/>
    <n v="175.70591499999998"/>
    <n v="48"/>
    <x v="47"/>
  </r>
  <r>
    <x v="332"/>
    <n v="5285"/>
    <n v="5131"/>
    <n v="40.299999999999997"/>
    <n v="35.43"/>
    <n v="5018"/>
    <n v="39.159999999999997"/>
    <n v="33.54"/>
    <n v="4410"/>
    <n v="607.15"/>
    <n v="53.44"/>
    <n v="27.29"/>
    <n v="206.77929999999998"/>
    <n v="181.79132999999999"/>
    <n v="196.50487999999999"/>
    <n v="168.30372"/>
    <n v="324.46096"/>
    <n v="165.69123499999998"/>
    <n v="48"/>
    <x v="47"/>
  </r>
  <r>
    <x v="333"/>
    <n v="4872"/>
    <n v="4730"/>
    <n v="42.96"/>
    <n v="35.020000000000003"/>
    <n v="5028"/>
    <n v="40.25"/>
    <n v="33.659999999999997"/>
    <n v="4140"/>
    <n v="605.02"/>
    <n v="55.34"/>
    <n v="28.87"/>
    <n v="203.20080000000002"/>
    <n v="165.6446"/>
    <n v="202.37700000000001"/>
    <n v="169.24247999999997"/>
    <n v="334.81806799999998"/>
    <n v="174.669274"/>
    <n v="48"/>
    <x v="47"/>
  </r>
  <r>
    <x v="334"/>
    <m/>
    <m/>
    <m/>
    <m/>
    <n v="4169"/>
    <n v="39.950000000000003"/>
    <n v="33.130000000000003"/>
    <m/>
    <n v="512.83000000000004"/>
    <n v="53.37"/>
    <n v="27.21"/>
    <n v="0"/>
    <n v="0"/>
    <n v="166.55155000000002"/>
    <n v="138.11896999999999"/>
    <n v="273.69737100000003"/>
    <n v="139.541043"/>
    <n v="48"/>
    <x v="47"/>
  </r>
  <r>
    <x v="335"/>
    <m/>
    <m/>
    <m/>
    <m/>
    <m/>
    <m/>
    <m/>
    <m/>
    <m/>
    <m/>
    <m/>
    <n v="0"/>
    <n v="0"/>
    <n v="0"/>
    <n v="0"/>
    <n v="0"/>
    <n v="0"/>
    <n v="48"/>
    <x v="47"/>
  </r>
  <r>
    <x v="336"/>
    <n v="4779"/>
    <n v="4640"/>
    <n v="43.55"/>
    <n v="35.82"/>
    <m/>
    <m/>
    <m/>
    <n v="4640"/>
    <m/>
    <m/>
    <m/>
    <n v="202.072"/>
    <n v="166.20479999999998"/>
    <n v="0"/>
    <n v="0"/>
    <n v="0"/>
    <n v="0"/>
    <n v="48"/>
    <x v="48"/>
  </r>
  <r>
    <x v="337"/>
    <n v="4980"/>
    <n v="4835"/>
    <n v="45.31"/>
    <n v="34.58"/>
    <n v="5019"/>
    <n v="42.66"/>
    <n v="33.47"/>
    <n v="4475"/>
    <n v="615.49"/>
    <n v="51.86"/>
    <n v="26.41"/>
    <n v="219.07384999999999"/>
    <n v="167.1943"/>
    <n v="214.11053999999999"/>
    <n v="167.98593"/>
    <n v="319.19311399999998"/>
    <n v="162.55090900000002"/>
    <n v="49"/>
    <x v="48"/>
  </r>
  <r>
    <x v="338"/>
    <n v="5633"/>
    <n v="5469"/>
    <n v="44.14"/>
    <n v="37.29"/>
    <n v="5024"/>
    <n v="42.1"/>
    <n v="34.630000000000003"/>
    <n v="4944"/>
    <n v="678.07"/>
    <n v="53.8"/>
    <n v="28.21"/>
    <n v="241.40165999999999"/>
    <n v="203.93901"/>
    <n v="211.5104"/>
    <n v="173.98112000000003"/>
    <n v="364.80165999999997"/>
    <n v="191.28354700000003"/>
    <n v="49"/>
    <x v="48"/>
  </r>
  <r>
    <x v="339"/>
    <n v="5576"/>
    <n v="5414"/>
    <n v="41.31"/>
    <n v="37.700000000000003"/>
    <n v="5024"/>
    <n v="40.659999999999997"/>
    <n v="35.53"/>
    <n v="5358"/>
    <n v="662.5"/>
    <n v="51.22"/>
    <n v="26.27"/>
    <n v="223.65234000000004"/>
    <n v="204.10780000000003"/>
    <n v="204.27583999999999"/>
    <n v="178.50272000000001"/>
    <n v="339.33249999999998"/>
    <n v="174.03874999999999"/>
    <n v="49"/>
    <x v="48"/>
  </r>
  <r>
    <x v="340"/>
    <n v="5212"/>
    <n v="5060"/>
    <n v="43.38"/>
    <n v="37.11"/>
    <n v="5014"/>
    <n v="40.729999999999997"/>
    <n v="35.61"/>
    <n v="5418"/>
    <n v="598.88"/>
    <n v="53.92"/>
    <n v="28.06"/>
    <n v="219.50280000000001"/>
    <n v="187.7766"/>
    <n v="204.22021999999998"/>
    <n v="178.54854"/>
    <n v="322.91609599999998"/>
    <n v="168.04572799999997"/>
    <n v="49"/>
    <x v="48"/>
  </r>
  <r>
    <x v="341"/>
    <m/>
    <m/>
    <m/>
    <m/>
    <n v="5455"/>
    <n v="40.72"/>
    <n v="35.340000000000003"/>
    <m/>
    <n v="736.66"/>
    <n v="49.5"/>
    <n v="25.79"/>
    <n v="0"/>
    <n v="0"/>
    <n v="222.1276"/>
    <n v="192.77970000000002"/>
    <n v="364.64670000000001"/>
    <n v="189.98461399999999"/>
    <n v="49"/>
    <x v="48"/>
  </r>
  <r>
    <x v="342"/>
    <m/>
    <m/>
    <m/>
    <m/>
    <m/>
    <m/>
    <m/>
    <m/>
    <m/>
    <m/>
    <m/>
    <n v="0"/>
    <n v="0"/>
    <n v="0"/>
    <n v="0"/>
    <n v="0"/>
    <n v="0"/>
    <n v="49"/>
    <x v="48"/>
  </r>
  <r>
    <x v="343"/>
    <n v="4664"/>
    <n v="4528"/>
    <n v="41.44"/>
    <n v="35.630000000000003"/>
    <m/>
    <m/>
    <m/>
    <n v="4528"/>
    <m/>
    <m/>
    <m/>
    <n v="187.64031999999997"/>
    <n v="161.33264000000003"/>
    <n v="0"/>
    <n v="0"/>
    <n v="0"/>
    <n v="0"/>
    <n v="49"/>
    <x v="49"/>
  </r>
  <r>
    <x v="344"/>
    <n v="5280"/>
    <n v="5126"/>
    <n v="41.53"/>
    <n v="33.69"/>
    <n v="5018"/>
    <n v="39.78"/>
    <n v="32.799999999999997"/>
    <n v="4654"/>
    <n v="669.51"/>
    <n v="50.55"/>
    <n v="26.65"/>
    <n v="212.88278"/>
    <n v="172.69494"/>
    <n v="199.61604"/>
    <n v="164.59039999999999"/>
    <n v="338.43730499999998"/>
    <n v="178.42441499999998"/>
    <n v="50"/>
    <x v="49"/>
  </r>
  <r>
    <x v="345"/>
    <n v="5170"/>
    <n v="5019"/>
    <n v="39.229999999999997"/>
    <n v="35.21"/>
    <n v="5024"/>
    <n v="38.54"/>
    <n v="33.35"/>
    <n v="4673"/>
    <n v="616.45000000000005"/>
    <n v="52.08"/>
    <n v="26.53"/>
    <n v="196.89536999999999"/>
    <n v="176.71898999999999"/>
    <n v="193.62495999999999"/>
    <n v="167.5504"/>
    <n v="321.04716000000002"/>
    <n v="163.54418500000003"/>
    <n v="50"/>
    <x v="49"/>
  </r>
  <r>
    <x v="346"/>
    <n v="5158"/>
    <n v="5008"/>
    <n v="40.71"/>
    <n v="35.479999999999997"/>
    <n v="5029"/>
    <n v="38.6"/>
    <n v="33.61"/>
    <n v="4681"/>
    <n v="627.04"/>
    <n v="52.81"/>
    <n v="28.45"/>
    <n v="203.87567999999999"/>
    <n v="177.68384"/>
    <n v="194.11939999999998"/>
    <n v="169.02468999999999"/>
    <n v="331.13982400000003"/>
    <n v="178.39287999999996"/>
    <n v="50"/>
    <x v="49"/>
  </r>
  <r>
    <x v="347"/>
    <n v="5518"/>
    <n v="5357"/>
    <n v="43.12"/>
    <n v="34.74"/>
    <n v="5021"/>
    <n v="39.97"/>
    <n v="33.32"/>
    <n v="5038"/>
    <n v="631.32000000000005"/>
    <n v="52.52"/>
    <n v="27.76"/>
    <n v="230.99384000000001"/>
    <n v="186.10218000000003"/>
    <n v="200.68937"/>
    <n v="167.29972000000001"/>
    <n v="331.56926400000003"/>
    <n v="175.25443200000001"/>
    <n v="50"/>
    <x v="49"/>
  </r>
  <r>
    <x v="348"/>
    <m/>
    <m/>
    <m/>
    <m/>
    <n v="5064"/>
    <n v="39.97"/>
    <n v="33.47"/>
    <m/>
    <n v="661.54"/>
    <n v="51.64"/>
    <n v="27.03"/>
    <n v="0"/>
    <n v="0"/>
    <n v="202.40807999999998"/>
    <n v="169.49207999999999"/>
    <n v="341.61925599999995"/>
    <n v="178.81426199999999"/>
    <n v="50"/>
    <x v="49"/>
  </r>
  <r>
    <x v="349"/>
    <m/>
    <m/>
    <m/>
    <m/>
    <m/>
    <m/>
    <m/>
    <m/>
    <m/>
    <m/>
    <m/>
    <n v="0"/>
    <n v="0"/>
    <n v="0"/>
    <n v="0"/>
    <n v="0"/>
    <n v="0"/>
    <n v="50"/>
    <x v="49"/>
  </r>
  <r>
    <x v="350"/>
    <n v="4708"/>
    <n v="4571"/>
    <n v="43.21"/>
    <n v="35.33"/>
    <m/>
    <m/>
    <m/>
    <n v="4571"/>
    <m/>
    <m/>
    <m/>
    <n v="197.51291000000001"/>
    <n v="161.49342999999999"/>
    <n v="0"/>
    <n v="0"/>
    <n v="0"/>
    <n v="0"/>
    <n v="50"/>
    <x v="50"/>
  </r>
  <r>
    <x v="351"/>
    <n v="5042"/>
    <n v="4895"/>
    <n v="42.18"/>
    <n v="34.880000000000003"/>
    <n v="5033"/>
    <n v="40.99"/>
    <n v="33.11"/>
    <n v="4466"/>
    <n v="631.52"/>
    <n v="51.59"/>
    <n v="26.56"/>
    <n v="206.47110000000001"/>
    <n v="170.73760000000001"/>
    <n v="206.30267000000001"/>
    <n v="166.64263"/>
    <n v="325.80116800000002"/>
    <n v="167.73171199999996"/>
    <n v="51"/>
    <x v="50"/>
  </r>
  <r>
    <x v="352"/>
    <n v="5546"/>
    <n v="5384"/>
    <n v="41.04"/>
    <n v="34.380000000000003"/>
    <n v="5019"/>
    <n v="39.97"/>
    <n v="33.15"/>
    <n v="4850"/>
    <n v="652.29999999999995"/>
    <n v="53.35"/>
    <n v="27.61"/>
    <n v="220.95935999999998"/>
    <n v="185.10192000000001"/>
    <n v="200.60943"/>
    <n v="166.37985"/>
    <n v="348.00205"/>
    <n v="180.10002999999998"/>
    <n v="51"/>
    <x v="50"/>
  </r>
  <r>
    <x v="353"/>
    <n v="4682"/>
    <n v="4546"/>
    <n v="43.04"/>
    <n v="35.67"/>
    <n v="5019"/>
    <n v="40.5"/>
    <n v="33.700000000000003"/>
    <n v="4396"/>
    <n v="637.72"/>
    <n v="52.33"/>
    <n v="26.56"/>
    <n v="195.65984"/>
    <n v="162.15582000000001"/>
    <n v="203.26949999999999"/>
    <n v="169.14030000000002"/>
    <n v="333.71887600000002"/>
    <n v="169.378432"/>
    <n v="51"/>
    <x v="50"/>
  </r>
  <r>
    <x v="354"/>
    <n v="5317"/>
    <n v="5162"/>
    <n v="40.49"/>
    <n v="35.46"/>
    <n v="5025"/>
    <n v="39.35"/>
    <n v="33.72"/>
    <n v="4558"/>
    <n v="645.64"/>
    <n v="50.66"/>
    <n v="26.67"/>
    <n v="209.00937999999999"/>
    <n v="183.04452000000001"/>
    <n v="197.73374999999999"/>
    <n v="169.44300000000001"/>
    <n v="327.08122399999996"/>
    <n v="172.19218800000002"/>
    <n v="51"/>
    <x v="50"/>
  </r>
  <r>
    <x v="355"/>
    <m/>
    <m/>
    <m/>
    <m/>
    <n v="4578"/>
    <n v="39.5"/>
    <n v="33.619999999999997"/>
    <m/>
    <n v="592.34"/>
    <n v="51.19"/>
    <n v="26.35"/>
    <n v="0"/>
    <n v="0"/>
    <n v="180.83099999999999"/>
    <n v="153.91235999999998"/>
    <n v="303.21884599999998"/>
    <n v="156.08159000000001"/>
    <n v="51"/>
    <x v="50"/>
  </r>
  <r>
    <x v="356"/>
    <m/>
    <m/>
    <m/>
    <m/>
    <m/>
    <m/>
    <m/>
    <m/>
    <m/>
    <m/>
    <m/>
    <n v="0"/>
    <n v="0"/>
    <n v="0"/>
    <n v="0"/>
    <n v="0"/>
    <n v="0"/>
    <n v="51"/>
    <x v="50"/>
  </r>
  <r>
    <x v="357"/>
    <n v="5489"/>
    <n v="5329"/>
    <n v="42.37"/>
    <n v="37.979999999999997"/>
    <m/>
    <m/>
    <m/>
    <n v="5329"/>
    <m/>
    <m/>
    <m/>
    <n v="225.78972999999999"/>
    <n v="202.39541999999997"/>
    <n v="0"/>
    <n v="0"/>
    <n v="0"/>
    <n v="0"/>
    <n v="51"/>
    <x v="51"/>
  </r>
  <r>
    <x v="358"/>
    <n v="4905"/>
    <n v="4762"/>
    <n v="40.54"/>
    <n v="35.869999999999997"/>
    <n v="5031"/>
    <n v="39.409999999999997"/>
    <n v="35.4"/>
    <n v="5091"/>
    <n v="656.99"/>
    <n v="48.35"/>
    <n v="26"/>
    <n v="193.05148"/>
    <n v="170.81294"/>
    <n v="198.27170999999998"/>
    <n v="178.09739999999999"/>
    <n v="317.65466500000002"/>
    <n v="170.81740000000002"/>
    <n v="52"/>
    <x v="51"/>
  </r>
  <r>
    <x v="359"/>
    <n v="5099"/>
    <n v="4950"/>
    <n v="44.35"/>
    <n v="35.78"/>
    <n v="5024"/>
    <n v="40.81"/>
    <n v="34.76"/>
    <n v="5041"/>
    <n v="606.03"/>
    <n v="52.28"/>
    <n v="27.03"/>
    <n v="219.5325"/>
    <n v="177.11099999999999"/>
    <n v="205.02943999999999"/>
    <n v="174.63423999999998"/>
    <n v="316.83248400000002"/>
    <n v="163.809909"/>
    <n v="52"/>
    <x v="51"/>
  </r>
  <r>
    <x v="360"/>
    <n v="5249"/>
    <n v="5096"/>
    <n v="43.16"/>
    <n v="36.409999999999997"/>
    <n v="5023"/>
    <n v="41.05"/>
    <n v="34.950000000000003"/>
    <n v="5137"/>
    <n v="599.04"/>
    <n v="53.53"/>
    <n v="27.3"/>
    <n v="219.94335999999998"/>
    <n v="185.54535999999999"/>
    <n v="206.19415000000001"/>
    <n v="175.55385000000001"/>
    <n v="320.666112"/>
    <n v="163.53791999999999"/>
    <n v="52"/>
    <x v="51"/>
  </r>
  <r>
    <x v="361"/>
    <n v="5163"/>
    <n v="5013"/>
    <n v="42.43"/>
    <n v="36.130000000000003"/>
    <n v="5035"/>
    <n v="40.79"/>
    <n v="34.53"/>
    <n v="5150"/>
    <n v="594.72"/>
    <n v="52.88"/>
    <n v="26.62"/>
    <n v="212.70159000000001"/>
    <n v="181.11968999999999"/>
    <n v="205.37764999999999"/>
    <n v="173.85855000000001"/>
    <n v="314.48793600000005"/>
    <n v="158.31446400000002"/>
    <n v="52"/>
    <x v="51"/>
  </r>
  <r>
    <x v="362"/>
    <m/>
    <m/>
    <m/>
    <m/>
    <n v="5189"/>
    <n v="40.93"/>
    <n v="34.619999999999997"/>
    <m/>
    <n v="645.34"/>
    <n v="51.1"/>
    <n v="27.3"/>
    <n v="0"/>
    <n v="0"/>
    <n v="212.38576999999998"/>
    <n v="179.64318"/>
    <n v="329.76874000000004"/>
    <n v="176.17782000000003"/>
    <n v="52"/>
    <x v="51"/>
  </r>
  <r>
    <x v="363"/>
    <m/>
    <m/>
    <m/>
    <m/>
    <m/>
    <m/>
    <m/>
    <m/>
    <m/>
    <m/>
    <m/>
    <n v="0"/>
    <n v="0"/>
    <n v="0"/>
    <n v="0"/>
    <n v="0"/>
    <n v="0"/>
    <n v="52"/>
    <x v="5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EF4566A-639C-45E8-B56D-71F07FA00779}" name="TablaDinámica1" cacheId="0" applyNumberFormats="0" applyBorderFormats="0" applyFontFormats="0" applyPatternFormats="0" applyAlignmentFormats="0" applyWidthHeightFormats="1" dataCaption="Valores" showError="1" updatedVersion="8" minRefreshableVersion="3" itemPrintTitles="1" createdVersion="8" indent="0" outline="1" outlineData="1" multipleFieldFilters="0" chartFormat="8" rowHeaderCaption="Mes">
  <location ref="A3:J19" firstHeaderRow="0" firstDataRow="1" firstDataCol="1"/>
  <pivotFields count="40">
    <pivotField numFmtId="14" showAll="0">
      <items count="36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dataField="1" showAll="0"/>
    <pivotField showAll="0"/>
    <pivotField showAll="0"/>
    <pivotField dataField="1" showAll="0"/>
    <pivotField showAll="0"/>
    <pivotField showAll="0"/>
    <pivotField axis="axisRow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  <pivotField axis="axisRow" showAll="0">
      <items count="5">
        <item sd="0" x="0"/>
        <item x="1"/>
        <item x="2"/>
        <item sd="0" x="3"/>
        <item t="default"/>
      </items>
    </pivotField>
    <pivotField dragToRow="0" dragToCol="0" dragToPage="0" showAll="0" defaultSubtotal="0"/>
    <pivotField dragToRow="0" dragToCol="0" dragToPage="0" showAll="0" defaultSubtotal="0"/>
    <pivotField dataField="1" dragToRow="0" dragToCol="0" dragToPage="0" showAll="0" defaultSubtotal="0"/>
    <pivotField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</pivotFields>
  <rowFields count="2">
    <field x="22"/>
    <field x="20"/>
  </rowFields>
  <rowItems count="16">
    <i>
      <x v="1"/>
    </i>
    <i r="1">
      <x v="12"/>
    </i>
    <i>
      <x v="2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grand">
      <x/>
    </i>
  </rowItems>
  <colFields count="1">
    <field x="-2"/>
  </colFields>
  <colItems count="9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</colItems>
  <dataFields count="9">
    <dataField name="Entrada en fábrica_x000a_(kg MG)" fld="12" baseField="0" baseItem="0" numFmtId="166"/>
    <dataField name="Leche en cubas_x000a_(kg MG)" fld="14" baseField="0" baseItem="0" numFmtId="166"/>
    <dataField name="Queso _x000a_(Kg MG)" fld="17" baseField="0" baseItem="0" numFmtId="166"/>
    <dataField name="Dif de balance _x000a_cubas_x000a_(kg MG)" fld="25" baseField="0" baseItem="0" numFmtId="166"/>
    <dataField name="Dif de balance_x000a_queso_x000a_(kg MG)" fld="28" baseField="0" baseItem="0" numFmtId="166"/>
    <dataField name="Dif de balance_x000a_total_x000a_(kg MG)" fld="30" baseField="0" baseItem="0" numFmtId="166"/>
    <dataField name="Desviación cubas_x000a_(%)" fld="27" baseField="0" baseItem="0" numFmtId="164"/>
    <dataField name="Desviación_x000a_queso_x000a_(%)" fld="29" baseField="0" baseItem="0" numFmtId="164"/>
    <dataField name="Desviación_x000a_total_x000a_(%)" fld="31" baseField="0" baseItem="0" numFmtId="164"/>
  </dataFields>
  <formats count="14">
    <format dxfId="29">
      <pivotArea dataOnly="0" labelOnly="1" outline="0" fieldPosition="0">
        <references count="1">
          <reference field="4294967294" count="4">
            <x v="0"/>
            <x v="1"/>
            <x v="3"/>
            <x v="6"/>
          </reference>
        </references>
      </pivotArea>
    </format>
    <format dxfId="28">
      <pivotArea dataOnly="0" labelOnly="1" outline="0" fieldPosition="0">
        <references count="1">
          <reference field="4294967294" count="4">
            <x v="0"/>
            <x v="1"/>
            <x v="3"/>
            <x v="6"/>
          </reference>
        </references>
      </pivotArea>
    </format>
    <format dxfId="27">
      <pivotArea dataOnly="0" labelOnly="1" outline="0" fieldPosition="0">
        <references count="1">
          <reference field="4294967294" count="4">
            <x v="0"/>
            <x v="1"/>
            <x v="3"/>
            <x v="6"/>
          </reference>
        </references>
      </pivotArea>
    </format>
    <format dxfId="26">
      <pivotArea field="22" type="button" dataOnly="0" labelOnly="1" outline="0" axis="axisRow" fieldPosition="0"/>
    </format>
    <format dxfId="25">
      <pivotArea field="22" type="button" dataOnly="0" labelOnly="1" outline="0" axis="axisRow" fieldPosition="0"/>
    </format>
    <format dxfId="24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3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2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21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20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19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18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17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16">
      <pivotArea dataOnly="0" labelOnly="1" outline="0" fieldPosition="0">
        <references count="1">
          <reference field="4294967294" count="1">
            <x v="8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BA48B91-167C-452B-88EE-CF82845DDF6C}" name="TablaDinámica1" cacheId="0" applyNumberFormats="0" applyBorderFormats="0" applyFontFormats="0" applyPatternFormats="0" applyAlignmentFormats="0" applyWidthHeightFormats="1" dataCaption="Valores" showError="1" updatedVersion="8" minRefreshableVersion="3" itemPrintTitles="1" createdVersion="8" indent="0" outline="1" outlineData="1" multipleFieldFilters="0" chartFormat="8" rowHeaderCaption="Mes">
  <location ref="A3:I19" firstHeaderRow="0" firstDataRow="1" firstDataCol="1"/>
  <pivotFields count="40">
    <pivotField numFmtId="14" showAll="0">
      <items count="36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dataField="1" showAll="0"/>
    <pivotField showAll="0"/>
    <pivotField showAll="0"/>
    <pivotField showAll="0"/>
    <pivotField showAll="0"/>
    <pivotField axis="axisRow"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  <pivotField axis="axisRow" showAll="0">
      <items count="5">
        <item sd="0" x="0"/>
        <item x="1"/>
        <item x="2"/>
        <item sd="0" x="3"/>
        <item t="default"/>
      </items>
    </pivotField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</pivotFields>
  <rowFields count="2">
    <field x="22"/>
    <field x="20"/>
  </rowFields>
  <rowItems count="16">
    <i>
      <x v="1"/>
    </i>
    <i r="1">
      <x v="12"/>
    </i>
    <i>
      <x v="2"/>
    </i>
    <i r="1">
      <x v="1"/>
    </i>
    <i r="1">
      <x v="2"/>
    </i>
    <i r="1">
      <x v="3"/>
    </i>
    <i r="1">
      <x v="4"/>
    </i>
    <i r="1">
      <x v="5"/>
    </i>
    <i r="1">
      <x v="6"/>
    </i>
    <i r="1">
      <x v="7"/>
    </i>
    <i r="1">
      <x v="8"/>
    </i>
    <i r="1">
      <x v="9"/>
    </i>
    <i r="1">
      <x v="10"/>
    </i>
    <i r="1">
      <x v="11"/>
    </i>
    <i r="1">
      <x v="12"/>
    </i>
    <i t="grand">
      <x/>
    </i>
  </rowItems>
  <colFields count="1">
    <field x="-2"/>
  </colFields>
  <colItems count="8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</colItems>
  <dataFields count="8">
    <dataField name="Entrada en fábrica_x000a_(kg MP)" fld="13" baseField="20" baseItem="1" numFmtId="165"/>
    <dataField name="Leche en cubas_x000a_(kg MP)" fld="15" baseField="20" baseItem="1" numFmtId="165"/>
    <dataField name="Queso_x000a_(kg ESM)" fld="34" baseField="20" baseItem="7" numFmtId="165"/>
    <dataField name="Dif balance cubas_x000a_(kg MP)" fld="35" baseField="0" baseItem="0" numFmtId="165"/>
    <dataField name="Dif balance queso_x000a_(kg ESM)" fld="36" baseField="0" baseItem="0" numFmtId="165"/>
    <dataField name="Desviación cubas" fld="37" baseField="20" baseItem="6" numFmtId="164"/>
    <dataField name="Desviación queso" fld="38" baseField="20" baseItem="11" numFmtId="164"/>
    <dataField name="Coef recup MP/ESM" fld="39" baseField="20" baseItem="9" numFmtId="164"/>
  </dataFields>
  <formats count="16">
    <format dxfId="15">
      <pivotArea field="22" type="button" dataOnly="0" labelOnly="1" outline="0" axis="axisRow" fieldPosition="0"/>
    </format>
    <format dxfId="14">
      <pivotArea field="22" type="button" dataOnly="0" labelOnly="1" outline="0" axis="axisRow" fieldPosition="0"/>
    </format>
    <format dxfId="13">
      <pivotArea outline="0" fieldPosition="0">
        <references count="1">
          <reference field="4294967294" count="1">
            <x v="0"/>
          </reference>
        </references>
      </pivotArea>
    </format>
    <format dxfId="12">
      <pivotArea outline="0" fieldPosition="0">
        <references count="1">
          <reference field="4294967294" count="1">
            <x v="1"/>
          </reference>
        </references>
      </pivotArea>
    </format>
    <format dxfId="11">
      <pivotArea outline="0" fieldPosition="0">
        <references count="1">
          <reference field="4294967294" count="1">
            <x v="2"/>
          </reference>
        </references>
      </pivotArea>
    </format>
    <format dxfId="1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9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8">
      <pivotArea dataOnly="0" labelOnly="1" outline="0" fieldPosition="0">
        <references count="1">
          <reference field="4294967294" count="1">
            <x v="2"/>
          </reference>
        </references>
      </pivotArea>
    </format>
    <format dxfId="7">
      <pivotArea dataOnly="0" labelOnly="1" outline="0" fieldPosition="0">
        <references count="1">
          <reference field="4294967294" count="1">
            <x v="3"/>
          </reference>
        </references>
      </pivotArea>
    </format>
    <format dxfId="6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5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4">
      <pivotArea dataOnly="0" labelOnly="1" outline="0" fieldPosition="0">
        <references count="1">
          <reference field="4294967294" count="1">
            <x v="6"/>
          </reference>
        </references>
      </pivotArea>
    </format>
    <format dxfId="3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2">
      <pivotArea outline="0" fieldPosition="0">
        <references count="1">
          <reference field="4294967294" count="1">
            <x v="5"/>
          </reference>
        </references>
      </pivotArea>
    </format>
    <format dxfId="1">
      <pivotArea outline="0" fieldPosition="0">
        <references count="1">
          <reference field="4294967294" count="1">
            <x v="6"/>
          </reference>
        </references>
      </pivotArea>
    </format>
    <format dxfId="0">
      <pivotArea outline="0" fieldPosition="0">
        <references count="1">
          <reference field="4294967294" count="1">
            <x v="7"/>
          </reference>
        </references>
      </pivotArea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7369002-1863-45C1-AA48-75EAD51C0863}" name="TablaDinámica1" cacheId="0" applyNumberFormats="0" applyBorderFormats="0" applyFontFormats="0" applyPatternFormats="0" applyAlignmentFormats="0" applyWidthHeightFormats="1" dataCaption="Valores" updatedVersion="8" minRefreshableVersion="3" useAutoFormatting="1" itemPrintTitles="1" createdVersion="8" indent="0" outline="1" outlineData="1" multipleFieldFilters="0" chartFormat="4">
  <location ref="A3:C56" firstHeaderRow="0" firstDataRow="1" firstDataCol="1"/>
  <pivotFields count="40">
    <pivotField numFmtId="14" showAll="0">
      <items count="36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showAll="0">
      <items count="53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  <pivotField showAll="0" defaultSubtotal="0"/>
    <pivotField showAll="0" defaultSubtotal="0"/>
    <pivotField showAll="0" defaultSubtotal="0">
      <items count="4">
        <item x="0"/>
        <item x="1"/>
        <item x="2"/>
        <item x="3"/>
      </items>
    </pivotField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ataField="1" dragToRow="0" dragToCol="0" dragToPage="0" showAll="0" defaultSubtotal="0"/>
    <pivotField dataField="1"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  <pivotField dragToRow="0" dragToCol="0" dragToPage="0" showAll="0" defaultSubtotal="0"/>
  </pivotFields>
  <rowFields count="1">
    <field x="19"/>
  </rowFields>
  <rowItems count="5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 t="grand">
      <x/>
    </i>
  </rowItems>
  <colFields count="1">
    <field x="-2"/>
  </colFields>
  <colItems count="2">
    <i>
      <x/>
    </i>
    <i i="1">
      <x v="1"/>
    </i>
  </colItems>
  <dataFields count="2">
    <dataField name="Suma de Rendim (L/kg)" fld="32" baseField="0" baseItem="0" numFmtId="167"/>
    <dataField name="Suma de EST (%)" fld="33" baseField="0" baseItem="0" numFmtId="10"/>
  </dataFields>
  <chartFormats count="2">
    <chartFormat chart="3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AA836B-7E28-4F5F-B497-A3F78E114EA5}" name="Tabla2" displayName="Tabla2" ref="A1:T365" totalsRowShown="0">
  <autoFilter ref="A1:T365" xr:uid="{4EAA836B-7E28-4F5F-B497-A3F78E114EA5}"/>
  <tableColumns count="20">
    <tableColumn id="1" xr3:uid="{0EAAFB95-0462-4A46-895E-2C8949E731AE}" name="fecha" dataDxfId="38"/>
    <tableColumn id="2" xr3:uid="{B99A55EC-062A-41A1-9987-66C4A77606BA}" name="entrada_kg"/>
    <tableColumn id="3" xr3:uid="{DA11BF6E-5AFF-4E5A-A825-C843AA73522C}" name="entrada_litros"/>
    <tableColumn id="4" xr3:uid="{ED230348-1BB5-43D8-ADE4-81312B15A5A9}" name="entrada_grasa_g_l"/>
    <tableColumn id="5" xr3:uid="{753ECC9C-C296-4A80-857D-DE310E1F8FBE}" name="entrada_prot_g_l"/>
    <tableColumn id="6" xr3:uid="{71446BCD-B9C8-4BBE-89E6-13A0EB4C3EBD}" name="cuba_fab_litros"/>
    <tableColumn id="7" xr3:uid="{75369F4D-0011-4679-97D4-F0ABEA1D51A3}" name="cuba_fab_grasa_g_l"/>
    <tableColumn id="8" xr3:uid="{691265C2-E87A-4791-8121-06EAEFBCF727}" name="cuba_fab_prot_g_l"/>
    <tableColumn id="9" xr3:uid="{7038B69D-B525-4D34-B668-95F24DD0B6EF}" name="stock_cierre_litros"/>
    <tableColumn id="10" xr3:uid="{E2106BDF-6A85-4EF5-B55C-0D7CFEBF9BD8}" name="queso_kg"/>
    <tableColumn id="11" xr3:uid="{8A9920A8-F994-40CF-861E-A78626F5DFA0}" name="queso_est_pct"/>
    <tableColumn id="12" xr3:uid="{7BEF460E-C8FD-436F-A522-912A1E3FC0C1}" name="queso_mg_pct"/>
    <tableColumn id="13" xr3:uid="{4C6E2762-B054-43B2-9A21-BCBED25CD3AE}" name="entrada_grasa_kg" dataDxfId="37">
      <calculatedColumnFormula>Tabla2[[#This Row],[entrada_litros]]*Tabla2[[#This Row],[entrada_grasa_g_l]]/1000</calculatedColumnFormula>
    </tableColumn>
    <tableColumn id="14" xr3:uid="{72F3B23C-8C52-4610-8DE2-F2CFF573C1A3}" name="entrada_prot_kg" dataDxfId="36">
      <calculatedColumnFormula>Tabla2[[#This Row],[entrada_litros]]*Tabla2[[#This Row],[entrada_prot_g_l]]/1000</calculatedColumnFormula>
    </tableColumn>
    <tableColumn id="15" xr3:uid="{1F2FDCA1-AA37-432A-9889-51F7AB1D868E}" name="cuba_fab_grasa_kg" dataDxfId="35">
      <calculatedColumnFormula>Tabla2[[#This Row],[cuba_fab_litros]]*Tabla2[[#This Row],[cuba_fab_grasa_g_l]]/1000</calculatedColumnFormula>
    </tableColumn>
    <tableColumn id="16" xr3:uid="{5C5A0D35-AC30-4575-AD36-DFD4AB1AAE78}" name="cuba_fab_prot_kg" dataDxfId="34">
      <calculatedColumnFormula>Tabla2[[#This Row],[cuba_fab_litros]]*Tabla2[[#This Row],[cuba_fab_prot_g_l]]/1000</calculatedColumnFormula>
    </tableColumn>
    <tableColumn id="20" xr3:uid="{60870160-690E-43AA-BA91-2F2A23C024EA}" name="queso_est_kg" dataDxfId="33">
      <calculatedColumnFormula>Tabla2[[#This Row],[queso_kg]]*Tabla2[[#This Row],[queso_est_pct]]/100</calculatedColumnFormula>
    </tableColumn>
    <tableColumn id="19" xr3:uid="{4D671BF4-2751-4C20-94DC-8DF5C5BD43DC}" name="queso_mg_kg" dataDxfId="32">
      <calculatedColumnFormula>Tabla2[[#This Row],[queso_kg]]*Tabla2[[#This Row],[queso_mg_pct]]/100</calculatedColumnFormula>
    </tableColumn>
    <tableColumn id="17" xr3:uid="{557AB84E-05A8-425D-881C-BCA8985A6A4E}" name="semanaISO" dataDxfId="31">
      <calculatedColumnFormula>_xlfn.ISOWEEKNUM(Tabla2[[#This Row],[fecha]])</calculatedColumnFormula>
    </tableColumn>
    <tableColumn id="18" xr3:uid="{4C92060C-D738-42A2-A8B9-D53895DE3195}" name="semana" dataDxfId="3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ivotTable" Target="../pivotTables/pivot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055CB-B017-4A89-A09C-2A29AF5B799C}">
  <dimension ref="A1:T365"/>
  <sheetViews>
    <sheetView topLeftCell="D1" workbookViewId="0">
      <selection activeCell="J1" sqref="J1:J1048576"/>
    </sheetView>
  </sheetViews>
  <sheetFormatPr baseColWidth="10" defaultRowHeight="15" x14ac:dyDescent="0.25"/>
  <cols>
    <col min="2" max="2" width="12.85546875" customWidth="1"/>
    <col min="3" max="3" width="15.5703125" customWidth="1"/>
    <col min="4" max="4" width="18.85546875" customWidth="1"/>
    <col min="5" max="5" width="17.85546875" customWidth="1"/>
    <col min="6" max="6" width="16.7109375" customWidth="1"/>
    <col min="7" max="7" width="20" customWidth="1"/>
    <col min="8" max="8" width="19" customWidth="1"/>
    <col min="9" max="9" width="19.7109375" customWidth="1"/>
    <col min="10" max="10" width="11.5703125" customWidth="1"/>
    <col min="11" max="11" width="16.140625" customWidth="1"/>
    <col min="12" max="12" width="16" customWidth="1"/>
    <col min="13" max="16" width="18.85546875" customWidth="1"/>
  </cols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52</v>
      </c>
      <c r="R1" t="s">
        <v>45</v>
      </c>
      <c r="S1" t="s">
        <v>28</v>
      </c>
      <c r="T1" t="s">
        <v>27</v>
      </c>
    </row>
    <row r="2" spans="1:20" x14ac:dyDescent="0.25">
      <c r="A2" s="1">
        <v>45291</v>
      </c>
      <c r="B2">
        <v>4895</v>
      </c>
      <c r="C2">
        <v>4752</v>
      </c>
      <c r="D2">
        <v>45.13</v>
      </c>
      <c r="E2">
        <v>36.68</v>
      </c>
      <c r="I2">
        <v>4752</v>
      </c>
      <c r="M2">
        <f>Tabla2[[#This Row],[entrada_litros]]*Tabla2[[#This Row],[entrada_grasa_g_l]]/1000</f>
        <v>214.45776000000001</v>
      </c>
      <c r="N2">
        <f>Tabla2[[#This Row],[entrada_litros]]*Tabla2[[#This Row],[entrada_prot_g_l]]/1000</f>
        <v>174.30336</v>
      </c>
      <c r="O2">
        <f>Tabla2[[#This Row],[cuba_fab_litros]]*Tabla2[[#This Row],[cuba_fab_grasa_g_l]]/1000</f>
        <v>0</v>
      </c>
      <c r="P2">
        <f>Tabla2[[#This Row],[cuba_fab_litros]]*Tabla2[[#This Row],[cuba_fab_prot_g_l]]/1000</f>
        <v>0</v>
      </c>
      <c r="Q2">
        <f>Tabla2[[#This Row],[queso_kg]]*Tabla2[[#This Row],[queso_est_pct]]/100</f>
        <v>0</v>
      </c>
      <c r="R2">
        <f>Tabla2[[#This Row],[queso_kg]]*Tabla2[[#This Row],[queso_mg_pct]]/100</f>
        <v>0</v>
      </c>
      <c r="S2">
        <f>_xlfn.ISOWEEKNUM(Tabla2[[#This Row],[fecha]])</f>
        <v>52</v>
      </c>
      <c r="T2">
        <v>1</v>
      </c>
    </row>
    <row r="3" spans="1:20" x14ac:dyDescent="0.25">
      <c r="A3" s="1">
        <v>45292</v>
      </c>
      <c r="B3">
        <v>5516</v>
      </c>
      <c r="C3">
        <v>5355</v>
      </c>
      <c r="D3">
        <v>40.98</v>
      </c>
      <c r="E3">
        <v>34.630000000000003</v>
      </c>
      <c r="F3">
        <v>5025</v>
      </c>
      <c r="G3">
        <v>41.07</v>
      </c>
      <c r="H3">
        <v>33.950000000000003</v>
      </c>
      <c r="I3">
        <v>5107</v>
      </c>
      <c r="J3">
        <v>637.55999999999995</v>
      </c>
      <c r="K3">
        <v>49.95</v>
      </c>
      <c r="L3">
        <v>25.46</v>
      </c>
      <c r="M3">
        <f>Tabla2[[#This Row],[entrada_litros]]*Tabla2[[#This Row],[entrada_grasa_g_l]]/1000</f>
        <v>219.4479</v>
      </c>
      <c r="N3">
        <f>Tabla2[[#This Row],[entrada_litros]]*Tabla2[[#This Row],[entrada_prot_g_l]]/1000</f>
        <v>185.44365000000002</v>
      </c>
      <c r="O3">
        <f>Tabla2[[#This Row],[cuba_fab_litros]]*Tabla2[[#This Row],[cuba_fab_grasa_g_l]]/1000</f>
        <v>206.37674999999999</v>
      </c>
      <c r="P3">
        <f>Tabla2[[#This Row],[cuba_fab_litros]]*Tabla2[[#This Row],[cuba_fab_prot_g_l]]/1000</f>
        <v>170.59875</v>
      </c>
      <c r="Q3">
        <f>Tabla2[[#This Row],[queso_kg]]*Tabla2[[#This Row],[queso_est_pct]]/100</f>
        <v>318.46121999999997</v>
      </c>
      <c r="R3">
        <f>Tabla2[[#This Row],[queso_kg]]*Tabla2[[#This Row],[queso_mg_pct]]/100</f>
        <v>162.322776</v>
      </c>
      <c r="S3">
        <f>_xlfn.ISOWEEKNUM(Tabla2[[#This Row],[fecha]])</f>
        <v>1</v>
      </c>
      <c r="T3">
        <v>1</v>
      </c>
    </row>
    <row r="4" spans="1:20" x14ac:dyDescent="0.25">
      <c r="A4" s="1">
        <v>45293</v>
      </c>
      <c r="B4">
        <v>4938</v>
      </c>
      <c r="C4">
        <v>4794</v>
      </c>
      <c r="D4">
        <v>40.880000000000003</v>
      </c>
      <c r="E4">
        <v>35.159999999999997</v>
      </c>
      <c r="F4">
        <v>5029</v>
      </c>
      <c r="G4">
        <v>39.99</v>
      </c>
      <c r="H4">
        <v>33.61</v>
      </c>
      <c r="I4">
        <v>4901</v>
      </c>
      <c r="J4">
        <v>630.34</v>
      </c>
      <c r="K4">
        <v>51.68</v>
      </c>
      <c r="L4">
        <v>26.12</v>
      </c>
      <c r="M4">
        <f>Tabla2[[#This Row],[entrada_litros]]*Tabla2[[#This Row],[entrada_grasa_g_l]]/1000</f>
        <v>195.97872000000001</v>
      </c>
      <c r="N4">
        <f>Tabla2[[#This Row],[entrada_litros]]*Tabla2[[#This Row],[entrada_prot_g_l]]/1000</f>
        <v>168.55703999999997</v>
      </c>
      <c r="O4">
        <f>Tabla2[[#This Row],[cuba_fab_litros]]*Tabla2[[#This Row],[cuba_fab_grasa_g_l]]/1000</f>
        <v>201.10971000000001</v>
      </c>
      <c r="P4">
        <f>Tabla2[[#This Row],[cuba_fab_litros]]*Tabla2[[#This Row],[cuba_fab_prot_g_l]]/1000</f>
        <v>169.02468999999999</v>
      </c>
      <c r="Q4">
        <f>Tabla2[[#This Row],[queso_kg]]*Tabla2[[#This Row],[queso_est_pct]]/100</f>
        <v>325.75971199999998</v>
      </c>
      <c r="R4">
        <f>Tabla2[[#This Row],[queso_kg]]*Tabla2[[#This Row],[queso_mg_pct]]/100</f>
        <v>164.64480800000001</v>
      </c>
      <c r="S4">
        <f>_xlfn.ISOWEEKNUM(Tabla2[[#This Row],[fecha]])</f>
        <v>1</v>
      </c>
      <c r="T4">
        <v>1</v>
      </c>
    </row>
    <row r="5" spans="1:20" x14ac:dyDescent="0.25">
      <c r="A5" s="1">
        <v>45294</v>
      </c>
      <c r="B5">
        <v>5704</v>
      </c>
      <c r="C5">
        <v>5538</v>
      </c>
      <c r="D5">
        <v>43.38</v>
      </c>
      <c r="E5">
        <v>35.32</v>
      </c>
      <c r="F5">
        <v>5032</v>
      </c>
      <c r="G5">
        <v>40.549999999999997</v>
      </c>
      <c r="H5">
        <v>33.85</v>
      </c>
      <c r="I5">
        <v>5439</v>
      </c>
      <c r="J5">
        <v>628.80999999999995</v>
      </c>
      <c r="K5">
        <v>51.29</v>
      </c>
      <c r="L5">
        <v>26.16</v>
      </c>
      <c r="M5">
        <f>Tabla2[[#This Row],[entrada_litros]]*Tabla2[[#This Row],[entrada_grasa_g_l]]/1000</f>
        <v>240.23844</v>
      </c>
      <c r="N5">
        <f>Tabla2[[#This Row],[entrada_litros]]*Tabla2[[#This Row],[entrada_prot_g_l]]/1000</f>
        <v>195.60216</v>
      </c>
      <c r="O5">
        <f>Tabla2[[#This Row],[cuba_fab_litros]]*Tabla2[[#This Row],[cuba_fab_grasa_g_l]]/1000</f>
        <v>204.04759999999999</v>
      </c>
      <c r="P5">
        <f>Tabla2[[#This Row],[cuba_fab_litros]]*Tabla2[[#This Row],[cuba_fab_prot_g_l]]/1000</f>
        <v>170.33320000000001</v>
      </c>
      <c r="Q5">
        <f>Tabla2[[#This Row],[queso_kg]]*Tabla2[[#This Row],[queso_est_pct]]/100</f>
        <v>322.51664899999997</v>
      </c>
      <c r="R5">
        <f>Tabla2[[#This Row],[queso_kg]]*Tabla2[[#This Row],[queso_mg_pct]]/100</f>
        <v>164.49669599999999</v>
      </c>
      <c r="S5">
        <f>_xlfn.ISOWEEKNUM(Tabla2[[#This Row],[fecha]])</f>
        <v>1</v>
      </c>
      <c r="T5">
        <v>1</v>
      </c>
    </row>
    <row r="6" spans="1:20" x14ac:dyDescent="0.25">
      <c r="A6" s="1">
        <v>45295</v>
      </c>
      <c r="B6">
        <v>5170</v>
      </c>
      <c r="C6">
        <v>5019</v>
      </c>
      <c r="D6">
        <v>41.47</v>
      </c>
      <c r="E6">
        <v>35.93</v>
      </c>
      <c r="F6">
        <v>5035</v>
      </c>
      <c r="G6">
        <v>39.9</v>
      </c>
      <c r="H6">
        <v>33.78</v>
      </c>
      <c r="I6">
        <v>5458</v>
      </c>
      <c r="J6">
        <v>656.69</v>
      </c>
      <c r="K6">
        <v>49.81</v>
      </c>
      <c r="L6">
        <v>25.28</v>
      </c>
      <c r="M6">
        <f>Tabla2[[#This Row],[entrada_litros]]*Tabla2[[#This Row],[entrada_grasa_g_l]]/1000</f>
        <v>208.13792999999998</v>
      </c>
      <c r="N6">
        <f>Tabla2[[#This Row],[entrada_litros]]*Tabla2[[#This Row],[entrada_prot_g_l]]/1000</f>
        <v>180.33267000000001</v>
      </c>
      <c r="O6">
        <f>Tabla2[[#This Row],[cuba_fab_litros]]*Tabla2[[#This Row],[cuba_fab_grasa_g_l]]/1000</f>
        <v>200.8965</v>
      </c>
      <c r="P6">
        <f>Tabla2[[#This Row],[cuba_fab_litros]]*Tabla2[[#This Row],[cuba_fab_prot_g_l]]/1000</f>
        <v>170.0823</v>
      </c>
      <c r="Q6">
        <f>Tabla2[[#This Row],[queso_kg]]*Tabla2[[#This Row],[queso_est_pct]]/100</f>
        <v>327.09728900000005</v>
      </c>
      <c r="R6">
        <f>Tabla2[[#This Row],[queso_kg]]*Tabla2[[#This Row],[queso_mg_pct]]/100</f>
        <v>166.01123200000001</v>
      </c>
      <c r="S6">
        <f>_xlfn.ISOWEEKNUM(Tabla2[[#This Row],[fecha]])</f>
        <v>1</v>
      </c>
      <c r="T6">
        <v>1</v>
      </c>
    </row>
    <row r="7" spans="1:20" x14ac:dyDescent="0.25">
      <c r="A7" s="1">
        <v>45296</v>
      </c>
      <c r="F7">
        <v>5472</v>
      </c>
      <c r="G7">
        <v>40.42</v>
      </c>
      <c r="H7">
        <v>33.92</v>
      </c>
      <c r="J7">
        <v>705.3</v>
      </c>
      <c r="K7">
        <v>52.73</v>
      </c>
      <c r="L7">
        <v>26.31</v>
      </c>
      <c r="M7">
        <f>Tabla2[[#This Row],[entrada_litros]]*Tabla2[[#This Row],[entrada_grasa_g_l]]/1000</f>
        <v>0</v>
      </c>
      <c r="N7">
        <f>Tabla2[[#This Row],[entrada_litros]]*Tabla2[[#This Row],[entrada_prot_g_l]]/1000</f>
        <v>0</v>
      </c>
      <c r="O7">
        <f>Tabla2[[#This Row],[cuba_fab_litros]]*Tabla2[[#This Row],[cuba_fab_grasa_g_l]]/1000</f>
        <v>221.17824000000002</v>
      </c>
      <c r="P7">
        <f>Tabla2[[#This Row],[cuba_fab_litros]]*Tabla2[[#This Row],[cuba_fab_prot_g_l]]/1000</f>
        <v>185.61024000000003</v>
      </c>
      <c r="Q7">
        <f>Tabla2[[#This Row],[queso_kg]]*Tabla2[[#This Row],[queso_est_pct]]/100</f>
        <v>371.90468999999996</v>
      </c>
      <c r="R7">
        <f>Tabla2[[#This Row],[queso_kg]]*Tabla2[[#This Row],[queso_mg_pct]]/100</f>
        <v>185.56442999999999</v>
      </c>
      <c r="S7">
        <f>_xlfn.ISOWEEKNUM(Tabla2[[#This Row],[fecha]])</f>
        <v>1</v>
      </c>
      <c r="T7">
        <v>1</v>
      </c>
    </row>
    <row r="8" spans="1:20" x14ac:dyDescent="0.25">
      <c r="A8" s="1">
        <v>45297</v>
      </c>
      <c r="M8">
        <f>Tabla2[[#This Row],[entrada_litros]]*Tabla2[[#This Row],[entrada_grasa_g_l]]/1000</f>
        <v>0</v>
      </c>
      <c r="N8">
        <f>Tabla2[[#This Row],[entrada_litros]]*Tabla2[[#This Row],[entrada_prot_g_l]]/1000</f>
        <v>0</v>
      </c>
      <c r="O8">
        <f>Tabla2[[#This Row],[cuba_fab_litros]]*Tabla2[[#This Row],[cuba_fab_grasa_g_l]]/1000</f>
        <v>0</v>
      </c>
      <c r="P8">
        <f>Tabla2[[#This Row],[cuba_fab_litros]]*Tabla2[[#This Row],[cuba_fab_prot_g_l]]/1000</f>
        <v>0</v>
      </c>
      <c r="Q8">
        <f>Tabla2[[#This Row],[queso_kg]]*Tabla2[[#This Row],[queso_est_pct]]/100</f>
        <v>0</v>
      </c>
      <c r="R8">
        <f>Tabla2[[#This Row],[queso_kg]]*Tabla2[[#This Row],[queso_mg_pct]]/100</f>
        <v>0</v>
      </c>
      <c r="S8">
        <f>_xlfn.ISOWEEKNUM(Tabla2[[#This Row],[fecha]])</f>
        <v>1</v>
      </c>
      <c r="T8">
        <v>1</v>
      </c>
    </row>
    <row r="9" spans="1:20" x14ac:dyDescent="0.25">
      <c r="A9" s="1">
        <v>45298</v>
      </c>
      <c r="B9">
        <v>4549</v>
      </c>
      <c r="C9">
        <v>4417</v>
      </c>
      <c r="D9">
        <v>41.65</v>
      </c>
      <c r="E9">
        <v>35.35</v>
      </c>
      <c r="I9">
        <v>4417</v>
      </c>
      <c r="M9">
        <f>Tabla2[[#This Row],[entrada_litros]]*Tabla2[[#This Row],[entrada_grasa_g_l]]/1000</f>
        <v>183.96804999999998</v>
      </c>
      <c r="N9">
        <f>Tabla2[[#This Row],[entrada_litros]]*Tabla2[[#This Row],[entrada_prot_g_l]]/1000</f>
        <v>156.14095</v>
      </c>
      <c r="O9">
        <f>Tabla2[[#This Row],[cuba_fab_litros]]*Tabla2[[#This Row],[cuba_fab_grasa_g_l]]/1000</f>
        <v>0</v>
      </c>
      <c r="P9">
        <f>Tabla2[[#This Row],[cuba_fab_litros]]*Tabla2[[#This Row],[cuba_fab_prot_g_l]]/1000</f>
        <v>0</v>
      </c>
      <c r="Q9">
        <f>Tabla2[[#This Row],[queso_kg]]*Tabla2[[#This Row],[queso_est_pct]]/100</f>
        <v>0</v>
      </c>
      <c r="R9">
        <f>Tabla2[[#This Row],[queso_kg]]*Tabla2[[#This Row],[queso_mg_pct]]/100</f>
        <v>0</v>
      </c>
      <c r="S9">
        <f>_xlfn.ISOWEEKNUM(Tabla2[[#This Row],[fecha]])</f>
        <v>1</v>
      </c>
      <c r="T9">
        <v>2</v>
      </c>
    </row>
    <row r="10" spans="1:20" x14ac:dyDescent="0.25">
      <c r="A10" s="1">
        <v>45299</v>
      </c>
      <c r="B10">
        <v>4936</v>
      </c>
      <c r="C10">
        <v>4792</v>
      </c>
      <c r="D10">
        <v>43.03</v>
      </c>
      <c r="E10">
        <v>34.770000000000003</v>
      </c>
      <c r="F10">
        <v>5024</v>
      </c>
      <c r="G10">
        <v>40.61</v>
      </c>
      <c r="H10">
        <v>33.89</v>
      </c>
      <c r="I10">
        <v>4209</v>
      </c>
      <c r="J10">
        <v>611.44000000000005</v>
      </c>
      <c r="K10">
        <v>51.84</v>
      </c>
      <c r="L10">
        <v>27.36</v>
      </c>
      <c r="M10">
        <f>Tabla2[[#This Row],[entrada_litros]]*Tabla2[[#This Row],[entrada_grasa_g_l]]/1000</f>
        <v>206.19976</v>
      </c>
      <c r="N10">
        <f>Tabla2[[#This Row],[entrada_litros]]*Tabla2[[#This Row],[entrada_prot_g_l]]/1000</f>
        <v>166.61784000000003</v>
      </c>
      <c r="O10">
        <f>Tabla2[[#This Row],[cuba_fab_litros]]*Tabla2[[#This Row],[cuba_fab_grasa_g_l]]/1000</f>
        <v>204.02463999999998</v>
      </c>
      <c r="P10">
        <f>Tabla2[[#This Row],[cuba_fab_litros]]*Tabla2[[#This Row],[cuba_fab_prot_g_l]]/1000</f>
        <v>170.26336000000001</v>
      </c>
      <c r="Q10">
        <f>Tabla2[[#This Row],[queso_kg]]*Tabla2[[#This Row],[queso_est_pct]]/100</f>
        <v>316.97049600000008</v>
      </c>
      <c r="R10">
        <f>Tabla2[[#This Row],[queso_kg]]*Tabla2[[#This Row],[queso_mg_pct]]/100</f>
        <v>167.289984</v>
      </c>
      <c r="S10">
        <f>_xlfn.ISOWEEKNUM(Tabla2[[#This Row],[fecha]])</f>
        <v>2</v>
      </c>
      <c r="T10">
        <v>2</v>
      </c>
    </row>
    <row r="11" spans="1:20" x14ac:dyDescent="0.25">
      <c r="A11" s="1">
        <v>45300</v>
      </c>
      <c r="B11">
        <v>5328</v>
      </c>
      <c r="C11">
        <v>5173</v>
      </c>
      <c r="D11">
        <v>42.99</v>
      </c>
      <c r="E11">
        <v>34.71</v>
      </c>
      <c r="F11">
        <v>5032</v>
      </c>
      <c r="G11">
        <v>40.65</v>
      </c>
      <c r="H11">
        <v>33.14</v>
      </c>
      <c r="I11">
        <v>4382</v>
      </c>
      <c r="J11">
        <v>556.32000000000005</v>
      </c>
      <c r="K11">
        <v>53.34</v>
      </c>
      <c r="L11">
        <v>27.73</v>
      </c>
      <c r="M11">
        <f>Tabla2[[#This Row],[entrada_litros]]*Tabla2[[#This Row],[entrada_grasa_g_l]]/1000</f>
        <v>222.38727000000003</v>
      </c>
      <c r="N11">
        <f>Tabla2[[#This Row],[entrada_litros]]*Tabla2[[#This Row],[entrada_prot_g_l]]/1000</f>
        <v>179.55483000000001</v>
      </c>
      <c r="O11">
        <f>Tabla2[[#This Row],[cuba_fab_litros]]*Tabla2[[#This Row],[cuba_fab_grasa_g_l]]/1000</f>
        <v>204.55079999999998</v>
      </c>
      <c r="P11">
        <f>Tabla2[[#This Row],[cuba_fab_litros]]*Tabla2[[#This Row],[cuba_fab_prot_g_l]]/1000</f>
        <v>166.76048</v>
      </c>
      <c r="Q11">
        <f>Tabla2[[#This Row],[queso_kg]]*Tabla2[[#This Row],[queso_est_pct]]/100</f>
        <v>296.74108800000005</v>
      </c>
      <c r="R11">
        <f>Tabla2[[#This Row],[queso_kg]]*Tabla2[[#This Row],[queso_mg_pct]]/100</f>
        <v>154.26753600000001</v>
      </c>
      <c r="S11">
        <f>_xlfn.ISOWEEKNUM(Tabla2[[#This Row],[fecha]])</f>
        <v>2</v>
      </c>
      <c r="T11">
        <v>2</v>
      </c>
    </row>
    <row r="12" spans="1:20" x14ac:dyDescent="0.25">
      <c r="A12" s="1">
        <v>45301</v>
      </c>
      <c r="B12">
        <v>5155</v>
      </c>
      <c r="C12">
        <v>5005</v>
      </c>
      <c r="D12">
        <v>42.32</v>
      </c>
      <c r="E12">
        <v>36.58</v>
      </c>
      <c r="F12">
        <v>5026</v>
      </c>
      <c r="G12">
        <v>40.56</v>
      </c>
      <c r="H12">
        <v>34.24</v>
      </c>
      <c r="I12">
        <v>4387</v>
      </c>
      <c r="J12">
        <v>689.15</v>
      </c>
      <c r="K12">
        <v>52.16</v>
      </c>
      <c r="L12">
        <v>26.8</v>
      </c>
      <c r="M12">
        <f>Tabla2[[#This Row],[entrada_litros]]*Tabla2[[#This Row],[entrada_grasa_g_l]]/1000</f>
        <v>211.8116</v>
      </c>
      <c r="N12">
        <f>Tabla2[[#This Row],[entrada_litros]]*Tabla2[[#This Row],[entrada_prot_g_l]]/1000</f>
        <v>183.0829</v>
      </c>
      <c r="O12">
        <f>Tabla2[[#This Row],[cuba_fab_litros]]*Tabla2[[#This Row],[cuba_fab_grasa_g_l]]/1000</f>
        <v>203.85455999999999</v>
      </c>
      <c r="P12">
        <f>Tabla2[[#This Row],[cuba_fab_litros]]*Tabla2[[#This Row],[cuba_fab_prot_g_l]]/1000</f>
        <v>172.09024000000002</v>
      </c>
      <c r="Q12">
        <f>Tabla2[[#This Row],[queso_kg]]*Tabla2[[#This Row],[queso_est_pct]]/100</f>
        <v>359.46064000000001</v>
      </c>
      <c r="R12">
        <f>Tabla2[[#This Row],[queso_kg]]*Tabla2[[#This Row],[queso_mg_pct]]/100</f>
        <v>184.69220000000001</v>
      </c>
      <c r="S12">
        <f>_xlfn.ISOWEEKNUM(Tabla2[[#This Row],[fecha]])</f>
        <v>2</v>
      </c>
      <c r="T12">
        <v>2</v>
      </c>
    </row>
    <row r="13" spans="1:20" x14ac:dyDescent="0.25">
      <c r="A13" s="1">
        <v>45302</v>
      </c>
      <c r="B13">
        <v>5127</v>
      </c>
      <c r="C13">
        <v>4978</v>
      </c>
      <c r="D13">
        <v>42.09</v>
      </c>
      <c r="E13">
        <v>33.869999999999997</v>
      </c>
      <c r="F13">
        <v>5027</v>
      </c>
      <c r="G13">
        <v>39.85</v>
      </c>
      <c r="H13">
        <v>33.33</v>
      </c>
      <c r="I13">
        <v>4365</v>
      </c>
      <c r="J13">
        <v>723.82</v>
      </c>
      <c r="K13">
        <v>50.18</v>
      </c>
      <c r="L13">
        <v>26.35</v>
      </c>
      <c r="M13">
        <f>Tabla2[[#This Row],[entrada_litros]]*Tabla2[[#This Row],[entrada_grasa_g_l]]/1000</f>
        <v>209.52402000000001</v>
      </c>
      <c r="N13">
        <f>Tabla2[[#This Row],[entrada_litros]]*Tabla2[[#This Row],[entrada_prot_g_l]]/1000</f>
        <v>168.60485999999997</v>
      </c>
      <c r="O13">
        <f>Tabla2[[#This Row],[cuba_fab_litros]]*Tabla2[[#This Row],[cuba_fab_grasa_g_l]]/1000</f>
        <v>200.32595000000001</v>
      </c>
      <c r="P13">
        <f>Tabla2[[#This Row],[cuba_fab_litros]]*Tabla2[[#This Row],[cuba_fab_prot_g_l]]/1000</f>
        <v>167.54991000000001</v>
      </c>
      <c r="Q13">
        <f>Tabla2[[#This Row],[queso_kg]]*Tabla2[[#This Row],[queso_est_pct]]/100</f>
        <v>363.21287600000005</v>
      </c>
      <c r="R13">
        <f>Tabla2[[#This Row],[queso_kg]]*Tabla2[[#This Row],[queso_mg_pct]]/100</f>
        <v>190.72657000000004</v>
      </c>
      <c r="S13">
        <f>_xlfn.ISOWEEKNUM(Tabla2[[#This Row],[fecha]])</f>
        <v>2</v>
      </c>
      <c r="T13">
        <v>2</v>
      </c>
    </row>
    <row r="14" spans="1:20" x14ac:dyDescent="0.25">
      <c r="A14" s="1">
        <v>45303</v>
      </c>
      <c r="F14">
        <v>4388</v>
      </c>
      <c r="G14">
        <v>39.96</v>
      </c>
      <c r="H14">
        <v>33.380000000000003</v>
      </c>
      <c r="J14">
        <v>574.89</v>
      </c>
      <c r="K14">
        <v>51.09</v>
      </c>
      <c r="L14">
        <v>26.72</v>
      </c>
      <c r="M14">
        <f>Tabla2[[#This Row],[entrada_litros]]*Tabla2[[#This Row],[entrada_grasa_g_l]]/1000</f>
        <v>0</v>
      </c>
      <c r="N14">
        <f>Tabla2[[#This Row],[entrada_litros]]*Tabla2[[#This Row],[entrada_prot_g_l]]/1000</f>
        <v>0</v>
      </c>
      <c r="O14">
        <f>Tabla2[[#This Row],[cuba_fab_litros]]*Tabla2[[#This Row],[cuba_fab_grasa_g_l]]/1000</f>
        <v>175.34448</v>
      </c>
      <c r="P14">
        <f>Tabla2[[#This Row],[cuba_fab_litros]]*Tabla2[[#This Row],[cuba_fab_prot_g_l]]/1000</f>
        <v>146.47144</v>
      </c>
      <c r="Q14">
        <f>Tabla2[[#This Row],[queso_kg]]*Tabla2[[#This Row],[queso_est_pct]]/100</f>
        <v>293.71130100000005</v>
      </c>
      <c r="R14">
        <f>Tabla2[[#This Row],[queso_kg]]*Tabla2[[#This Row],[queso_mg_pct]]/100</f>
        <v>153.61060799999998</v>
      </c>
      <c r="S14">
        <f>_xlfn.ISOWEEKNUM(Tabla2[[#This Row],[fecha]])</f>
        <v>2</v>
      </c>
      <c r="T14">
        <v>2</v>
      </c>
    </row>
    <row r="15" spans="1:20" x14ac:dyDescent="0.25">
      <c r="A15" s="1">
        <v>45304</v>
      </c>
      <c r="M15">
        <f>Tabla2[[#This Row],[entrada_litros]]*Tabla2[[#This Row],[entrada_grasa_g_l]]/1000</f>
        <v>0</v>
      </c>
      <c r="N15">
        <f>Tabla2[[#This Row],[entrada_litros]]*Tabla2[[#This Row],[entrada_prot_g_l]]/1000</f>
        <v>0</v>
      </c>
      <c r="O15">
        <f>Tabla2[[#This Row],[cuba_fab_litros]]*Tabla2[[#This Row],[cuba_fab_grasa_g_l]]/1000</f>
        <v>0</v>
      </c>
      <c r="P15">
        <f>Tabla2[[#This Row],[cuba_fab_litros]]*Tabla2[[#This Row],[cuba_fab_prot_g_l]]/1000</f>
        <v>0</v>
      </c>
      <c r="Q15">
        <f>Tabla2[[#This Row],[queso_kg]]*Tabla2[[#This Row],[queso_est_pct]]/100</f>
        <v>0</v>
      </c>
      <c r="R15">
        <f>Tabla2[[#This Row],[queso_kg]]*Tabla2[[#This Row],[queso_mg_pct]]/100</f>
        <v>0</v>
      </c>
      <c r="S15">
        <f>_xlfn.ISOWEEKNUM(Tabla2[[#This Row],[fecha]])</f>
        <v>2</v>
      </c>
      <c r="T15">
        <v>2</v>
      </c>
    </row>
    <row r="16" spans="1:20" x14ac:dyDescent="0.25">
      <c r="A16" s="1">
        <v>45305</v>
      </c>
      <c r="B16">
        <v>5348</v>
      </c>
      <c r="C16">
        <v>5192</v>
      </c>
      <c r="D16">
        <v>40.950000000000003</v>
      </c>
      <c r="E16">
        <v>35.03</v>
      </c>
      <c r="I16">
        <v>5192</v>
      </c>
      <c r="M16">
        <f>Tabla2[[#This Row],[entrada_litros]]*Tabla2[[#This Row],[entrada_grasa_g_l]]/1000</f>
        <v>212.61240000000004</v>
      </c>
      <c r="N16">
        <f>Tabla2[[#This Row],[entrada_litros]]*Tabla2[[#This Row],[entrada_prot_g_l]]/1000</f>
        <v>181.87576000000001</v>
      </c>
      <c r="O16">
        <f>Tabla2[[#This Row],[cuba_fab_litros]]*Tabla2[[#This Row],[cuba_fab_grasa_g_l]]/1000</f>
        <v>0</v>
      </c>
      <c r="P16">
        <f>Tabla2[[#This Row],[cuba_fab_litros]]*Tabla2[[#This Row],[cuba_fab_prot_g_l]]/1000</f>
        <v>0</v>
      </c>
      <c r="Q16">
        <f>Tabla2[[#This Row],[queso_kg]]*Tabla2[[#This Row],[queso_est_pct]]/100</f>
        <v>0</v>
      </c>
      <c r="R16">
        <f>Tabla2[[#This Row],[queso_kg]]*Tabla2[[#This Row],[queso_mg_pct]]/100</f>
        <v>0</v>
      </c>
      <c r="S16">
        <f>_xlfn.ISOWEEKNUM(Tabla2[[#This Row],[fecha]])</f>
        <v>2</v>
      </c>
      <c r="T16">
        <v>3</v>
      </c>
    </row>
    <row r="17" spans="1:20" x14ac:dyDescent="0.25">
      <c r="A17" s="1">
        <v>45306</v>
      </c>
      <c r="B17">
        <v>4836</v>
      </c>
      <c r="C17">
        <v>4695</v>
      </c>
      <c r="D17">
        <v>41.42</v>
      </c>
      <c r="E17">
        <v>36.25</v>
      </c>
      <c r="F17">
        <v>5026</v>
      </c>
      <c r="G17">
        <v>39.15</v>
      </c>
      <c r="H17">
        <v>33.950000000000003</v>
      </c>
      <c r="I17">
        <v>4887</v>
      </c>
      <c r="J17">
        <v>617.05999999999995</v>
      </c>
      <c r="K17">
        <v>54.36</v>
      </c>
      <c r="L17">
        <v>27.1</v>
      </c>
      <c r="M17">
        <f>Tabla2[[#This Row],[entrada_litros]]*Tabla2[[#This Row],[entrada_grasa_g_l]]/1000</f>
        <v>194.46689999999998</v>
      </c>
      <c r="N17">
        <f>Tabla2[[#This Row],[entrada_litros]]*Tabla2[[#This Row],[entrada_prot_g_l]]/1000</f>
        <v>170.19374999999999</v>
      </c>
      <c r="O17">
        <f>Tabla2[[#This Row],[cuba_fab_litros]]*Tabla2[[#This Row],[cuba_fab_grasa_g_l]]/1000</f>
        <v>196.7679</v>
      </c>
      <c r="P17">
        <f>Tabla2[[#This Row],[cuba_fab_litros]]*Tabla2[[#This Row],[cuba_fab_prot_g_l]]/1000</f>
        <v>170.6327</v>
      </c>
      <c r="Q17">
        <f>Tabla2[[#This Row],[queso_kg]]*Tabla2[[#This Row],[queso_est_pct]]/100</f>
        <v>335.43381599999992</v>
      </c>
      <c r="R17">
        <f>Tabla2[[#This Row],[queso_kg]]*Tabla2[[#This Row],[queso_mg_pct]]/100</f>
        <v>167.22326000000001</v>
      </c>
      <c r="S17">
        <f>_xlfn.ISOWEEKNUM(Tabla2[[#This Row],[fecha]])</f>
        <v>3</v>
      </c>
      <c r="T17">
        <v>3</v>
      </c>
    </row>
    <row r="18" spans="1:20" x14ac:dyDescent="0.25">
      <c r="A18" s="1">
        <v>45307</v>
      </c>
      <c r="B18">
        <v>5345</v>
      </c>
      <c r="C18">
        <v>5189</v>
      </c>
      <c r="D18">
        <v>40.17</v>
      </c>
      <c r="E18">
        <v>35.659999999999997</v>
      </c>
      <c r="F18">
        <v>5021</v>
      </c>
      <c r="G18">
        <v>39.200000000000003</v>
      </c>
      <c r="H18">
        <v>34.31</v>
      </c>
      <c r="I18">
        <v>5076</v>
      </c>
      <c r="J18">
        <v>634.92999999999995</v>
      </c>
      <c r="K18">
        <v>53.55</v>
      </c>
      <c r="L18">
        <v>27.99</v>
      </c>
      <c r="M18">
        <f>Tabla2[[#This Row],[entrada_litros]]*Tabla2[[#This Row],[entrada_grasa_g_l]]/1000</f>
        <v>208.44212999999999</v>
      </c>
      <c r="N18">
        <f>Tabla2[[#This Row],[entrada_litros]]*Tabla2[[#This Row],[entrada_prot_g_l]]/1000</f>
        <v>185.03973999999999</v>
      </c>
      <c r="O18">
        <f>Tabla2[[#This Row],[cuba_fab_litros]]*Tabla2[[#This Row],[cuba_fab_grasa_g_l]]/1000</f>
        <v>196.82320000000001</v>
      </c>
      <c r="P18">
        <f>Tabla2[[#This Row],[cuba_fab_litros]]*Tabla2[[#This Row],[cuba_fab_prot_g_l]]/1000</f>
        <v>172.27051</v>
      </c>
      <c r="Q18">
        <f>Tabla2[[#This Row],[queso_kg]]*Tabla2[[#This Row],[queso_est_pct]]/100</f>
        <v>340.00501499999996</v>
      </c>
      <c r="R18">
        <f>Tabla2[[#This Row],[queso_kg]]*Tabla2[[#This Row],[queso_mg_pct]]/100</f>
        <v>177.71690699999999</v>
      </c>
      <c r="S18">
        <f>_xlfn.ISOWEEKNUM(Tabla2[[#This Row],[fecha]])</f>
        <v>3</v>
      </c>
      <c r="T18">
        <v>3</v>
      </c>
    </row>
    <row r="19" spans="1:20" x14ac:dyDescent="0.25">
      <c r="A19" s="1">
        <v>45308</v>
      </c>
      <c r="B19">
        <v>5651</v>
      </c>
      <c r="C19">
        <v>5486</v>
      </c>
      <c r="D19">
        <v>41.67</v>
      </c>
      <c r="E19">
        <v>35.74</v>
      </c>
      <c r="F19">
        <v>5024</v>
      </c>
      <c r="G19">
        <v>39.19</v>
      </c>
      <c r="H19">
        <v>34.24</v>
      </c>
      <c r="I19">
        <v>5562</v>
      </c>
      <c r="J19">
        <v>679.72</v>
      </c>
      <c r="K19">
        <v>51.6</v>
      </c>
      <c r="L19">
        <v>28.14</v>
      </c>
      <c r="M19">
        <f>Tabla2[[#This Row],[entrada_litros]]*Tabla2[[#This Row],[entrada_grasa_g_l]]/1000</f>
        <v>228.60162</v>
      </c>
      <c r="N19">
        <f>Tabla2[[#This Row],[entrada_litros]]*Tabla2[[#This Row],[entrada_prot_g_l]]/1000</f>
        <v>196.06964000000002</v>
      </c>
      <c r="O19">
        <f>Tabla2[[#This Row],[cuba_fab_litros]]*Tabla2[[#This Row],[cuba_fab_grasa_g_l]]/1000</f>
        <v>196.89055999999999</v>
      </c>
      <c r="P19">
        <f>Tabla2[[#This Row],[cuba_fab_litros]]*Tabla2[[#This Row],[cuba_fab_prot_g_l]]/1000</f>
        <v>172.02176</v>
      </c>
      <c r="Q19">
        <f>Tabla2[[#This Row],[queso_kg]]*Tabla2[[#This Row],[queso_est_pct]]/100</f>
        <v>350.73552000000001</v>
      </c>
      <c r="R19">
        <f>Tabla2[[#This Row],[queso_kg]]*Tabla2[[#This Row],[queso_mg_pct]]/100</f>
        <v>191.27320800000001</v>
      </c>
      <c r="S19">
        <f>_xlfn.ISOWEEKNUM(Tabla2[[#This Row],[fecha]])</f>
        <v>3</v>
      </c>
      <c r="T19">
        <v>3</v>
      </c>
    </row>
    <row r="20" spans="1:20" x14ac:dyDescent="0.25">
      <c r="A20" s="1">
        <v>45309</v>
      </c>
      <c r="B20">
        <v>4689</v>
      </c>
      <c r="C20">
        <v>4552</v>
      </c>
      <c r="D20">
        <v>44.6</v>
      </c>
      <c r="E20">
        <v>36.04</v>
      </c>
      <c r="F20">
        <v>5018</v>
      </c>
      <c r="G20">
        <v>41.26</v>
      </c>
      <c r="H20">
        <v>34.299999999999997</v>
      </c>
      <c r="I20">
        <v>5114</v>
      </c>
      <c r="J20">
        <v>600.45000000000005</v>
      </c>
      <c r="K20">
        <v>53.46</v>
      </c>
      <c r="L20">
        <v>27.11</v>
      </c>
      <c r="M20">
        <f>Tabla2[[#This Row],[entrada_litros]]*Tabla2[[#This Row],[entrada_grasa_g_l]]/1000</f>
        <v>203.01920000000001</v>
      </c>
      <c r="N20">
        <f>Tabla2[[#This Row],[entrada_litros]]*Tabla2[[#This Row],[entrada_prot_g_l]]/1000</f>
        <v>164.05408</v>
      </c>
      <c r="O20">
        <f>Tabla2[[#This Row],[cuba_fab_litros]]*Tabla2[[#This Row],[cuba_fab_grasa_g_l]]/1000</f>
        <v>207.04267999999999</v>
      </c>
      <c r="P20">
        <f>Tabla2[[#This Row],[cuba_fab_litros]]*Tabla2[[#This Row],[cuba_fab_prot_g_l]]/1000</f>
        <v>172.1174</v>
      </c>
      <c r="Q20">
        <f>Tabla2[[#This Row],[queso_kg]]*Tabla2[[#This Row],[queso_est_pct]]/100</f>
        <v>321.00057000000004</v>
      </c>
      <c r="R20">
        <f>Tabla2[[#This Row],[queso_kg]]*Tabla2[[#This Row],[queso_mg_pct]]/100</f>
        <v>162.78199499999999</v>
      </c>
      <c r="S20">
        <f>_xlfn.ISOWEEKNUM(Tabla2[[#This Row],[fecha]])</f>
        <v>3</v>
      </c>
      <c r="T20">
        <v>3</v>
      </c>
    </row>
    <row r="21" spans="1:20" x14ac:dyDescent="0.25">
      <c r="A21" s="1">
        <v>45310</v>
      </c>
      <c r="F21">
        <v>5142</v>
      </c>
      <c r="G21">
        <v>40.68</v>
      </c>
      <c r="H21">
        <v>34.270000000000003</v>
      </c>
      <c r="J21">
        <v>685.23</v>
      </c>
      <c r="K21">
        <v>51.59</v>
      </c>
      <c r="L21">
        <v>27.05</v>
      </c>
      <c r="M21">
        <f>Tabla2[[#This Row],[entrada_litros]]*Tabla2[[#This Row],[entrada_grasa_g_l]]/1000</f>
        <v>0</v>
      </c>
      <c r="N21">
        <f>Tabla2[[#This Row],[entrada_litros]]*Tabla2[[#This Row],[entrada_prot_g_l]]/1000</f>
        <v>0</v>
      </c>
      <c r="O21">
        <f>Tabla2[[#This Row],[cuba_fab_litros]]*Tabla2[[#This Row],[cuba_fab_grasa_g_l]]/1000</f>
        <v>209.17655999999999</v>
      </c>
      <c r="P21">
        <f>Tabla2[[#This Row],[cuba_fab_litros]]*Tabla2[[#This Row],[cuba_fab_prot_g_l]]/1000</f>
        <v>176.21634000000003</v>
      </c>
      <c r="Q21">
        <f>Tabla2[[#This Row],[queso_kg]]*Tabla2[[#This Row],[queso_est_pct]]/100</f>
        <v>353.51015700000005</v>
      </c>
      <c r="R21">
        <f>Tabla2[[#This Row],[queso_kg]]*Tabla2[[#This Row],[queso_mg_pct]]/100</f>
        <v>185.354715</v>
      </c>
      <c r="S21">
        <f>_xlfn.ISOWEEKNUM(Tabla2[[#This Row],[fecha]])</f>
        <v>3</v>
      </c>
      <c r="T21">
        <v>3</v>
      </c>
    </row>
    <row r="22" spans="1:20" x14ac:dyDescent="0.25">
      <c r="A22" s="1">
        <v>45311</v>
      </c>
      <c r="M22">
        <f>Tabla2[[#This Row],[entrada_litros]]*Tabla2[[#This Row],[entrada_grasa_g_l]]/1000</f>
        <v>0</v>
      </c>
      <c r="N22">
        <f>Tabla2[[#This Row],[entrada_litros]]*Tabla2[[#This Row],[entrada_prot_g_l]]/1000</f>
        <v>0</v>
      </c>
      <c r="O22">
        <f>Tabla2[[#This Row],[cuba_fab_litros]]*Tabla2[[#This Row],[cuba_fab_grasa_g_l]]/1000</f>
        <v>0</v>
      </c>
      <c r="P22">
        <f>Tabla2[[#This Row],[cuba_fab_litros]]*Tabla2[[#This Row],[cuba_fab_prot_g_l]]/1000</f>
        <v>0</v>
      </c>
      <c r="Q22">
        <f>Tabla2[[#This Row],[queso_kg]]*Tabla2[[#This Row],[queso_est_pct]]/100</f>
        <v>0</v>
      </c>
      <c r="R22">
        <f>Tabla2[[#This Row],[queso_kg]]*Tabla2[[#This Row],[queso_mg_pct]]/100</f>
        <v>0</v>
      </c>
      <c r="S22">
        <f>_xlfn.ISOWEEKNUM(Tabla2[[#This Row],[fecha]])</f>
        <v>3</v>
      </c>
      <c r="T22">
        <v>3</v>
      </c>
    </row>
    <row r="23" spans="1:20" x14ac:dyDescent="0.25">
      <c r="A23" s="1">
        <v>45312</v>
      </c>
      <c r="B23">
        <v>5234</v>
      </c>
      <c r="C23">
        <v>5082</v>
      </c>
      <c r="D23">
        <v>40.51</v>
      </c>
      <c r="E23">
        <v>33.24</v>
      </c>
      <c r="I23">
        <v>5082</v>
      </c>
      <c r="M23">
        <f>Tabla2[[#This Row],[entrada_litros]]*Tabla2[[#This Row],[entrada_grasa_g_l]]/1000</f>
        <v>205.87181999999999</v>
      </c>
      <c r="N23">
        <f>Tabla2[[#This Row],[entrada_litros]]*Tabla2[[#This Row],[entrada_prot_g_l]]/1000</f>
        <v>168.92568000000003</v>
      </c>
      <c r="O23">
        <f>Tabla2[[#This Row],[cuba_fab_litros]]*Tabla2[[#This Row],[cuba_fab_grasa_g_l]]/1000</f>
        <v>0</v>
      </c>
      <c r="P23">
        <f>Tabla2[[#This Row],[cuba_fab_litros]]*Tabla2[[#This Row],[cuba_fab_prot_g_l]]/1000</f>
        <v>0</v>
      </c>
      <c r="Q23">
        <f>Tabla2[[#This Row],[queso_kg]]*Tabla2[[#This Row],[queso_est_pct]]/100</f>
        <v>0</v>
      </c>
      <c r="R23">
        <f>Tabla2[[#This Row],[queso_kg]]*Tabla2[[#This Row],[queso_mg_pct]]/100</f>
        <v>0</v>
      </c>
      <c r="S23">
        <f>_xlfn.ISOWEEKNUM(Tabla2[[#This Row],[fecha]])</f>
        <v>3</v>
      </c>
      <c r="T23">
        <v>4</v>
      </c>
    </row>
    <row r="24" spans="1:20" x14ac:dyDescent="0.25">
      <c r="A24" s="1">
        <v>45313</v>
      </c>
      <c r="B24">
        <v>4880</v>
      </c>
      <c r="C24">
        <v>4738</v>
      </c>
      <c r="D24">
        <v>45.04</v>
      </c>
      <c r="E24">
        <v>34.44</v>
      </c>
      <c r="F24">
        <v>5027</v>
      </c>
      <c r="G24">
        <v>40.58</v>
      </c>
      <c r="H24">
        <v>32.58</v>
      </c>
      <c r="I24">
        <v>4820</v>
      </c>
      <c r="J24">
        <v>652.88</v>
      </c>
      <c r="K24">
        <v>52.28</v>
      </c>
      <c r="L24">
        <v>27.48</v>
      </c>
      <c r="M24">
        <f>Tabla2[[#This Row],[entrada_litros]]*Tabla2[[#This Row],[entrada_grasa_g_l]]/1000</f>
        <v>213.39952</v>
      </c>
      <c r="N24">
        <f>Tabla2[[#This Row],[entrada_litros]]*Tabla2[[#This Row],[entrada_prot_g_l]]/1000</f>
        <v>163.17671999999999</v>
      </c>
      <c r="O24">
        <f>Tabla2[[#This Row],[cuba_fab_litros]]*Tabla2[[#This Row],[cuba_fab_grasa_g_l]]/1000</f>
        <v>203.99566000000002</v>
      </c>
      <c r="P24">
        <f>Tabla2[[#This Row],[cuba_fab_litros]]*Tabla2[[#This Row],[cuba_fab_prot_g_l]]/1000</f>
        <v>163.77966000000001</v>
      </c>
      <c r="Q24">
        <f>Tabla2[[#This Row],[queso_kg]]*Tabla2[[#This Row],[queso_est_pct]]/100</f>
        <v>341.32566400000002</v>
      </c>
      <c r="R24">
        <f>Tabla2[[#This Row],[queso_kg]]*Tabla2[[#This Row],[queso_mg_pct]]/100</f>
        <v>179.41142400000001</v>
      </c>
      <c r="S24">
        <f>_xlfn.ISOWEEKNUM(Tabla2[[#This Row],[fecha]])</f>
        <v>4</v>
      </c>
      <c r="T24">
        <v>4</v>
      </c>
    </row>
    <row r="25" spans="1:20" x14ac:dyDescent="0.25">
      <c r="A25" s="1">
        <v>45314</v>
      </c>
      <c r="B25">
        <v>5405</v>
      </c>
      <c r="C25">
        <v>5248</v>
      </c>
      <c r="D25">
        <v>41.42</v>
      </c>
      <c r="E25">
        <v>33.75</v>
      </c>
      <c r="F25">
        <v>5027</v>
      </c>
      <c r="G25">
        <v>40</v>
      </c>
      <c r="H25">
        <v>32.53</v>
      </c>
      <c r="I25">
        <v>5068</v>
      </c>
      <c r="J25">
        <v>659.03</v>
      </c>
      <c r="K25">
        <v>51.36</v>
      </c>
      <c r="L25">
        <v>26.15</v>
      </c>
      <c r="M25">
        <f>Tabla2[[#This Row],[entrada_litros]]*Tabla2[[#This Row],[entrada_grasa_g_l]]/1000</f>
        <v>217.37216000000001</v>
      </c>
      <c r="N25">
        <f>Tabla2[[#This Row],[entrada_litros]]*Tabla2[[#This Row],[entrada_prot_g_l]]/1000</f>
        <v>177.12</v>
      </c>
      <c r="O25">
        <f>Tabla2[[#This Row],[cuba_fab_litros]]*Tabla2[[#This Row],[cuba_fab_grasa_g_l]]/1000</f>
        <v>201.08</v>
      </c>
      <c r="P25">
        <f>Tabla2[[#This Row],[cuba_fab_litros]]*Tabla2[[#This Row],[cuba_fab_prot_g_l]]/1000</f>
        <v>163.52831</v>
      </c>
      <c r="Q25">
        <f>Tabla2[[#This Row],[queso_kg]]*Tabla2[[#This Row],[queso_est_pct]]/100</f>
        <v>338.47780799999998</v>
      </c>
      <c r="R25">
        <f>Tabla2[[#This Row],[queso_kg]]*Tabla2[[#This Row],[queso_mg_pct]]/100</f>
        <v>172.33634499999999</v>
      </c>
      <c r="S25">
        <f>_xlfn.ISOWEEKNUM(Tabla2[[#This Row],[fecha]])</f>
        <v>4</v>
      </c>
      <c r="T25">
        <v>4</v>
      </c>
    </row>
    <row r="26" spans="1:20" x14ac:dyDescent="0.25">
      <c r="A26" s="1">
        <v>45315</v>
      </c>
      <c r="B26">
        <v>5107</v>
      </c>
      <c r="C26">
        <v>4958</v>
      </c>
      <c r="D26">
        <v>43.68</v>
      </c>
      <c r="E26">
        <v>36.4</v>
      </c>
      <c r="F26">
        <v>5029</v>
      </c>
      <c r="G26">
        <v>40.56</v>
      </c>
      <c r="H26">
        <v>33.799999999999997</v>
      </c>
      <c r="I26">
        <v>5026</v>
      </c>
      <c r="J26">
        <v>682.67</v>
      </c>
      <c r="K26">
        <v>49.73</v>
      </c>
      <c r="L26">
        <v>26.2</v>
      </c>
      <c r="M26">
        <f>Tabla2[[#This Row],[entrada_litros]]*Tabla2[[#This Row],[entrada_grasa_g_l]]/1000</f>
        <v>216.56544</v>
      </c>
      <c r="N26">
        <f>Tabla2[[#This Row],[entrada_litros]]*Tabla2[[#This Row],[entrada_prot_g_l]]/1000</f>
        <v>180.47119999999998</v>
      </c>
      <c r="O26">
        <f>Tabla2[[#This Row],[cuba_fab_litros]]*Tabla2[[#This Row],[cuba_fab_grasa_g_l]]/1000</f>
        <v>203.97624000000002</v>
      </c>
      <c r="P26">
        <f>Tabla2[[#This Row],[cuba_fab_litros]]*Tabla2[[#This Row],[cuba_fab_prot_g_l]]/1000</f>
        <v>169.9802</v>
      </c>
      <c r="Q26">
        <f>Tabla2[[#This Row],[queso_kg]]*Tabla2[[#This Row],[queso_est_pct]]/100</f>
        <v>339.49179099999992</v>
      </c>
      <c r="R26">
        <f>Tabla2[[#This Row],[queso_kg]]*Tabla2[[#This Row],[queso_mg_pct]]/100</f>
        <v>178.85953999999998</v>
      </c>
      <c r="S26">
        <f>_xlfn.ISOWEEKNUM(Tabla2[[#This Row],[fecha]])</f>
        <v>4</v>
      </c>
      <c r="T26">
        <v>4</v>
      </c>
    </row>
    <row r="27" spans="1:20" x14ac:dyDescent="0.25">
      <c r="A27" s="1">
        <v>45316</v>
      </c>
      <c r="B27">
        <v>4606</v>
      </c>
      <c r="C27">
        <v>4472</v>
      </c>
      <c r="D27">
        <v>41.1</v>
      </c>
      <c r="E27">
        <v>35.75</v>
      </c>
      <c r="F27">
        <v>5020</v>
      </c>
      <c r="G27">
        <v>40.200000000000003</v>
      </c>
      <c r="H27">
        <v>33.770000000000003</v>
      </c>
      <c r="I27">
        <v>4498</v>
      </c>
      <c r="J27">
        <v>589.19000000000005</v>
      </c>
      <c r="K27">
        <v>54.79</v>
      </c>
      <c r="L27">
        <v>28.37</v>
      </c>
      <c r="M27">
        <f>Tabla2[[#This Row],[entrada_litros]]*Tabla2[[#This Row],[entrada_grasa_g_l]]/1000</f>
        <v>183.79920000000001</v>
      </c>
      <c r="N27">
        <f>Tabla2[[#This Row],[entrada_litros]]*Tabla2[[#This Row],[entrada_prot_g_l]]/1000</f>
        <v>159.874</v>
      </c>
      <c r="O27">
        <f>Tabla2[[#This Row],[cuba_fab_litros]]*Tabla2[[#This Row],[cuba_fab_grasa_g_l]]/1000</f>
        <v>201.804</v>
      </c>
      <c r="P27">
        <f>Tabla2[[#This Row],[cuba_fab_litros]]*Tabla2[[#This Row],[cuba_fab_prot_g_l]]/1000</f>
        <v>169.52540000000002</v>
      </c>
      <c r="Q27">
        <f>Tabla2[[#This Row],[queso_kg]]*Tabla2[[#This Row],[queso_est_pct]]/100</f>
        <v>322.81720100000001</v>
      </c>
      <c r="R27">
        <f>Tabla2[[#This Row],[queso_kg]]*Tabla2[[#This Row],[queso_mg_pct]]/100</f>
        <v>167.15320300000002</v>
      </c>
      <c r="S27">
        <f>_xlfn.ISOWEEKNUM(Tabla2[[#This Row],[fecha]])</f>
        <v>4</v>
      </c>
      <c r="T27">
        <v>4</v>
      </c>
    </row>
    <row r="28" spans="1:20" x14ac:dyDescent="0.25">
      <c r="A28" s="1">
        <v>45317</v>
      </c>
      <c r="F28">
        <v>4519</v>
      </c>
      <c r="G28">
        <v>40.049999999999997</v>
      </c>
      <c r="H28">
        <v>33.42</v>
      </c>
      <c r="J28">
        <v>567.67999999999995</v>
      </c>
      <c r="K28">
        <v>52.27</v>
      </c>
      <c r="L28">
        <v>27.46</v>
      </c>
      <c r="M28">
        <f>Tabla2[[#This Row],[entrada_litros]]*Tabla2[[#This Row],[entrada_grasa_g_l]]/1000</f>
        <v>0</v>
      </c>
      <c r="N28">
        <f>Tabla2[[#This Row],[entrada_litros]]*Tabla2[[#This Row],[entrada_prot_g_l]]/1000</f>
        <v>0</v>
      </c>
      <c r="O28">
        <f>Tabla2[[#This Row],[cuba_fab_litros]]*Tabla2[[#This Row],[cuba_fab_grasa_g_l]]/1000</f>
        <v>180.98594999999997</v>
      </c>
      <c r="P28">
        <f>Tabla2[[#This Row],[cuba_fab_litros]]*Tabla2[[#This Row],[cuba_fab_prot_g_l]]/1000</f>
        <v>151.02498</v>
      </c>
      <c r="Q28">
        <f>Tabla2[[#This Row],[queso_kg]]*Tabla2[[#This Row],[queso_est_pct]]/100</f>
        <v>296.72633599999995</v>
      </c>
      <c r="R28">
        <f>Tabla2[[#This Row],[queso_kg]]*Tabla2[[#This Row],[queso_mg_pct]]/100</f>
        <v>155.884928</v>
      </c>
      <c r="S28">
        <f>_xlfn.ISOWEEKNUM(Tabla2[[#This Row],[fecha]])</f>
        <v>4</v>
      </c>
      <c r="T28">
        <v>4</v>
      </c>
    </row>
    <row r="29" spans="1:20" x14ac:dyDescent="0.25">
      <c r="A29" s="1">
        <v>45318</v>
      </c>
      <c r="M29">
        <f>Tabla2[[#This Row],[entrada_litros]]*Tabla2[[#This Row],[entrada_grasa_g_l]]/1000</f>
        <v>0</v>
      </c>
      <c r="N29">
        <f>Tabla2[[#This Row],[entrada_litros]]*Tabla2[[#This Row],[entrada_prot_g_l]]/1000</f>
        <v>0</v>
      </c>
      <c r="O29">
        <f>Tabla2[[#This Row],[cuba_fab_litros]]*Tabla2[[#This Row],[cuba_fab_grasa_g_l]]/1000</f>
        <v>0</v>
      </c>
      <c r="P29">
        <f>Tabla2[[#This Row],[cuba_fab_litros]]*Tabla2[[#This Row],[cuba_fab_prot_g_l]]/1000</f>
        <v>0</v>
      </c>
      <c r="Q29">
        <f>Tabla2[[#This Row],[queso_kg]]*Tabla2[[#This Row],[queso_est_pct]]/100</f>
        <v>0</v>
      </c>
      <c r="R29">
        <f>Tabla2[[#This Row],[queso_kg]]*Tabla2[[#This Row],[queso_mg_pct]]/100</f>
        <v>0</v>
      </c>
      <c r="S29">
        <f>_xlfn.ISOWEEKNUM(Tabla2[[#This Row],[fecha]])</f>
        <v>4</v>
      </c>
      <c r="T29">
        <v>4</v>
      </c>
    </row>
    <row r="30" spans="1:20" x14ac:dyDescent="0.25">
      <c r="A30" s="1">
        <v>45319</v>
      </c>
      <c r="B30">
        <v>5223</v>
      </c>
      <c r="C30">
        <v>5071</v>
      </c>
      <c r="D30">
        <v>40.76</v>
      </c>
      <c r="E30">
        <v>38.33</v>
      </c>
      <c r="I30">
        <v>5071</v>
      </c>
      <c r="M30">
        <f>Tabla2[[#This Row],[entrada_litros]]*Tabla2[[#This Row],[entrada_grasa_g_l]]/1000</f>
        <v>206.69396</v>
      </c>
      <c r="N30">
        <f>Tabla2[[#This Row],[entrada_litros]]*Tabla2[[#This Row],[entrada_prot_g_l]]/1000</f>
        <v>194.37143</v>
      </c>
      <c r="O30">
        <f>Tabla2[[#This Row],[cuba_fab_litros]]*Tabla2[[#This Row],[cuba_fab_grasa_g_l]]/1000</f>
        <v>0</v>
      </c>
      <c r="P30">
        <f>Tabla2[[#This Row],[cuba_fab_litros]]*Tabla2[[#This Row],[cuba_fab_prot_g_l]]/1000</f>
        <v>0</v>
      </c>
      <c r="Q30">
        <f>Tabla2[[#This Row],[queso_kg]]*Tabla2[[#This Row],[queso_est_pct]]/100</f>
        <v>0</v>
      </c>
      <c r="R30">
        <f>Tabla2[[#This Row],[queso_kg]]*Tabla2[[#This Row],[queso_mg_pct]]/100</f>
        <v>0</v>
      </c>
      <c r="S30">
        <f>_xlfn.ISOWEEKNUM(Tabla2[[#This Row],[fecha]])</f>
        <v>4</v>
      </c>
      <c r="T30">
        <v>5</v>
      </c>
    </row>
    <row r="31" spans="1:20" x14ac:dyDescent="0.25">
      <c r="A31" s="1">
        <v>45320</v>
      </c>
      <c r="B31">
        <v>4733</v>
      </c>
      <c r="C31">
        <v>4595</v>
      </c>
      <c r="D31">
        <v>41.2</v>
      </c>
      <c r="E31">
        <v>36.03</v>
      </c>
      <c r="F31">
        <v>5023</v>
      </c>
      <c r="G31">
        <v>38.869999999999997</v>
      </c>
      <c r="H31">
        <v>35.549999999999997</v>
      </c>
      <c r="I31">
        <v>4666</v>
      </c>
      <c r="J31">
        <v>580.22</v>
      </c>
      <c r="K31">
        <v>53.32</v>
      </c>
      <c r="L31">
        <v>27.66</v>
      </c>
      <c r="M31">
        <f>Tabla2[[#This Row],[entrada_litros]]*Tabla2[[#This Row],[entrada_grasa_g_l]]/1000</f>
        <v>189.31399999999999</v>
      </c>
      <c r="N31">
        <f>Tabla2[[#This Row],[entrada_litros]]*Tabla2[[#This Row],[entrada_prot_g_l]]/1000</f>
        <v>165.55785</v>
      </c>
      <c r="O31">
        <f>Tabla2[[#This Row],[cuba_fab_litros]]*Tabla2[[#This Row],[cuba_fab_grasa_g_l]]/1000</f>
        <v>195.24400999999997</v>
      </c>
      <c r="P31">
        <f>Tabla2[[#This Row],[cuba_fab_litros]]*Tabla2[[#This Row],[cuba_fab_prot_g_l]]/1000</f>
        <v>178.56764999999999</v>
      </c>
      <c r="Q31">
        <f>Tabla2[[#This Row],[queso_kg]]*Tabla2[[#This Row],[queso_est_pct]]/100</f>
        <v>309.37330400000002</v>
      </c>
      <c r="R31">
        <f>Tabla2[[#This Row],[queso_kg]]*Tabla2[[#This Row],[queso_mg_pct]]/100</f>
        <v>160.48885200000001</v>
      </c>
      <c r="S31">
        <f>_xlfn.ISOWEEKNUM(Tabla2[[#This Row],[fecha]])</f>
        <v>5</v>
      </c>
      <c r="T31">
        <v>5</v>
      </c>
    </row>
    <row r="32" spans="1:20" x14ac:dyDescent="0.25">
      <c r="A32" s="1">
        <v>45321</v>
      </c>
      <c r="B32">
        <v>4977</v>
      </c>
      <c r="C32">
        <v>4832</v>
      </c>
      <c r="D32">
        <v>42.03</v>
      </c>
      <c r="E32">
        <v>36.76</v>
      </c>
      <c r="F32">
        <v>5026</v>
      </c>
      <c r="G32">
        <v>39.549999999999997</v>
      </c>
      <c r="H32">
        <v>35.299999999999997</v>
      </c>
      <c r="I32">
        <v>4498</v>
      </c>
      <c r="J32">
        <v>582.22</v>
      </c>
      <c r="K32">
        <v>52.03</v>
      </c>
      <c r="L32">
        <v>27.26</v>
      </c>
      <c r="M32">
        <f>Tabla2[[#This Row],[entrada_litros]]*Tabla2[[#This Row],[entrada_grasa_g_l]]/1000</f>
        <v>203.08895999999999</v>
      </c>
      <c r="N32">
        <f>Tabla2[[#This Row],[entrada_litros]]*Tabla2[[#This Row],[entrada_prot_g_l]]/1000</f>
        <v>177.62431999999998</v>
      </c>
      <c r="O32">
        <f>Tabla2[[#This Row],[cuba_fab_litros]]*Tabla2[[#This Row],[cuba_fab_grasa_g_l]]/1000</f>
        <v>198.7783</v>
      </c>
      <c r="P32">
        <f>Tabla2[[#This Row],[cuba_fab_litros]]*Tabla2[[#This Row],[cuba_fab_prot_g_l]]/1000</f>
        <v>177.4178</v>
      </c>
      <c r="Q32">
        <f>Tabla2[[#This Row],[queso_kg]]*Tabla2[[#This Row],[queso_est_pct]]/100</f>
        <v>302.92906600000003</v>
      </c>
      <c r="R32">
        <f>Tabla2[[#This Row],[queso_kg]]*Tabla2[[#This Row],[queso_mg_pct]]/100</f>
        <v>158.71317200000001</v>
      </c>
      <c r="S32">
        <f>_xlfn.ISOWEEKNUM(Tabla2[[#This Row],[fecha]])</f>
        <v>5</v>
      </c>
      <c r="T32">
        <v>5</v>
      </c>
    </row>
    <row r="33" spans="1:20" x14ac:dyDescent="0.25">
      <c r="A33" s="1">
        <v>45322</v>
      </c>
      <c r="B33">
        <v>5061</v>
      </c>
      <c r="C33">
        <v>4914</v>
      </c>
      <c r="D33">
        <v>41.23</v>
      </c>
      <c r="E33">
        <v>35.83</v>
      </c>
      <c r="F33">
        <v>5030</v>
      </c>
      <c r="G33">
        <v>39.85</v>
      </c>
      <c r="H33">
        <v>34.76</v>
      </c>
      <c r="I33">
        <v>4412</v>
      </c>
      <c r="J33">
        <v>589.76</v>
      </c>
      <c r="K33">
        <v>52.14</v>
      </c>
      <c r="L33">
        <v>26.96</v>
      </c>
      <c r="M33">
        <f>Tabla2[[#This Row],[entrada_litros]]*Tabla2[[#This Row],[entrada_grasa_g_l]]/1000</f>
        <v>202.60421999999997</v>
      </c>
      <c r="N33">
        <f>Tabla2[[#This Row],[entrada_litros]]*Tabla2[[#This Row],[entrada_prot_g_l]]/1000</f>
        <v>176.06861999999998</v>
      </c>
      <c r="O33">
        <f>Tabla2[[#This Row],[cuba_fab_litros]]*Tabla2[[#This Row],[cuba_fab_grasa_g_l]]/1000</f>
        <v>200.44550000000001</v>
      </c>
      <c r="P33">
        <f>Tabla2[[#This Row],[cuba_fab_litros]]*Tabla2[[#This Row],[cuba_fab_prot_g_l]]/1000</f>
        <v>174.84279999999998</v>
      </c>
      <c r="Q33">
        <f>Tabla2[[#This Row],[queso_kg]]*Tabla2[[#This Row],[queso_est_pct]]/100</f>
        <v>307.50086399999998</v>
      </c>
      <c r="R33">
        <f>Tabla2[[#This Row],[queso_kg]]*Tabla2[[#This Row],[queso_mg_pct]]/100</f>
        <v>158.99929599999999</v>
      </c>
      <c r="S33">
        <f>_xlfn.ISOWEEKNUM(Tabla2[[#This Row],[fecha]])</f>
        <v>5</v>
      </c>
      <c r="T33">
        <v>5</v>
      </c>
    </row>
    <row r="34" spans="1:20" x14ac:dyDescent="0.25">
      <c r="A34" s="1">
        <v>45323</v>
      </c>
      <c r="B34">
        <v>4915</v>
      </c>
      <c r="C34">
        <v>4772</v>
      </c>
      <c r="D34">
        <v>43.42</v>
      </c>
      <c r="E34">
        <v>35.11</v>
      </c>
      <c r="F34">
        <v>5026</v>
      </c>
      <c r="G34">
        <v>40.57</v>
      </c>
      <c r="H34">
        <v>34.21</v>
      </c>
      <c r="I34">
        <v>4184</v>
      </c>
      <c r="J34">
        <v>645.03</v>
      </c>
      <c r="K34">
        <v>50.98</v>
      </c>
      <c r="L34">
        <v>26.32</v>
      </c>
      <c r="M34">
        <f>Tabla2[[#This Row],[entrada_litros]]*Tabla2[[#This Row],[entrada_grasa_g_l]]/1000</f>
        <v>207.20024000000001</v>
      </c>
      <c r="N34">
        <f>Tabla2[[#This Row],[entrada_litros]]*Tabla2[[#This Row],[entrada_prot_g_l]]/1000</f>
        <v>167.54491999999999</v>
      </c>
      <c r="O34">
        <f>Tabla2[[#This Row],[cuba_fab_litros]]*Tabla2[[#This Row],[cuba_fab_grasa_g_l]]/1000</f>
        <v>203.90482</v>
      </c>
      <c r="P34">
        <f>Tabla2[[#This Row],[cuba_fab_litros]]*Tabla2[[#This Row],[cuba_fab_prot_g_l]]/1000</f>
        <v>171.93946</v>
      </c>
      <c r="Q34">
        <f>Tabla2[[#This Row],[queso_kg]]*Tabla2[[#This Row],[queso_est_pct]]/100</f>
        <v>328.83629399999995</v>
      </c>
      <c r="R34">
        <f>Tabla2[[#This Row],[queso_kg]]*Tabla2[[#This Row],[queso_mg_pct]]/100</f>
        <v>169.77189599999997</v>
      </c>
      <c r="S34">
        <f>_xlfn.ISOWEEKNUM(Tabla2[[#This Row],[fecha]])</f>
        <v>5</v>
      </c>
      <c r="T34">
        <v>5</v>
      </c>
    </row>
    <row r="35" spans="1:20" x14ac:dyDescent="0.25">
      <c r="A35" s="1">
        <v>45324</v>
      </c>
      <c r="F35">
        <v>4211</v>
      </c>
      <c r="G35">
        <v>40.06</v>
      </c>
      <c r="H35">
        <v>34.22</v>
      </c>
      <c r="J35">
        <v>538.25</v>
      </c>
      <c r="K35">
        <v>50.99</v>
      </c>
      <c r="L35">
        <v>25.83</v>
      </c>
      <c r="M35">
        <f>Tabla2[[#This Row],[entrada_litros]]*Tabla2[[#This Row],[entrada_grasa_g_l]]/1000</f>
        <v>0</v>
      </c>
      <c r="N35">
        <f>Tabla2[[#This Row],[entrada_litros]]*Tabla2[[#This Row],[entrada_prot_g_l]]/1000</f>
        <v>0</v>
      </c>
      <c r="O35">
        <f>Tabla2[[#This Row],[cuba_fab_litros]]*Tabla2[[#This Row],[cuba_fab_grasa_g_l]]/1000</f>
        <v>168.69265999999999</v>
      </c>
      <c r="P35">
        <f>Tabla2[[#This Row],[cuba_fab_litros]]*Tabla2[[#This Row],[cuba_fab_prot_g_l]]/1000</f>
        <v>144.10041999999999</v>
      </c>
      <c r="Q35">
        <f>Tabla2[[#This Row],[queso_kg]]*Tabla2[[#This Row],[queso_est_pct]]/100</f>
        <v>274.45367499999998</v>
      </c>
      <c r="R35">
        <f>Tabla2[[#This Row],[queso_kg]]*Tabla2[[#This Row],[queso_mg_pct]]/100</f>
        <v>139.02997500000001</v>
      </c>
      <c r="S35">
        <f>_xlfn.ISOWEEKNUM(Tabla2[[#This Row],[fecha]])</f>
        <v>5</v>
      </c>
      <c r="T35">
        <v>5</v>
      </c>
    </row>
    <row r="36" spans="1:20" x14ac:dyDescent="0.25">
      <c r="A36" s="1">
        <v>45325</v>
      </c>
      <c r="M36">
        <f>Tabla2[[#This Row],[entrada_litros]]*Tabla2[[#This Row],[entrada_grasa_g_l]]/1000</f>
        <v>0</v>
      </c>
      <c r="N36">
        <f>Tabla2[[#This Row],[entrada_litros]]*Tabla2[[#This Row],[entrada_prot_g_l]]/1000</f>
        <v>0</v>
      </c>
      <c r="O36">
        <f>Tabla2[[#This Row],[cuba_fab_litros]]*Tabla2[[#This Row],[cuba_fab_grasa_g_l]]/1000</f>
        <v>0</v>
      </c>
      <c r="P36">
        <f>Tabla2[[#This Row],[cuba_fab_litros]]*Tabla2[[#This Row],[cuba_fab_prot_g_l]]/1000</f>
        <v>0</v>
      </c>
      <c r="Q36">
        <f>Tabla2[[#This Row],[queso_kg]]*Tabla2[[#This Row],[queso_est_pct]]/100</f>
        <v>0</v>
      </c>
      <c r="R36">
        <f>Tabla2[[#This Row],[queso_kg]]*Tabla2[[#This Row],[queso_mg_pct]]/100</f>
        <v>0</v>
      </c>
      <c r="S36">
        <f>_xlfn.ISOWEEKNUM(Tabla2[[#This Row],[fecha]])</f>
        <v>5</v>
      </c>
      <c r="T36">
        <v>5</v>
      </c>
    </row>
    <row r="37" spans="1:20" x14ac:dyDescent="0.25">
      <c r="A37" s="1">
        <v>45326</v>
      </c>
      <c r="B37">
        <v>5470</v>
      </c>
      <c r="C37">
        <v>5311</v>
      </c>
      <c r="D37">
        <v>45.46</v>
      </c>
      <c r="E37">
        <v>34.61</v>
      </c>
      <c r="I37">
        <v>5311</v>
      </c>
      <c r="M37">
        <f>Tabla2[[#This Row],[entrada_litros]]*Tabla2[[#This Row],[entrada_grasa_g_l]]/1000</f>
        <v>241.43806000000001</v>
      </c>
      <c r="N37">
        <f>Tabla2[[#This Row],[entrada_litros]]*Tabla2[[#This Row],[entrada_prot_g_l]]/1000</f>
        <v>183.81370999999999</v>
      </c>
      <c r="O37">
        <f>Tabla2[[#This Row],[cuba_fab_litros]]*Tabla2[[#This Row],[cuba_fab_grasa_g_l]]/1000</f>
        <v>0</v>
      </c>
      <c r="P37">
        <f>Tabla2[[#This Row],[cuba_fab_litros]]*Tabla2[[#This Row],[cuba_fab_prot_g_l]]/1000</f>
        <v>0</v>
      </c>
      <c r="Q37">
        <f>Tabla2[[#This Row],[queso_kg]]*Tabla2[[#This Row],[queso_est_pct]]/100</f>
        <v>0</v>
      </c>
      <c r="R37">
        <f>Tabla2[[#This Row],[queso_kg]]*Tabla2[[#This Row],[queso_mg_pct]]/100</f>
        <v>0</v>
      </c>
      <c r="S37">
        <f>_xlfn.ISOWEEKNUM(Tabla2[[#This Row],[fecha]])</f>
        <v>5</v>
      </c>
      <c r="T37">
        <v>6</v>
      </c>
    </row>
    <row r="38" spans="1:20" x14ac:dyDescent="0.25">
      <c r="A38" s="1">
        <v>45327</v>
      </c>
      <c r="B38">
        <v>5051</v>
      </c>
      <c r="C38">
        <v>4904</v>
      </c>
      <c r="D38">
        <v>42.66</v>
      </c>
      <c r="E38">
        <v>35.06</v>
      </c>
      <c r="F38">
        <v>5024</v>
      </c>
      <c r="G38">
        <v>42.28</v>
      </c>
      <c r="H38">
        <v>33.619999999999997</v>
      </c>
      <c r="I38">
        <v>5215</v>
      </c>
      <c r="J38">
        <v>637.6</v>
      </c>
      <c r="K38">
        <v>51.91</v>
      </c>
      <c r="L38">
        <v>27.69</v>
      </c>
      <c r="M38">
        <f>Tabla2[[#This Row],[entrada_litros]]*Tabla2[[#This Row],[entrada_grasa_g_l]]/1000</f>
        <v>209.20463999999998</v>
      </c>
      <c r="N38">
        <f>Tabla2[[#This Row],[entrada_litros]]*Tabla2[[#This Row],[entrada_prot_g_l]]/1000</f>
        <v>171.93424000000002</v>
      </c>
      <c r="O38">
        <f>Tabla2[[#This Row],[cuba_fab_litros]]*Tabla2[[#This Row],[cuba_fab_grasa_g_l]]/1000</f>
        <v>212.41471999999999</v>
      </c>
      <c r="P38">
        <f>Tabla2[[#This Row],[cuba_fab_litros]]*Tabla2[[#This Row],[cuba_fab_prot_g_l]]/1000</f>
        <v>168.90687999999997</v>
      </c>
      <c r="Q38">
        <f>Tabla2[[#This Row],[queso_kg]]*Tabla2[[#This Row],[queso_est_pct]]/100</f>
        <v>330.97816</v>
      </c>
      <c r="R38">
        <f>Tabla2[[#This Row],[queso_kg]]*Tabla2[[#This Row],[queso_mg_pct]]/100</f>
        <v>176.55144000000001</v>
      </c>
      <c r="S38">
        <f>_xlfn.ISOWEEKNUM(Tabla2[[#This Row],[fecha]])</f>
        <v>6</v>
      </c>
      <c r="T38">
        <v>6</v>
      </c>
    </row>
    <row r="39" spans="1:20" x14ac:dyDescent="0.25">
      <c r="A39" s="1">
        <v>45328</v>
      </c>
      <c r="B39">
        <v>5706</v>
      </c>
      <c r="C39">
        <v>5540</v>
      </c>
      <c r="D39">
        <v>40.92</v>
      </c>
      <c r="E39">
        <v>35.85</v>
      </c>
      <c r="F39">
        <v>5032</v>
      </c>
      <c r="G39">
        <v>40.409999999999997</v>
      </c>
      <c r="H39">
        <v>33.57</v>
      </c>
      <c r="I39">
        <v>5755</v>
      </c>
      <c r="J39">
        <v>619.29999999999995</v>
      </c>
      <c r="K39">
        <v>52.86</v>
      </c>
      <c r="L39">
        <v>28.03</v>
      </c>
      <c r="M39">
        <f>Tabla2[[#This Row],[entrada_litros]]*Tabla2[[#This Row],[entrada_grasa_g_l]]/1000</f>
        <v>226.69680000000002</v>
      </c>
      <c r="N39">
        <f>Tabla2[[#This Row],[entrada_litros]]*Tabla2[[#This Row],[entrada_prot_g_l]]/1000</f>
        <v>198.60900000000001</v>
      </c>
      <c r="O39">
        <f>Tabla2[[#This Row],[cuba_fab_litros]]*Tabla2[[#This Row],[cuba_fab_grasa_g_l]]/1000</f>
        <v>203.34312</v>
      </c>
      <c r="P39">
        <f>Tabla2[[#This Row],[cuba_fab_litros]]*Tabla2[[#This Row],[cuba_fab_prot_g_l]]/1000</f>
        <v>168.92424</v>
      </c>
      <c r="Q39">
        <f>Tabla2[[#This Row],[queso_kg]]*Tabla2[[#This Row],[queso_est_pct]]/100</f>
        <v>327.36197999999996</v>
      </c>
      <c r="R39">
        <f>Tabla2[[#This Row],[queso_kg]]*Tabla2[[#This Row],[queso_mg_pct]]/100</f>
        <v>173.58978999999999</v>
      </c>
      <c r="S39">
        <f>_xlfn.ISOWEEKNUM(Tabla2[[#This Row],[fecha]])</f>
        <v>6</v>
      </c>
      <c r="T39">
        <v>6</v>
      </c>
    </row>
    <row r="40" spans="1:20" x14ac:dyDescent="0.25">
      <c r="A40" s="1">
        <v>45329</v>
      </c>
      <c r="B40">
        <v>5388</v>
      </c>
      <c r="C40">
        <v>5231</v>
      </c>
      <c r="D40">
        <v>41.41</v>
      </c>
      <c r="E40">
        <v>37.51</v>
      </c>
      <c r="F40">
        <v>5022</v>
      </c>
      <c r="G40">
        <v>40.26</v>
      </c>
      <c r="H40">
        <v>34.75</v>
      </c>
      <c r="I40">
        <v>5986</v>
      </c>
      <c r="J40">
        <v>646.16</v>
      </c>
      <c r="K40">
        <v>51.29</v>
      </c>
      <c r="L40">
        <v>27.03</v>
      </c>
      <c r="M40">
        <f>Tabla2[[#This Row],[entrada_litros]]*Tabla2[[#This Row],[entrada_grasa_g_l]]/1000</f>
        <v>216.61570999999998</v>
      </c>
      <c r="N40">
        <f>Tabla2[[#This Row],[entrada_litros]]*Tabla2[[#This Row],[entrada_prot_g_l]]/1000</f>
        <v>196.21481</v>
      </c>
      <c r="O40">
        <f>Tabla2[[#This Row],[cuba_fab_litros]]*Tabla2[[#This Row],[cuba_fab_grasa_g_l]]/1000</f>
        <v>202.18572</v>
      </c>
      <c r="P40">
        <f>Tabla2[[#This Row],[cuba_fab_litros]]*Tabla2[[#This Row],[cuba_fab_prot_g_l]]/1000</f>
        <v>174.5145</v>
      </c>
      <c r="Q40">
        <f>Tabla2[[#This Row],[queso_kg]]*Tabla2[[#This Row],[queso_est_pct]]/100</f>
        <v>331.41546399999999</v>
      </c>
      <c r="R40">
        <f>Tabla2[[#This Row],[queso_kg]]*Tabla2[[#This Row],[queso_mg_pct]]/100</f>
        <v>174.657048</v>
      </c>
      <c r="S40">
        <f>_xlfn.ISOWEEKNUM(Tabla2[[#This Row],[fecha]])</f>
        <v>6</v>
      </c>
      <c r="T40">
        <v>6</v>
      </c>
    </row>
    <row r="41" spans="1:20" x14ac:dyDescent="0.25">
      <c r="A41" s="1">
        <v>45330</v>
      </c>
      <c r="B41">
        <v>5412</v>
      </c>
      <c r="C41">
        <v>5254</v>
      </c>
      <c r="D41">
        <v>42.25</v>
      </c>
      <c r="E41">
        <v>35.729999999999997</v>
      </c>
      <c r="F41">
        <v>5022</v>
      </c>
      <c r="G41">
        <v>40.369999999999997</v>
      </c>
      <c r="H41">
        <v>34.6</v>
      </c>
      <c r="I41">
        <v>6240</v>
      </c>
      <c r="J41">
        <v>677.33</v>
      </c>
      <c r="K41">
        <v>50.24</v>
      </c>
      <c r="L41">
        <v>25.91</v>
      </c>
      <c r="M41">
        <f>Tabla2[[#This Row],[entrada_litros]]*Tabla2[[#This Row],[entrada_grasa_g_l]]/1000</f>
        <v>221.98150000000001</v>
      </c>
      <c r="N41">
        <f>Tabla2[[#This Row],[entrada_litros]]*Tabla2[[#This Row],[entrada_prot_g_l]]/1000</f>
        <v>187.72541999999999</v>
      </c>
      <c r="O41">
        <f>Tabla2[[#This Row],[cuba_fab_litros]]*Tabla2[[#This Row],[cuba_fab_grasa_g_l]]/1000</f>
        <v>202.73813999999999</v>
      </c>
      <c r="P41">
        <f>Tabla2[[#This Row],[cuba_fab_litros]]*Tabla2[[#This Row],[cuba_fab_prot_g_l]]/1000</f>
        <v>173.7612</v>
      </c>
      <c r="Q41">
        <f>Tabla2[[#This Row],[queso_kg]]*Tabla2[[#This Row],[queso_est_pct]]/100</f>
        <v>340.29059200000006</v>
      </c>
      <c r="R41">
        <f>Tabla2[[#This Row],[queso_kg]]*Tabla2[[#This Row],[queso_mg_pct]]/100</f>
        <v>175.49620300000004</v>
      </c>
      <c r="S41">
        <f>_xlfn.ISOWEEKNUM(Tabla2[[#This Row],[fecha]])</f>
        <v>6</v>
      </c>
      <c r="T41">
        <v>6</v>
      </c>
    </row>
    <row r="42" spans="1:20" x14ac:dyDescent="0.25">
      <c r="A42" s="1">
        <v>45331</v>
      </c>
      <c r="F42">
        <v>6272</v>
      </c>
      <c r="G42">
        <v>40.58</v>
      </c>
      <c r="H42">
        <v>34.159999999999997</v>
      </c>
      <c r="J42">
        <v>821.9</v>
      </c>
      <c r="K42">
        <v>51.81</v>
      </c>
      <c r="L42">
        <v>26.79</v>
      </c>
      <c r="M42">
        <f>Tabla2[[#This Row],[entrada_litros]]*Tabla2[[#This Row],[entrada_grasa_g_l]]/1000</f>
        <v>0</v>
      </c>
      <c r="N42">
        <f>Tabla2[[#This Row],[entrada_litros]]*Tabla2[[#This Row],[entrada_prot_g_l]]/1000</f>
        <v>0</v>
      </c>
      <c r="O42">
        <f>Tabla2[[#This Row],[cuba_fab_litros]]*Tabla2[[#This Row],[cuba_fab_grasa_g_l]]/1000</f>
        <v>254.51775999999998</v>
      </c>
      <c r="P42">
        <f>Tabla2[[#This Row],[cuba_fab_litros]]*Tabla2[[#This Row],[cuba_fab_prot_g_l]]/1000</f>
        <v>214.25152</v>
      </c>
      <c r="Q42">
        <f>Tabla2[[#This Row],[queso_kg]]*Tabla2[[#This Row],[queso_est_pct]]/100</f>
        <v>425.82639</v>
      </c>
      <c r="R42">
        <f>Tabla2[[#This Row],[queso_kg]]*Tabla2[[#This Row],[queso_mg_pct]]/100</f>
        <v>220.18700999999999</v>
      </c>
      <c r="S42">
        <f>_xlfn.ISOWEEKNUM(Tabla2[[#This Row],[fecha]])</f>
        <v>6</v>
      </c>
      <c r="T42">
        <v>6</v>
      </c>
    </row>
    <row r="43" spans="1:20" x14ac:dyDescent="0.25">
      <c r="A43" s="1">
        <v>45332</v>
      </c>
      <c r="M43">
        <f>Tabla2[[#This Row],[entrada_litros]]*Tabla2[[#This Row],[entrada_grasa_g_l]]/1000</f>
        <v>0</v>
      </c>
      <c r="N43">
        <f>Tabla2[[#This Row],[entrada_litros]]*Tabla2[[#This Row],[entrada_prot_g_l]]/1000</f>
        <v>0</v>
      </c>
      <c r="O43">
        <f>Tabla2[[#This Row],[cuba_fab_litros]]*Tabla2[[#This Row],[cuba_fab_grasa_g_l]]/1000</f>
        <v>0</v>
      </c>
      <c r="P43">
        <f>Tabla2[[#This Row],[cuba_fab_litros]]*Tabla2[[#This Row],[cuba_fab_prot_g_l]]/1000</f>
        <v>0</v>
      </c>
      <c r="Q43">
        <f>Tabla2[[#This Row],[queso_kg]]*Tabla2[[#This Row],[queso_est_pct]]/100</f>
        <v>0</v>
      </c>
      <c r="R43">
        <f>Tabla2[[#This Row],[queso_kg]]*Tabla2[[#This Row],[queso_mg_pct]]/100</f>
        <v>0</v>
      </c>
      <c r="S43">
        <f>_xlfn.ISOWEEKNUM(Tabla2[[#This Row],[fecha]])</f>
        <v>6</v>
      </c>
      <c r="T43">
        <v>6</v>
      </c>
    </row>
    <row r="44" spans="1:20" x14ac:dyDescent="0.25">
      <c r="A44" s="1">
        <v>45333</v>
      </c>
      <c r="B44">
        <v>5429</v>
      </c>
      <c r="C44">
        <v>5271</v>
      </c>
      <c r="D44">
        <v>42.46</v>
      </c>
      <c r="E44">
        <v>36.380000000000003</v>
      </c>
      <c r="I44">
        <v>5271</v>
      </c>
      <c r="M44">
        <f>Tabla2[[#This Row],[entrada_litros]]*Tabla2[[#This Row],[entrada_grasa_g_l]]/1000</f>
        <v>223.80665999999999</v>
      </c>
      <c r="N44">
        <f>Tabla2[[#This Row],[entrada_litros]]*Tabla2[[#This Row],[entrada_prot_g_l]]/1000</f>
        <v>191.75898000000001</v>
      </c>
      <c r="O44">
        <f>Tabla2[[#This Row],[cuba_fab_litros]]*Tabla2[[#This Row],[cuba_fab_grasa_g_l]]/1000</f>
        <v>0</v>
      </c>
      <c r="P44">
        <f>Tabla2[[#This Row],[cuba_fab_litros]]*Tabla2[[#This Row],[cuba_fab_prot_g_l]]/1000</f>
        <v>0</v>
      </c>
      <c r="Q44">
        <f>Tabla2[[#This Row],[queso_kg]]*Tabla2[[#This Row],[queso_est_pct]]/100</f>
        <v>0</v>
      </c>
      <c r="R44">
        <f>Tabla2[[#This Row],[queso_kg]]*Tabla2[[#This Row],[queso_mg_pct]]/100</f>
        <v>0</v>
      </c>
      <c r="S44">
        <f>_xlfn.ISOWEEKNUM(Tabla2[[#This Row],[fecha]])</f>
        <v>6</v>
      </c>
      <c r="T44">
        <v>7</v>
      </c>
    </row>
    <row r="45" spans="1:20" x14ac:dyDescent="0.25">
      <c r="A45" s="1">
        <v>45334</v>
      </c>
      <c r="B45">
        <v>5272</v>
      </c>
      <c r="C45">
        <v>5118</v>
      </c>
      <c r="D45">
        <v>42.24</v>
      </c>
      <c r="E45">
        <v>35.01</v>
      </c>
      <c r="F45">
        <v>5022</v>
      </c>
      <c r="G45">
        <v>40.299999999999997</v>
      </c>
      <c r="H45">
        <v>34.26</v>
      </c>
      <c r="I45">
        <v>5389</v>
      </c>
      <c r="J45">
        <v>628.54</v>
      </c>
      <c r="K45">
        <v>52.22</v>
      </c>
      <c r="L45">
        <v>26.47</v>
      </c>
      <c r="M45">
        <f>Tabla2[[#This Row],[entrada_litros]]*Tabla2[[#This Row],[entrada_grasa_g_l]]/1000</f>
        <v>216.18432000000001</v>
      </c>
      <c r="N45">
        <f>Tabla2[[#This Row],[entrada_litros]]*Tabla2[[#This Row],[entrada_prot_g_l]]/1000</f>
        <v>179.18117999999998</v>
      </c>
      <c r="O45">
        <f>Tabla2[[#This Row],[cuba_fab_litros]]*Tabla2[[#This Row],[cuba_fab_grasa_g_l]]/1000</f>
        <v>202.38659999999999</v>
      </c>
      <c r="P45">
        <f>Tabla2[[#This Row],[cuba_fab_litros]]*Tabla2[[#This Row],[cuba_fab_prot_g_l]]/1000</f>
        <v>172.05372</v>
      </c>
      <c r="Q45">
        <f>Tabla2[[#This Row],[queso_kg]]*Tabla2[[#This Row],[queso_est_pct]]/100</f>
        <v>328.22358799999995</v>
      </c>
      <c r="R45">
        <f>Tabla2[[#This Row],[queso_kg]]*Tabla2[[#This Row],[queso_mg_pct]]/100</f>
        <v>166.374538</v>
      </c>
      <c r="S45">
        <f>_xlfn.ISOWEEKNUM(Tabla2[[#This Row],[fecha]])</f>
        <v>7</v>
      </c>
      <c r="T45">
        <v>7</v>
      </c>
    </row>
    <row r="46" spans="1:20" x14ac:dyDescent="0.25">
      <c r="A46" s="1">
        <v>45335</v>
      </c>
      <c r="B46">
        <v>4885</v>
      </c>
      <c r="C46">
        <v>4743</v>
      </c>
      <c r="D46">
        <v>39.9</v>
      </c>
      <c r="E46">
        <v>34.44</v>
      </c>
      <c r="F46">
        <v>5040</v>
      </c>
      <c r="G46">
        <v>38.880000000000003</v>
      </c>
      <c r="H46">
        <v>33.54</v>
      </c>
      <c r="I46">
        <v>5132</v>
      </c>
      <c r="J46">
        <v>621.4</v>
      </c>
      <c r="K46">
        <v>50.55</v>
      </c>
      <c r="L46">
        <v>25.87</v>
      </c>
      <c r="M46">
        <f>Tabla2[[#This Row],[entrada_litros]]*Tabla2[[#This Row],[entrada_grasa_g_l]]/1000</f>
        <v>189.24569999999997</v>
      </c>
      <c r="N46">
        <f>Tabla2[[#This Row],[entrada_litros]]*Tabla2[[#This Row],[entrada_prot_g_l]]/1000</f>
        <v>163.34891999999999</v>
      </c>
      <c r="O46">
        <f>Tabla2[[#This Row],[cuba_fab_litros]]*Tabla2[[#This Row],[cuba_fab_grasa_g_l]]/1000</f>
        <v>195.95520000000002</v>
      </c>
      <c r="P46">
        <f>Tabla2[[#This Row],[cuba_fab_litros]]*Tabla2[[#This Row],[cuba_fab_prot_g_l]]/1000</f>
        <v>169.04160000000002</v>
      </c>
      <c r="Q46">
        <f>Tabla2[[#This Row],[queso_kg]]*Tabla2[[#This Row],[queso_est_pct]]/100</f>
        <v>314.11769999999996</v>
      </c>
      <c r="R46">
        <f>Tabla2[[#This Row],[queso_kg]]*Tabla2[[#This Row],[queso_mg_pct]]/100</f>
        <v>160.75618</v>
      </c>
      <c r="S46">
        <f>_xlfn.ISOWEEKNUM(Tabla2[[#This Row],[fecha]])</f>
        <v>7</v>
      </c>
      <c r="T46">
        <v>7</v>
      </c>
    </row>
    <row r="47" spans="1:20" x14ac:dyDescent="0.25">
      <c r="A47" s="1">
        <v>45336</v>
      </c>
      <c r="B47">
        <v>5348</v>
      </c>
      <c r="C47">
        <v>5192</v>
      </c>
      <c r="D47">
        <v>42.81</v>
      </c>
      <c r="E47">
        <v>35.85</v>
      </c>
      <c r="F47">
        <v>5025</v>
      </c>
      <c r="G47">
        <v>40.200000000000003</v>
      </c>
      <c r="H47">
        <v>33.71</v>
      </c>
      <c r="I47">
        <v>5324</v>
      </c>
      <c r="J47">
        <v>626.17999999999995</v>
      </c>
      <c r="K47">
        <v>51.68</v>
      </c>
      <c r="L47">
        <v>26.7</v>
      </c>
      <c r="M47">
        <f>Tabla2[[#This Row],[entrada_litros]]*Tabla2[[#This Row],[entrada_grasa_g_l]]/1000</f>
        <v>222.26952000000003</v>
      </c>
      <c r="N47">
        <f>Tabla2[[#This Row],[entrada_litros]]*Tabla2[[#This Row],[entrada_prot_g_l]]/1000</f>
        <v>186.13320000000002</v>
      </c>
      <c r="O47">
        <f>Tabla2[[#This Row],[cuba_fab_litros]]*Tabla2[[#This Row],[cuba_fab_grasa_g_l]]/1000</f>
        <v>202.005</v>
      </c>
      <c r="P47">
        <f>Tabla2[[#This Row],[cuba_fab_litros]]*Tabla2[[#This Row],[cuba_fab_prot_g_l]]/1000</f>
        <v>169.39275000000001</v>
      </c>
      <c r="Q47">
        <f>Tabla2[[#This Row],[queso_kg]]*Tabla2[[#This Row],[queso_est_pct]]/100</f>
        <v>323.60982399999995</v>
      </c>
      <c r="R47">
        <f>Tabla2[[#This Row],[queso_kg]]*Tabla2[[#This Row],[queso_mg_pct]]/100</f>
        <v>167.19005999999999</v>
      </c>
      <c r="S47">
        <f>_xlfn.ISOWEEKNUM(Tabla2[[#This Row],[fecha]])</f>
        <v>7</v>
      </c>
      <c r="T47">
        <v>7</v>
      </c>
    </row>
    <row r="48" spans="1:20" x14ac:dyDescent="0.25">
      <c r="A48" s="1">
        <v>45337</v>
      </c>
      <c r="B48">
        <v>4887</v>
      </c>
      <c r="C48">
        <v>4745</v>
      </c>
      <c r="D48">
        <v>42.23</v>
      </c>
      <c r="E48">
        <v>35.31</v>
      </c>
      <c r="F48">
        <v>5029</v>
      </c>
      <c r="G48">
        <v>40.01</v>
      </c>
      <c r="H48">
        <v>33.81</v>
      </c>
      <c r="I48">
        <v>5069</v>
      </c>
      <c r="J48">
        <v>605.09</v>
      </c>
      <c r="K48">
        <v>53.01</v>
      </c>
      <c r="L48">
        <v>27.95</v>
      </c>
      <c r="M48">
        <f>Tabla2[[#This Row],[entrada_litros]]*Tabla2[[#This Row],[entrada_grasa_g_l]]/1000</f>
        <v>200.38134999999997</v>
      </c>
      <c r="N48">
        <f>Tabla2[[#This Row],[entrada_litros]]*Tabla2[[#This Row],[entrada_prot_g_l]]/1000</f>
        <v>167.54595</v>
      </c>
      <c r="O48">
        <f>Tabla2[[#This Row],[cuba_fab_litros]]*Tabla2[[#This Row],[cuba_fab_grasa_g_l]]/1000</f>
        <v>201.21028999999999</v>
      </c>
      <c r="P48">
        <f>Tabla2[[#This Row],[cuba_fab_litros]]*Tabla2[[#This Row],[cuba_fab_prot_g_l]]/1000</f>
        <v>170.03049000000001</v>
      </c>
      <c r="Q48">
        <f>Tabla2[[#This Row],[queso_kg]]*Tabla2[[#This Row],[queso_est_pct]]/100</f>
        <v>320.75820899999997</v>
      </c>
      <c r="R48">
        <f>Tabla2[[#This Row],[queso_kg]]*Tabla2[[#This Row],[queso_mg_pct]]/100</f>
        <v>169.12265500000001</v>
      </c>
      <c r="S48">
        <f>_xlfn.ISOWEEKNUM(Tabla2[[#This Row],[fecha]])</f>
        <v>7</v>
      </c>
      <c r="T48">
        <v>7</v>
      </c>
    </row>
    <row r="49" spans="1:20" x14ac:dyDescent="0.25">
      <c r="A49" s="1">
        <v>45338</v>
      </c>
      <c r="F49">
        <v>5101</v>
      </c>
      <c r="G49">
        <v>39.03</v>
      </c>
      <c r="H49">
        <v>33.32</v>
      </c>
      <c r="J49">
        <v>605.53</v>
      </c>
      <c r="K49">
        <v>53.63</v>
      </c>
      <c r="L49">
        <v>26.91</v>
      </c>
      <c r="M49">
        <f>Tabla2[[#This Row],[entrada_litros]]*Tabla2[[#This Row],[entrada_grasa_g_l]]/1000</f>
        <v>0</v>
      </c>
      <c r="N49">
        <f>Tabla2[[#This Row],[entrada_litros]]*Tabla2[[#This Row],[entrada_prot_g_l]]/1000</f>
        <v>0</v>
      </c>
      <c r="O49">
        <f>Tabla2[[#This Row],[cuba_fab_litros]]*Tabla2[[#This Row],[cuba_fab_grasa_g_l]]/1000</f>
        <v>199.09202999999999</v>
      </c>
      <c r="P49">
        <f>Tabla2[[#This Row],[cuba_fab_litros]]*Tabla2[[#This Row],[cuba_fab_prot_g_l]]/1000</f>
        <v>169.96532000000002</v>
      </c>
      <c r="Q49">
        <f>Tabla2[[#This Row],[queso_kg]]*Tabla2[[#This Row],[queso_est_pct]]/100</f>
        <v>324.74573900000001</v>
      </c>
      <c r="R49">
        <f>Tabla2[[#This Row],[queso_kg]]*Tabla2[[#This Row],[queso_mg_pct]]/100</f>
        <v>162.94812300000001</v>
      </c>
      <c r="S49">
        <f>_xlfn.ISOWEEKNUM(Tabla2[[#This Row],[fecha]])</f>
        <v>7</v>
      </c>
      <c r="T49">
        <v>7</v>
      </c>
    </row>
    <row r="50" spans="1:20" x14ac:dyDescent="0.25">
      <c r="A50" s="1">
        <v>45339</v>
      </c>
      <c r="M50">
        <f>Tabla2[[#This Row],[entrada_litros]]*Tabla2[[#This Row],[entrada_grasa_g_l]]/1000</f>
        <v>0</v>
      </c>
      <c r="N50">
        <f>Tabla2[[#This Row],[entrada_litros]]*Tabla2[[#This Row],[entrada_prot_g_l]]/1000</f>
        <v>0</v>
      </c>
      <c r="O50">
        <f>Tabla2[[#This Row],[cuba_fab_litros]]*Tabla2[[#This Row],[cuba_fab_grasa_g_l]]/1000</f>
        <v>0</v>
      </c>
      <c r="P50">
        <f>Tabla2[[#This Row],[cuba_fab_litros]]*Tabla2[[#This Row],[cuba_fab_prot_g_l]]/1000</f>
        <v>0</v>
      </c>
      <c r="Q50">
        <f>Tabla2[[#This Row],[queso_kg]]*Tabla2[[#This Row],[queso_est_pct]]/100</f>
        <v>0</v>
      </c>
      <c r="R50">
        <f>Tabla2[[#This Row],[queso_kg]]*Tabla2[[#This Row],[queso_mg_pct]]/100</f>
        <v>0</v>
      </c>
      <c r="S50">
        <f>_xlfn.ISOWEEKNUM(Tabla2[[#This Row],[fecha]])</f>
        <v>7</v>
      </c>
      <c r="T50">
        <v>7</v>
      </c>
    </row>
    <row r="51" spans="1:20" x14ac:dyDescent="0.25">
      <c r="A51" s="1">
        <v>45340</v>
      </c>
      <c r="B51">
        <v>5040</v>
      </c>
      <c r="C51">
        <v>4893</v>
      </c>
      <c r="D51">
        <v>41.79</v>
      </c>
      <c r="E51">
        <v>36.51</v>
      </c>
      <c r="I51">
        <v>4893</v>
      </c>
      <c r="M51">
        <f>Tabla2[[#This Row],[entrada_litros]]*Tabla2[[#This Row],[entrada_grasa_g_l]]/1000</f>
        <v>204.47846999999999</v>
      </c>
      <c r="N51">
        <f>Tabla2[[#This Row],[entrada_litros]]*Tabla2[[#This Row],[entrada_prot_g_l]]/1000</f>
        <v>178.64343</v>
      </c>
      <c r="O51">
        <f>Tabla2[[#This Row],[cuba_fab_litros]]*Tabla2[[#This Row],[cuba_fab_grasa_g_l]]/1000</f>
        <v>0</v>
      </c>
      <c r="P51">
        <f>Tabla2[[#This Row],[cuba_fab_litros]]*Tabla2[[#This Row],[cuba_fab_prot_g_l]]/1000</f>
        <v>0</v>
      </c>
      <c r="Q51">
        <f>Tabla2[[#This Row],[queso_kg]]*Tabla2[[#This Row],[queso_est_pct]]/100</f>
        <v>0</v>
      </c>
      <c r="R51">
        <f>Tabla2[[#This Row],[queso_kg]]*Tabla2[[#This Row],[queso_mg_pct]]/100</f>
        <v>0</v>
      </c>
      <c r="S51">
        <f>_xlfn.ISOWEEKNUM(Tabla2[[#This Row],[fecha]])</f>
        <v>7</v>
      </c>
      <c r="T51">
        <v>8</v>
      </c>
    </row>
    <row r="52" spans="1:20" x14ac:dyDescent="0.25">
      <c r="A52" s="1">
        <v>45341</v>
      </c>
      <c r="B52">
        <v>5906</v>
      </c>
      <c r="C52">
        <v>5734</v>
      </c>
      <c r="D52">
        <v>43.87</v>
      </c>
      <c r="E52">
        <v>34.869999999999997</v>
      </c>
      <c r="F52">
        <v>5011</v>
      </c>
      <c r="G52">
        <v>41.19</v>
      </c>
      <c r="H52">
        <v>33.78</v>
      </c>
      <c r="I52">
        <v>5627</v>
      </c>
      <c r="J52">
        <v>633.02</v>
      </c>
      <c r="K52">
        <v>50.72</v>
      </c>
      <c r="L52">
        <v>25.92</v>
      </c>
      <c r="M52">
        <f>Tabla2[[#This Row],[entrada_litros]]*Tabla2[[#This Row],[entrada_grasa_g_l]]/1000</f>
        <v>251.55058</v>
      </c>
      <c r="N52">
        <f>Tabla2[[#This Row],[entrada_litros]]*Tabla2[[#This Row],[entrada_prot_g_l]]/1000</f>
        <v>199.94457999999997</v>
      </c>
      <c r="O52">
        <f>Tabla2[[#This Row],[cuba_fab_litros]]*Tabla2[[#This Row],[cuba_fab_grasa_g_l]]/1000</f>
        <v>206.40308999999999</v>
      </c>
      <c r="P52">
        <f>Tabla2[[#This Row],[cuba_fab_litros]]*Tabla2[[#This Row],[cuba_fab_prot_g_l]]/1000</f>
        <v>169.27158000000003</v>
      </c>
      <c r="Q52">
        <f>Tabla2[[#This Row],[queso_kg]]*Tabla2[[#This Row],[queso_est_pct]]/100</f>
        <v>321.067744</v>
      </c>
      <c r="R52">
        <f>Tabla2[[#This Row],[queso_kg]]*Tabla2[[#This Row],[queso_mg_pct]]/100</f>
        <v>164.07878400000001</v>
      </c>
      <c r="S52">
        <f>_xlfn.ISOWEEKNUM(Tabla2[[#This Row],[fecha]])</f>
        <v>8</v>
      </c>
      <c r="T52">
        <v>8</v>
      </c>
    </row>
    <row r="53" spans="1:20" x14ac:dyDescent="0.25">
      <c r="A53" s="1">
        <v>45342</v>
      </c>
      <c r="B53">
        <v>5166</v>
      </c>
      <c r="C53">
        <v>5016</v>
      </c>
      <c r="D53">
        <v>40.4</v>
      </c>
      <c r="E53">
        <v>35.47</v>
      </c>
      <c r="F53">
        <v>5019</v>
      </c>
      <c r="G53">
        <v>39.79</v>
      </c>
      <c r="H53">
        <v>33.72</v>
      </c>
      <c r="I53">
        <v>5643</v>
      </c>
      <c r="J53">
        <v>617.15</v>
      </c>
      <c r="K53">
        <v>52.79</v>
      </c>
      <c r="L53">
        <v>27.25</v>
      </c>
      <c r="M53">
        <f>Tabla2[[#This Row],[entrada_litros]]*Tabla2[[#This Row],[entrada_grasa_g_l]]/1000</f>
        <v>202.6464</v>
      </c>
      <c r="N53">
        <f>Tabla2[[#This Row],[entrada_litros]]*Tabla2[[#This Row],[entrada_prot_g_l]]/1000</f>
        <v>177.91752</v>
      </c>
      <c r="O53">
        <f>Tabla2[[#This Row],[cuba_fab_litros]]*Tabla2[[#This Row],[cuba_fab_grasa_g_l]]/1000</f>
        <v>199.70601000000002</v>
      </c>
      <c r="P53">
        <f>Tabla2[[#This Row],[cuba_fab_litros]]*Tabla2[[#This Row],[cuba_fab_prot_g_l]]/1000</f>
        <v>169.24068</v>
      </c>
      <c r="Q53">
        <f>Tabla2[[#This Row],[queso_kg]]*Tabla2[[#This Row],[queso_est_pct]]/100</f>
        <v>325.79348499999998</v>
      </c>
      <c r="R53">
        <f>Tabla2[[#This Row],[queso_kg]]*Tabla2[[#This Row],[queso_mg_pct]]/100</f>
        <v>168.17337499999996</v>
      </c>
      <c r="S53">
        <f>_xlfn.ISOWEEKNUM(Tabla2[[#This Row],[fecha]])</f>
        <v>8</v>
      </c>
      <c r="T53">
        <v>8</v>
      </c>
    </row>
    <row r="54" spans="1:20" x14ac:dyDescent="0.25">
      <c r="A54" s="1">
        <v>45343</v>
      </c>
      <c r="B54">
        <v>5022</v>
      </c>
      <c r="C54">
        <v>4876</v>
      </c>
      <c r="D54">
        <v>43.14</v>
      </c>
      <c r="E54">
        <v>36.6</v>
      </c>
      <c r="F54">
        <v>5017</v>
      </c>
      <c r="G54">
        <v>40.33</v>
      </c>
      <c r="H54">
        <v>34.47</v>
      </c>
      <c r="I54">
        <v>5519</v>
      </c>
      <c r="J54">
        <v>586.71</v>
      </c>
      <c r="K54">
        <v>52.61</v>
      </c>
      <c r="L54">
        <v>27.37</v>
      </c>
      <c r="M54">
        <f>Tabla2[[#This Row],[entrada_litros]]*Tabla2[[#This Row],[entrada_grasa_g_l]]/1000</f>
        <v>210.35064000000003</v>
      </c>
      <c r="N54">
        <f>Tabla2[[#This Row],[entrada_litros]]*Tabla2[[#This Row],[entrada_prot_g_l]]/1000</f>
        <v>178.4616</v>
      </c>
      <c r="O54">
        <f>Tabla2[[#This Row],[cuba_fab_litros]]*Tabla2[[#This Row],[cuba_fab_grasa_g_l]]/1000</f>
        <v>202.33560999999997</v>
      </c>
      <c r="P54">
        <f>Tabla2[[#This Row],[cuba_fab_litros]]*Tabla2[[#This Row],[cuba_fab_prot_g_l]]/1000</f>
        <v>172.93599</v>
      </c>
      <c r="Q54">
        <f>Tabla2[[#This Row],[queso_kg]]*Tabla2[[#This Row],[queso_est_pct]]/100</f>
        <v>308.66813100000002</v>
      </c>
      <c r="R54">
        <f>Tabla2[[#This Row],[queso_kg]]*Tabla2[[#This Row],[queso_mg_pct]]/100</f>
        <v>160.582527</v>
      </c>
      <c r="S54">
        <f>_xlfn.ISOWEEKNUM(Tabla2[[#This Row],[fecha]])</f>
        <v>8</v>
      </c>
      <c r="T54">
        <v>8</v>
      </c>
    </row>
    <row r="55" spans="1:20" x14ac:dyDescent="0.25">
      <c r="A55" s="1">
        <v>45344</v>
      </c>
      <c r="B55">
        <v>5485</v>
      </c>
      <c r="C55">
        <v>5325</v>
      </c>
      <c r="D55">
        <v>43.2</v>
      </c>
      <c r="E55">
        <v>36.119999999999997</v>
      </c>
      <c r="F55">
        <v>5027</v>
      </c>
      <c r="G55">
        <v>40.72</v>
      </c>
      <c r="H55">
        <v>34.46</v>
      </c>
      <c r="I55">
        <v>5844</v>
      </c>
      <c r="J55">
        <v>615.71</v>
      </c>
      <c r="K55">
        <v>53.1</v>
      </c>
      <c r="L55">
        <v>27.53</v>
      </c>
      <c r="M55">
        <f>Tabla2[[#This Row],[entrada_litros]]*Tabla2[[#This Row],[entrada_grasa_g_l]]/1000</f>
        <v>230.04000000000002</v>
      </c>
      <c r="N55">
        <f>Tabla2[[#This Row],[entrada_litros]]*Tabla2[[#This Row],[entrada_prot_g_l]]/1000</f>
        <v>192.339</v>
      </c>
      <c r="O55">
        <f>Tabla2[[#This Row],[cuba_fab_litros]]*Tabla2[[#This Row],[cuba_fab_grasa_g_l]]/1000</f>
        <v>204.69944000000001</v>
      </c>
      <c r="P55">
        <f>Tabla2[[#This Row],[cuba_fab_litros]]*Tabla2[[#This Row],[cuba_fab_prot_g_l]]/1000</f>
        <v>173.23042000000001</v>
      </c>
      <c r="Q55">
        <f>Tabla2[[#This Row],[queso_kg]]*Tabla2[[#This Row],[queso_est_pct]]/100</f>
        <v>326.94201000000004</v>
      </c>
      <c r="R55">
        <f>Tabla2[[#This Row],[queso_kg]]*Tabla2[[#This Row],[queso_mg_pct]]/100</f>
        <v>169.50496300000003</v>
      </c>
      <c r="S55">
        <f>_xlfn.ISOWEEKNUM(Tabla2[[#This Row],[fecha]])</f>
        <v>8</v>
      </c>
      <c r="T55">
        <v>8</v>
      </c>
    </row>
    <row r="56" spans="1:20" x14ac:dyDescent="0.25">
      <c r="A56" s="1">
        <v>45345</v>
      </c>
      <c r="F56">
        <v>5860</v>
      </c>
      <c r="G56">
        <v>40.94</v>
      </c>
      <c r="H56">
        <v>34.18</v>
      </c>
      <c r="J56">
        <v>713.95</v>
      </c>
      <c r="K56">
        <v>51.62</v>
      </c>
      <c r="L56">
        <v>26.24</v>
      </c>
      <c r="M56">
        <f>Tabla2[[#This Row],[entrada_litros]]*Tabla2[[#This Row],[entrada_grasa_g_l]]/1000</f>
        <v>0</v>
      </c>
      <c r="N56">
        <f>Tabla2[[#This Row],[entrada_litros]]*Tabla2[[#This Row],[entrada_prot_g_l]]/1000</f>
        <v>0</v>
      </c>
      <c r="O56">
        <f>Tabla2[[#This Row],[cuba_fab_litros]]*Tabla2[[#This Row],[cuba_fab_grasa_g_l]]/1000</f>
        <v>239.9084</v>
      </c>
      <c r="P56">
        <f>Tabla2[[#This Row],[cuba_fab_litros]]*Tabla2[[#This Row],[cuba_fab_prot_g_l]]/1000</f>
        <v>200.29479999999998</v>
      </c>
      <c r="Q56">
        <f>Tabla2[[#This Row],[queso_kg]]*Tabla2[[#This Row],[queso_est_pct]]/100</f>
        <v>368.54099000000002</v>
      </c>
      <c r="R56">
        <f>Tabla2[[#This Row],[queso_kg]]*Tabla2[[#This Row],[queso_mg_pct]]/100</f>
        <v>187.34047999999999</v>
      </c>
      <c r="S56">
        <f>_xlfn.ISOWEEKNUM(Tabla2[[#This Row],[fecha]])</f>
        <v>8</v>
      </c>
      <c r="T56">
        <v>8</v>
      </c>
    </row>
    <row r="57" spans="1:20" x14ac:dyDescent="0.25">
      <c r="A57" s="1">
        <v>45346</v>
      </c>
      <c r="M57">
        <f>Tabla2[[#This Row],[entrada_litros]]*Tabla2[[#This Row],[entrada_grasa_g_l]]/1000</f>
        <v>0</v>
      </c>
      <c r="N57">
        <f>Tabla2[[#This Row],[entrada_litros]]*Tabla2[[#This Row],[entrada_prot_g_l]]/1000</f>
        <v>0</v>
      </c>
      <c r="O57">
        <f>Tabla2[[#This Row],[cuba_fab_litros]]*Tabla2[[#This Row],[cuba_fab_grasa_g_l]]/1000</f>
        <v>0</v>
      </c>
      <c r="P57">
        <f>Tabla2[[#This Row],[cuba_fab_litros]]*Tabla2[[#This Row],[cuba_fab_prot_g_l]]/1000</f>
        <v>0</v>
      </c>
      <c r="Q57">
        <f>Tabla2[[#This Row],[queso_kg]]*Tabla2[[#This Row],[queso_est_pct]]/100</f>
        <v>0</v>
      </c>
      <c r="R57">
        <f>Tabla2[[#This Row],[queso_kg]]*Tabla2[[#This Row],[queso_mg_pct]]/100</f>
        <v>0</v>
      </c>
      <c r="S57">
        <f>_xlfn.ISOWEEKNUM(Tabla2[[#This Row],[fecha]])</f>
        <v>8</v>
      </c>
      <c r="T57">
        <v>8</v>
      </c>
    </row>
    <row r="58" spans="1:20" x14ac:dyDescent="0.25">
      <c r="A58" s="1">
        <v>45347</v>
      </c>
      <c r="B58">
        <v>5082</v>
      </c>
      <c r="C58">
        <v>4934</v>
      </c>
      <c r="D58">
        <v>43.44</v>
      </c>
      <c r="E58">
        <v>34.590000000000003</v>
      </c>
      <c r="I58">
        <v>4934</v>
      </c>
      <c r="M58">
        <f>Tabla2[[#This Row],[entrada_litros]]*Tabla2[[#This Row],[entrada_grasa_g_l]]/1000</f>
        <v>214.33295999999999</v>
      </c>
      <c r="N58">
        <f>Tabla2[[#This Row],[entrada_litros]]*Tabla2[[#This Row],[entrada_prot_g_l]]/1000</f>
        <v>170.66706000000002</v>
      </c>
      <c r="O58">
        <f>Tabla2[[#This Row],[cuba_fab_litros]]*Tabla2[[#This Row],[cuba_fab_grasa_g_l]]/1000</f>
        <v>0</v>
      </c>
      <c r="P58">
        <f>Tabla2[[#This Row],[cuba_fab_litros]]*Tabla2[[#This Row],[cuba_fab_prot_g_l]]/1000</f>
        <v>0</v>
      </c>
      <c r="Q58">
        <f>Tabla2[[#This Row],[queso_kg]]*Tabla2[[#This Row],[queso_est_pct]]/100</f>
        <v>0</v>
      </c>
      <c r="R58">
        <f>Tabla2[[#This Row],[queso_kg]]*Tabla2[[#This Row],[queso_mg_pct]]/100</f>
        <v>0</v>
      </c>
      <c r="S58">
        <f>_xlfn.ISOWEEKNUM(Tabla2[[#This Row],[fecha]])</f>
        <v>8</v>
      </c>
      <c r="T58">
        <v>9</v>
      </c>
    </row>
    <row r="59" spans="1:20" x14ac:dyDescent="0.25">
      <c r="A59" s="1">
        <v>45348</v>
      </c>
      <c r="B59">
        <v>5243</v>
      </c>
      <c r="C59">
        <v>5090</v>
      </c>
      <c r="D59">
        <v>39.93</v>
      </c>
      <c r="E59">
        <v>36.369999999999997</v>
      </c>
      <c r="F59">
        <v>5022</v>
      </c>
      <c r="G59">
        <v>39.69</v>
      </c>
      <c r="H59">
        <v>33.58</v>
      </c>
      <c r="I59">
        <v>5024</v>
      </c>
      <c r="J59">
        <v>643.36</v>
      </c>
      <c r="K59">
        <v>49.4</v>
      </c>
      <c r="L59">
        <v>26.42</v>
      </c>
      <c r="M59">
        <f>Tabla2[[#This Row],[entrada_litros]]*Tabla2[[#This Row],[entrada_grasa_g_l]]/1000</f>
        <v>203.24370000000002</v>
      </c>
      <c r="N59">
        <f>Tabla2[[#This Row],[entrada_litros]]*Tabla2[[#This Row],[entrada_prot_g_l]]/1000</f>
        <v>185.1233</v>
      </c>
      <c r="O59">
        <f>Tabla2[[#This Row],[cuba_fab_litros]]*Tabla2[[#This Row],[cuba_fab_grasa_g_l]]/1000</f>
        <v>199.32317999999998</v>
      </c>
      <c r="P59">
        <f>Tabla2[[#This Row],[cuba_fab_litros]]*Tabla2[[#This Row],[cuba_fab_prot_g_l]]/1000</f>
        <v>168.63875999999999</v>
      </c>
      <c r="Q59">
        <f>Tabla2[[#This Row],[queso_kg]]*Tabla2[[#This Row],[queso_est_pct]]/100</f>
        <v>317.81984</v>
      </c>
      <c r="R59">
        <f>Tabla2[[#This Row],[queso_kg]]*Tabla2[[#This Row],[queso_mg_pct]]/100</f>
        <v>169.97571200000002</v>
      </c>
      <c r="S59">
        <f>_xlfn.ISOWEEKNUM(Tabla2[[#This Row],[fecha]])</f>
        <v>9</v>
      </c>
      <c r="T59">
        <v>9</v>
      </c>
    </row>
    <row r="60" spans="1:20" x14ac:dyDescent="0.25">
      <c r="A60" s="1">
        <v>45349</v>
      </c>
      <c r="B60">
        <v>5145</v>
      </c>
      <c r="C60">
        <v>4995</v>
      </c>
      <c r="D60">
        <v>45.9</v>
      </c>
      <c r="E60">
        <v>35.770000000000003</v>
      </c>
      <c r="F60">
        <v>5032</v>
      </c>
      <c r="G60">
        <v>41.73</v>
      </c>
      <c r="H60">
        <v>34.08</v>
      </c>
      <c r="I60">
        <v>5019</v>
      </c>
      <c r="J60">
        <v>674.49</v>
      </c>
      <c r="K60">
        <v>51.2</v>
      </c>
      <c r="L60">
        <v>26.36</v>
      </c>
      <c r="M60">
        <f>Tabla2[[#This Row],[entrada_litros]]*Tabla2[[#This Row],[entrada_grasa_g_l]]/1000</f>
        <v>229.2705</v>
      </c>
      <c r="N60">
        <f>Tabla2[[#This Row],[entrada_litros]]*Tabla2[[#This Row],[entrada_prot_g_l]]/1000</f>
        <v>178.67115000000001</v>
      </c>
      <c r="O60">
        <f>Tabla2[[#This Row],[cuba_fab_litros]]*Tabla2[[#This Row],[cuba_fab_grasa_g_l]]/1000</f>
        <v>209.98535999999999</v>
      </c>
      <c r="P60">
        <f>Tabla2[[#This Row],[cuba_fab_litros]]*Tabla2[[#This Row],[cuba_fab_prot_g_l]]/1000</f>
        <v>171.49055999999999</v>
      </c>
      <c r="Q60">
        <f>Tabla2[[#This Row],[queso_kg]]*Tabla2[[#This Row],[queso_est_pct]]/100</f>
        <v>345.33888000000002</v>
      </c>
      <c r="R60">
        <f>Tabla2[[#This Row],[queso_kg]]*Tabla2[[#This Row],[queso_mg_pct]]/100</f>
        <v>177.79556400000001</v>
      </c>
      <c r="S60">
        <f>_xlfn.ISOWEEKNUM(Tabla2[[#This Row],[fecha]])</f>
        <v>9</v>
      </c>
      <c r="T60">
        <v>9</v>
      </c>
    </row>
    <row r="61" spans="1:20" x14ac:dyDescent="0.25">
      <c r="A61" s="1">
        <v>45350</v>
      </c>
      <c r="B61">
        <v>5210</v>
      </c>
      <c r="C61">
        <v>5058</v>
      </c>
      <c r="D61">
        <v>42.1</v>
      </c>
      <c r="E61">
        <v>36.33</v>
      </c>
      <c r="F61">
        <v>5019</v>
      </c>
      <c r="G61">
        <v>40.880000000000003</v>
      </c>
      <c r="H61">
        <v>34.19</v>
      </c>
      <c r="I61">
        <v>5077</v>
      </c>
      <c r="J61">
        <v>630.24</v>
      </c>
      <c r="K61">
        <v>51.07</v>
      </c>
      <c r="L61">
        <v>26.77</v>
      </c>
      <c r="M61">
        <f>Tabla2[[#This Row],[entrada_litros]]*Tabla2[[#This Row],[entrada_grasa_g_l]]/1000</f>
        <v>212.94180000000003</v>
      </c>
      <c r="N61">
        <f>Tabla2[[#This Row],[entrada_litros]]*Tabla2[[#This Row],[entrada_prot_g_l]]/1000</f>
        <v>183.75713999999999</v>
      </c>
      <c r="O61">
        <f>Tabla2[[#This Row],[cuba_fab_litros]]*Tabla2[[#This Row],[cuba_fab_grasa_g_l]]/1000</f>
        <v>205.17671999999999</v>
      </c>
      <c r="P61">
        <f>Tabla2[[#This Row],[cuba_fab_litros]]*Tabla2[[#This Row],[cuba_fab_prot_g_l]]/1000</f>
        <v>171.59960999999998</v>
      </c>
      <c r="Q61">
        <f>Tabla2[[#This Row],[queso_kg]]*Tabla2[[#This Row],[queso_est_pct]]/100</f>
        <v>321.86356799999999</v>
      </c>
      <c r="R61">
        <f>Tabla2[[#This Row],[queso_kg]]*Tabla2[[#This Row],[queso_mg_pct]]/100</f>
        <v>168.715248</v>
      </c>
      <c r="S61">
        <f>_xlfn.ISOWEEKNUM(Tabla2[[#This Row],[fecha]])</f>
        <v>9</v>
      </c>
      <c r="T61">
        <v>9</v>
      </c>
    </row>
    <row r="62" spans="1:20" x14ac:dyDescent="0.25">
      <c r="A62" s="1">
        <v>45351</v>
      </c>
      <c r="B62">
        <v>5338</v>
      </c>
      <c r="C62">
        <v>5183</v>
      </c>
      <c r="D62">
        <v>40.65</v>
      </c>
      <c r="E62">
        <v>35.89</v>
      </c>
      <c r="F62">
        <v>5027</v>
      </c>
      <c r="G62">
        <v>39.76</v>
      </c>
      <c r="H62">
        <v>34.18</v>
      </c>
      <c r="I62">
        <v>5260</v>
      </c>
      <c r="J62">
        <v>622</v>
      </c>
      <c r="K62">
        <v>52.98</v>
      </c>
      <c r="L62">
        <v>27.46</v>
      </c>
      <c r="M62">
        <f>Tabla2[[#This Row],[entrada_litros]]*Tabla2[[#This Row],[entrada_grasa_g_l]]/1000</f>
        <v>210.68894999999998</v>
      </c>
      <c r="N62">
        <f>Tabla2[[#This Row],[entrada_litros]]*Tabla2[[#This Row],[entrada_prot_g_l]]/1000</f>
        <v>186.01786999999999</v>
      </c>
      <c r="O62">
        <f>Tabla2[[#This Row],[cuba_fab_litros]]*Tabla2[[#This Row],[cuba_fab_grasa_g_l]]/1000</f>
        <v>199.87351999999998</v>
      </c>
      <c r="P62">
        <f>Tabla2[[#This Row],[cuba_fab_litros]]*Tabla2[[#This Row],[cuba_fab_prot_g_l]]/1000</f>
        <v>171.82285999999999</v>
      </c>
      <c r="Q62">
        <f>Tabla2[[#This Row],[queso_kg]]*Tabla2[[#This Row],[queso_est_pct]]/100</f>
        <v>329.53559999999999</v>
      </c>
      <c r="R62">
        <f>Tabla2[[#This Row],[queso_kg]]*Tabla2[[#This Row],[queso_mg_pct]]/100</f>
        <v>170.80119999999999</v>
      </c>
      <c r="S62">
        <f>_xlfn.ISOWEEKNUM(Tabla2[[#This Row],[fecha]])</f>
        <v>9</v>
      </c>
      <c r="T62">
        <v>9</v>
      </c>
    </row>
    <row r="63" spans="1:20" x14ac:dyDescent="0.25">
      <c r="A63" s="1">
        <v>45352</v>
      </c>
      <c r="F63">
        <v>5294</v>
      </c>
      <c r="G63">
        <v>39.630000000000003</v>
      </c>
      <c r="H63">
        <v>34.130000000000003</v>
      </c>
      <c r="J63">
        <v>673.82</v>
      </c>
      <c r="K63">
        <v>53.22</v>
      </c>
      <c r="L63">
        <v>28.88</v>
      </c>
      <c r="M63">
        <f>Tabla2[[#This Row],[entrada_litros]]*Tabla2[[#This Row],[entrada_grasa_g_l]]/1000</f>
        <v>0</v>
      </c>
      <c r="N63">
        <f>Tabla2[[#This Row],[entrada_litros]]*Tabla2[[#This Row],[entrada_prot_g_l]]/1000</f>
        <v>0</v>
      </c>
      <c r="O63">
        <f>Tabla2[[#This Row],[cuba_fab_litros]]*Tabla2[[#This Row],[cuba_fab_grasa_g_l]]/1000</f>
        <v>209.80122</v>
      </c>
      <c r="P63">
        <f>Tabla2[[#This Row],[cuba_fab_litros]]*Tabla2[[#This Row],[cuba_fab_prot_g_l]]/1000</f>
        <v>180.68422000000001</v>
      </c>
      <c r="Q63">
        <f>Tabla2[[#This Row],[queso_kg]]*Tabla2[[#This Row],[queso_est_pct]]/100</f>
        <v>358.60700400000002</v>
      </c>
      <c r="R63">
        <f>Tabla2[[#This Row],[queso_kg]]*Tabla2[[#This Row],[queso_mg_pct]]/100</f>
        <v>194.59921600000001</v>
      </c>
      <c r="S63">
        <f>_xlfn.ISOWEEKNUM(Tabla2[[#This Row],[fecha]])</f>
        <v>9</v>
      </c>
      <c r="T63">
        <v>9</v>
      </c>
    </row>
    <row r="64" spans="1:20" x14ac:dyDescent="0.25">
      <c r="A64" s="1">
        <v>45353</v>
      </c>
      <c r="M64">
        <f>Tabla2[[#This Row],[entrada_litros]]*Tabla2[[#This Row],[entrada_grasa_g_l]]/1000</f>
        <v>0</v>
      </c>
      <c r="N64">
        <f>Tabla2[[#This Row],[entrada_litros]]*Tabla2[[#This Row],[entrada_prot_g_l]]/1000</f>
        <v>0</v>
      </c>
      <c r="O64">
        <f>Tabla2[[#This Row],[cuba_fab_litros]]*Tabla2[[#This Row],[cuba_fab_grasa_g_l]]/1000</f>
        <v>0</v>
      </c>
      <c r="P64">
        <f>Tabla2[[#This Row],[cuba_fab_litros]]*Tabla2[[#This Row],[cuba_fab_prot_g_l]]/1000</f>
        <v>0</v>
      </c>
      <c r="Q64">
        <f>Tabla2[[#This Row],[queso_kg]]*Tabla2[[#This Row],[queso_est_pct]]/100</f>
        <v>0</v>
      </c>
      <c r="R64">
        <f>Tabla2[[#This Row],[queso_kg]]*Tabla2[[#This Row],[queso_mg_pct]]/100</f>
        <v>0</v>
      </c>
      <c r="S64">
        <f>_xlfn.ISOWEEKNUM(Tabla2[[#This Row],[fecha]])</f>
        <v>9</v>
      </c>
      <c r="T64">
        <v>9</v>
      </c>
    </row>
    <row r="65" spans="1:20" x14ac:dyDescent="0.25">
      <c r="A65" s="1">
        <v>45354</v>
      </c>
      <c r="B65">
        <v>5153</v>
      </c>
      <c r="C65">
        <v>5003</v>
      </c>
      <c r="D65">
        <v>44.68</v>
      </c>
      <c r="E65">
        <v>37.520000000000003</v>
      </c>
      <c r="I65">
        <v>5003</v>
      </c>
      <c r="M65">
        <f>Tabla2[[#This Row],[entrada_litros]]*Tabla2[[#This Row],[entrada_grasa_g_l]]/1000</f>
        <v>223.53404</v>
      </c>
      <c r="N65">
        <f>Tabla2[[#This Row],[entrada_litros]]*Tabla2[[#This Row],[entrada_prot_g_l]]/1000</f>
        <v>187.71256000000002</v>
      </c>
      <c r="O65">
        <f>Tabla2[[#This Row],[cuba_fab_litros]]*Tabla2[[#This Row],[cuba_fab_grasa_g_l]]/1000</f>
        <v>0</v>
      </c>
      <c r="P65">
        <f>Tabla2[[#This Row],[cuba_fab_litros]]*Tabla2[[#This Row],[cuba_fab_prot_g_l]]/1000</f>
        <v>0</v>
      </c>
      <c r="Q65">
        <f>Tabla2[[#This Row],[queso_kg]]*Tabla2[[#This Row],[queso_est_pct]]/100</f>
        <v>0</v>
      </c>
      <c r="R65">
        <f>Tabla2[[#This Row],[queso_kg]]*Tabla2[[#This Row],[queso_mg_pct]]/100</f>
        <v>0</v>
      </c>
      <c r="S65">
        <f>_xlfn.ISOWEEKNUM(Tabla2[[#This Row],[fecha]])</f>
        <v>9</v>
      </c>
      <c r="T65">
        <v>10</v>
      </c>
    </row>
    <row r="66" spans="1:20" x14ac:dyDescent="0.25">
      <c r="A66" s="1">
        <v>45355</v>
      </c>
      <c r="B66">
        <v>5216</v>
      </c>
      <c r="C66">
        <v>5064</v>
      </c>
      <c r="D66">
        <v>40.909999999999997</v>
      </c>
      <c r="E66">
        <v>36.44</v>
      </c>
      <c r="F66">
        <v>5025</v>
      </c>
      <c r="G66">
        <v>41.03</v>
      </c>
      <c r="H66">
        <v>34.950000000000003</v>
      </c>
      <c r="I66">
        <v>5067</v>
      </c>
      <c r="J66">
        <v>613.29</v>
      </c>
      <c r="K66">
        <v>51.5</v>
      </c>
      <c r="L66">
        <v>26.79</v>
      </c>
      <c r="M66">
        <f>Tabla2[[#This Row],[entrada_litros]]*Tabla2[[#This Row],[entrada_grasa_g_l]]/1000</f>
        <v>207.16824</v>
      </c>
      <c r="N66">
        <f>Tabla2[[#This Row],[entrada_litros]]*Tabla2[[#This Row],[entrada_prot_g_l]]/1000</f>
        <v>184.53215999999998</v>
      </c>
      <c r="O66">
        <f>Tabla2[[#This Row],[cuba_fab_litros]]*Tabla2[[#This Row],[cuba_fab_grasa_g_l]]/1000</f>
        <v>206.17574999999999</v>
      </c>
      <c r="P66">
        <f>Tabla2[[#This Row],[cuba_fab_litros]]*Tabla2[[#This Row],[cuba_fab_prot_g_l]]/1000</f>
        <v>175.62375</v>
      </c>
      <c r="Q66">
        <f>Tabla2[[#This Row],[queso_kg]]*Tabla2[[#This Row],[queso_est_pct]]/100</f>
        <v>315.84434999999996</v>
      </c>
      <c r="R66">
        <f>Tabla2[[#This Row],[queso_kg]]*Tabla2[[#This Row],[queso_mg_pct]]/100</f>
        <v>164.30039099999999</v>
      </c>
      <c r="S66">
        <f>_xlfn.ISOWEEKNUM(Tabla2[[#This Row],[fecha]])</f>
        <v>10</v>
      </c>
      <c r="T66">
        <v>10</v>
      </c>
    </row>
    <row r="67" spans="1:20" x14ac:dyDescent="0.25">
      <c r="A67" s="1">
        <v>45356</v>
      </c>
      <c r="B67">
        <v>5546</v>
      </c>
      <c r="C67">
        <v>5384</v>
      </c>
      <c r="D67">
        <v>40.31</v>
      </c>
      <c r="E67">
        <v>35.72</v>
      </c>
      <c r="F67">
        <v>5017</v>
      </c>
      <c r="G67">
        <v>39.75</v>
      </c>
      <c r="H67">
        <v>34.44</v>
      </c>
      <c r="I67">
        <v>5451</v>
      </c>
      <c r="J67">
        <v>646.82000000000005</v>
      </c>
      <c r="K67">
        <v>53.54</v>
      </c>
      <c r="L67">
        <v>27.31</v>
      </c>
      <c r="M67">
        <f>Tabla2[[#This Row],[entrada_litros]]*Tabla2[[#This Row],[entrada_grasa_g_l]]/1000</f>
        <v>217.02904000000001</v>
      </c>
      <c r="N67">
        <f>Tabla2[[#This Row],[entrada_litros]]*Tabla2[[#This Row],[entrada_prot_g_l]]/1000</f>
        <v>192.31647999999998</v>
      </c>
      <c r="O67">
        <f>Tabla2[[#This Row],[cuba_fab_litros]]*Tabla2[[#This Row],[cuba_fab_grasa_g_l]]/1000</f>
        <v>199.42574999999999</v>
      </c>
      <c r="P67">
        <f>Tabla2[[#This Row],[cuba_fab_litros]]*Tabla2[[#This Row],[cuba_fab_prot_g_l]]/1000</f>
        <v>172.78547999999998</v>
      </c>
      <c r="Q67">
        <f>Tabla2[[#This Row],[queso_kg]]*Tabla2[[#This Row],[queso_est_pct]]/100</f>
        <v>346.30742800000002</v>
      </c>
      <c r="R67">
        <f>Tabla2[[#This Row],[queso_kg]]*Tabla2[[#This Row],[queso_mg_pct]]/100</f>
        <v>176.64654200000001</v>
      </c>
      <c r="S67">
        <f>_xlfn.ISOWEEKNUM(Tabla2[[#This Row],[fecha]])</f>
        <v>10</v>
      </c>
      <c r="T67">
        <v>10</v>
      </c>
    </row>
    <row r="68" spans="1:20" x14ac:dyDescent="0.25">
      <c r="A68" s="1">
        <v>45357</v>
      </c>
      <c r="B68">
        <v>5362</v>
      </c>
      <c r="C68">
        <v>5206</v>
      </c>
      <c r="D68">
        <v>43.9</v>
      </c>
      <c r="E68">
        <v>34.770000000000003</v>
      </c>
      <c r="F68">
        <v>5028</v>
      </c>
      <c r="G68">
        <v>40.93</v>
      </c>
      <c r="H68">
        <v>34.08</v>
      </c>
      <c r="I68">
        <v>5657</v>
      </c>
      <c r="J68">
        <v>584.28</v>
      </c>
      <c r="K68">
        <v>51.74</v>
      </c>
      <c r="L68">
        <v>25.94</v>
      </c>
      <c r="M68">
        <f>Tabla2[[#This Row],[entrada_litros]]*Tabla2[[#This Row],[entrada_grasa_g_l]]/1000</f>
        <v>228.54339999999999</v>
      </c>
      <c r="N68">
        <f>Tabla2[[#This Row],[entrada_litros]]*Tabla2[[#This Row],[entrada_prot_g_l]]/1000</f>
        <v>181.01262000000003</v>
      </c>
      <c r="O68">
        <f>Tabla2[[#This Row],[cuba_fab_litros]]*Tabla2[[#This Row],[cuba_fab_grasa_g_l]]/1000</f>
        <v>205.79604</v>
      </c>
      <c r="P68">
        <f>Tabla2[[#This Row],[cuba_fab_litros]]*Tabla2[[#This Row],[cuba_fab_prot_g_l]]/1000</f>
        <v>171.35424</v>
      </c>
      <c r="Q68">
        <f>Tabla2[[#This Row],[queso_kg]]*Tabla2[[#This Row],[queso_est_pct]]/100</f>
        <v>302.30647199999999</v>
      </c>
      <c r="R68">
        <f>Tabla2[[#This Row],[queso_kg]]*Tabla2[[#This Row],[queso_mg_pct]]/100</f>
        <v>151.56223199999999</v>
      </c>
      <c r="S68">
        <f>_xlfn.ISOWEEKNUM(Tabla2[[#This Row],[fecha]])</f>
        <v>10</v>
      </c>
      <c r="T68">
        <v>10</v>
      </c>
    </row>
    <row r="69" spans="1:20" x14ac:dyDescent="0.25">
      <c r="A69" s="1">
        <v>45358</v>
      </c>
      <c r="B69">
        <v>4901</v>
      </c>
      <c r="C69">
        <v>4758</v>
      </c>
      <c r="D69">
        <v>43.22</v>
      </c>
      <c r="E69">
        <v>36.33</v>
      </c>
      <c r="F69">
        <v>5021</v>
      </c>
      <c r="G69">
        <v>40.9</v>
      </c>
      <c r="H69">
        <v>34.35</v>
      </c>
      <c r="I69">
        <v>5415</v>
      </c>
      <c r="J69">
        <v>617.26</v>
      </c>
      <c r="K69">
        <v>54.35</v>
      </c>
      <c r="L69">
        <v>28.2</v>
      </c>
      <c r="M69">
        <f>Tabla2[[#This Row],[entrada_litros]]*Tabla2[[#This Row],[entrada_grasa_g_l]]/1000</f>
        <v>205.64075999999997</v>
      </c>
      <c r="N69">
        <f>Tabla2[[#This Row],[entrada_litros]]*Tabla2[[#This Row],[entrada_prot_g_l]]/1000</f>
        <v>172.85813999999999</v>
      </c>
      <c r="O69">
        <f>Tabla2[[#This Row],[cuba_fab_litros]]*Tabla2[[#This Row],[cuba_fab_grasa_g_l]]/1000</f>
        <v>205.35890000000001</v>
      </c>
      <c r="P69">
        <f>Tabla2[[#This Row],[cuba_fab_litros]]*Tabla2[[#This Row],[cuba_fab_prot_g_l]]/1000</f>
        <v>172.47135</v>
      </c>
      <c r="Q69">
        <f>Tabla2[[#This Row],[queso_kg]]*Tabla2[[#This Row],[queso_est_pct]]/100</f>
        <v>335.48080999999996</v>
      </c>
      <c r="R69">
        <f>Tabla2[[#This Row],[queso_kg]]*Tabla2[[#This Row],[queso_mg_pct]]/100</f>
        <v>174.06732</v>
      </c>
      <c r="S69">
        <f>_xlfn.ISOWEEKNUM(Tabla2[[#This Row],[fecha]])</f>
        <v>10</v>
      </c>
      <c r="T69">
        <v>10</v>
      </c>
    </row>
    <row r="70" spans="1:20" x14ac:dyDescent="0.25">
      <c r="A70" s="1">
        <v>45359</v>
      </c>
      <c r="F70">
        <v>5440</v>
      </c>
      <c r="G70">
        <v>41.19</v>
      </c>
      <c r="H70">
        <v>34.619999999999997</v>
      </c>
      <c r="J70">
        <v>664.98</v>
      </c>
      <c r="K70">
        <v>53.33</v>
      </c>
      <c r="L70">
        <v>26.9</v>
      </c>
      <c r="M70">
        <f>Tabla2[[#This Row],[entrada_litros]]*Tabla2[[#This Row],[entrada_grasa_g_l]]/1000</f>
        <v>0</v>
      </c>
      <c r="N70">
        <f>Tabla2[[#This Row],[entrada_litros]]*Tabla2[[#This Row],[entrada_prot_g_l]]/1000</f>
        <v>0</v>
      </c>
      <c r="O70">
        <f>Tabla2[[#This Row],[cuba_fab_litros]]*Tabla2[[#This Row],[cuba_fab_grasa_g_l]]/1000</f>
        <v>224.07359999999997</v>
      </c>
      <c r="P70">
        <f>Tabla2[[#This Row],[cuba_fab_litros]]*Tabla2[[#This Row],[cuba_fab_prot_g_l]]/1000</f>
        <v>188.33279999999999</v>
      </c>
      <c r="Q70">
        <f>Tabla2[[#This Row],[queso_kg]]*Tabla2[[#This Row],[queso_est_pct]]/100</f>
        <v>354.63383399999998</v>
      </c>
      <c r="R70">
        <f>Tabla2[[#This Row],[queso_kg]]*Tabla2[[#This Row],[queso_mg_pct]]/100</f>
        <v>178.87961999999999</v>
      </c>
      <c r="S70">
        <f>_xlfn.ISOWEEKNUM(Tabla2[[#This Row],[fecha]])</f>
        <v>10</v>
      </c>
      <c r="T70">
        <v>10</v>
      </c>
    </row>
    <row r="71" spans="1:20" x14ac:dyDescent="0.25">
      <c r="A71" s="1">
        <v>45360</v>
      </c>
      <c r="M71">
        <f>Tabla2[[#This Row],[entrada_litros]]*Tabla2[[#This Row],[entrada_grasa_g_l]]/1000</f>
        <v>0</v>
      </c>
      <c r="N71">
        <f>Tabla2[[#This Row],[entrada_litros]]*Tabla2[[#This Row],[entrada_prot_g_l]]/1000</f>
        <v>0</v>
      </c>
      <c r="O71">
        <f>Tabla2[[#This Row],[cuba_fab_litros]]*Tabla2[[#This Row],[cuba_fab_grasa_g_l]]/1000</f>
        <v>0</v>
      </c>
      <c r="P71">
        <f>Tabla2[[#This Row],[cuba_fab_litros]]*Tabla2[[#This Row],[cuba_fab_prot_g_l]]/1000</f>
        <v>0</v>
      </c>
      <c r="Q71">
        <f>Tabla2[[#This Row],[queso_kg]]*Tabla2[[#This Row],[queso_est_pct]]/100</f>
        <v>0</v>
      </c>
      <c r="R71">
        <f>Tabla2[[#This Row],[queso_kg]]*Tabla2[[#This Row],[queso_mg_pct]]/100</f>
        <v>0</v>
      </c>
      <c r="S71">
        <f>_xlfn.ISOWEEKNUM(Tabla2[[#This Row],[fecha]])</f>
        <v>10</v>
      </c>
      <c r="T71">
        <v>10</v>
      </c>
    </row>
    <row r="72" spans="1:20" x14ac:dyDescent="0.25">
      <c r="A72" s="1">
        <v>45361</v>
      </c>
      <c r="B72">
        <v>4897</v>
      </c>
      <c r="C72">
        <v>4754</v>
      </c>
      <c r="D72">
        <v>41.07</v>
      </c>
      <c r="E72">
        <v>35.909999999999997</v>
      </c>
      <c r="I72">
        <v>4754</v>
      </c>
      <c r="M72">
        <f>Tabla2[[#This Row],[entrada_litros]]*Tabla2[[#This Row],[entrada_grasa_g_l]]/1000</f>
        <v>195.24678</v>
      </c>
      <c r="N72">
        <f>Tabla2[[#This Row],[entrada_litros]]*Tabla2[[#This Row],[entrada_prot_g_l]]/1000</f>
        <v>170.71614</v>
      </c>
      <c r="O72">
        <f>Tabla2[[#This Row],[cuba_fab_litros]]*Tabla2[[#This Row],[cuba_fab_grasa_g_l]]/1000</f>
        <v>0</v>
      </c>
      <c r="P72">
        <f>Tabla2[[#This Row],[cuba_fab_litros]]*Tabla2[[#This Row],[cuba_fab_prot_g_l]]/1000</f>
        <v>0</v>
      </c>
      <c r="Q72">
        <f>Tabla2[[#This Row],[queso_kg]]*Tabla2[[#This Row],[queso_est_pct]]/100</f>
        <v>0</v>
      </c>
      <c r="R72">
        <f>Tabla2[[#This Row],[queso_kg]]*Tabla2[[#This Row],[queso_mg_pct]]/100</f>
        <v>0</v>
      </c>
      <c r="S72">
        <f>_xlfn.ISOWEEKNUM(Tabla2[[#This Row],[fecha]])</f>
        <v>10</v>
      </c>
      <c r="T72">
        <v>11</v>
      </c>
    </row>
    <row r="73" spans="1:20" x14ac:dyDescent="0.25">
      <c r="A73" s="1">
        <v>45362</v>
      </c>
      <c r="B73">
        <v>5070</v>
      </c>
      <c r="C73">
        <v>4922</v>
      </c>
      <c r="D73">
        <v>43.49</v>
      </c>
      <c r="E73">
        <v>36.24</v>
      </c>
      <c r="F73">
        <v>5024</v>
      </c>
      <c r="G73">
        <v>40.270000000000003</v>
      </c>
      <c r="H73">
        <v>34.24</v>
      </c>
      <c r="I73">
        <v>4676</v>
      </c>
      <c r="J73">
        <v>611.72</v>
      </c>
      <c r="K73">
        <v>51.69</v>
      </c>
      <c r="L73">
        <v>26.95</v>
      </c>
      <c r="M73">
        <f>Tabla2[[#This Row],[entrada_litros]]*Tabla2[[#This Row],[entrada_grasa_g_l]]/1000</f>
        <v>214.05778000000001</v>
      </c>
      <c r="N73">
        <f>Tabla2[[#This Row],[entrada_litros]]*Tabla2[[#This Row],[entrada_prot_g_l]]/1000</f>
        <v>178.37327999999999</v>
      </c>
      <c r="O73">
        <f>Tabla2[[#This Row],[cuba_fab_litros]]*Tabla2[[#This Row],[cuba_fab_grasa_g_l]]/1000</f>
        <v>202.31648000000001</v>
      </c>
      <c r="P73">
        <f>Tabla2[[#This Row],[cuba_fab_litros]]*Tabla2[[#This Row],[cuba_fab_prot_g_l]]/1000</f>
        <v>172.02176</v>
      </c>
      <c r="Q73">
        <f>Tabla2[[#This Row],[queso_kg]]*Tabla2[[#This Row],[queso_est_pct]]/100</f>
        <v>316.19806799999998</v>
      </c>
      <c r="R73">
        <f>Tabla2[[#This Row],[queso_kg]]*Tabla2[[#This Row],[queso_mg_pct]]/100</f>
        <v>164.85854</v>
      </c>
      <c r="S73">
        <f>_xlfn.ISOWEEKNUM(Tabla2[[#This Row],[fecha]])</f>
        <v>11</v>
      </c>
      <c r="T73">
        <v>11</v>
      </c>
    </row>
    <row r="74" spans="1:20" x14ac:dyDescent="0.25">
      <c r="A74" s="1">
        <v>45363</v>
      </c>
      <c r="B74">
        <v>5175</v>
      </c>
      <c r="C74">
        <v>5024</v>
      </c>
      <c r="D74">
        <v>43.37</v>
      </c>
      <c r="E74">
        <v>35.47</v>
      </c>
      <c r="F74">
        <v>5022</v>
      </c>
      <c r="G74">
        <v>41.1</v>
      </c>
      <c r="H74">
        <v>33.869999999999997</v>
      </c>
      <c r="I74">
        <v>4700</v>
      </c>
      <c r="J74">
        <v>621.39</v>
      </c>
      <c r="K74">
        <v>54.44</v>
      </c>
      <c r="L74">
        <v>27.88</v>
      </c>
      <c r="M74">
        <f>Tabla2[[#This Row],[entrada_litros]]*Tabla2[[#This Row],[entrada_grasa_g_l]]/1000</f>
        <v>217.89087999999998</v>
      </c>
      <c r="N74">
        <f>Tabla2[[#This Row],[entrada_litros]]*Tabla2[[#This Row],[entrada_prot_g_l]]/1000</f>
        <v>178.20128</v>
      </c>
      <c r="O74">
        <f>Tabla2[[#This Row],[cuba_fab_litros]]*Tabla2[[#This Row],[cuba_fab_grasa_g_l]]/1000</f>
        <v>206.4042</v>
      </c>
      <c r="P74">
        <f>Tabla2[[#This Row],[cuba_fab_litros]]*Tabla2[[#This Row],[cuba_fab_prot_g_l]]/1000</f>
        <v>170.09513999999999</v>
      </c>
      <c r="Q74">
        <f>Tabla2[[#This Row],[queso_kg]]*Tabla2[[#This Row],[queso_est_pct]]/100</f>
        <v>338.28471599999995</v>
      </c>
      <c r="R74">
        <f>Tabla2[[#This Row],[queso_kg]]*Tabla2[[#This Row],[queso_mg_pct]]/100</f>
        <v>173.24353199999999</v>
      </c>
      <c r="S74">
        <f>_xlfn.ISOWEEKNUM(Tabla2[[#This Row],[fecha]])</f>
        <v>11</v>
      </c>
      <c r="T74">
        <v>11</v>
      </c>
    </row>
    <row r="75" spans="1:20" x14ac:dyDescent="0.25">
      <c r="A75" s="1">
        <v>45364</v>
      </c>
      <c r="B75">
        <v>4457</v>
      </c>
      <c r="C75">
        <v>4327</v>
      </c>
      <c r="D75">
        <v>42.06</v>
      </c>
      <c r="E75">
        <v>34.65</v>
      </c>
      <c r="F75">
        <v>5037</v>
      </c>
      <c r="G75">
        <v>40.43</v>
      </c>
      <c r="H75">
        <v>33.880000000000003</v>
      </c>
      <c r="I75">
        <v>4027</v>
      </c>
      <c r="J75">
        <v>618.09</v>
      </c>
      <c r="K75">
        <v>52.49</v>
      </c>
      <c r="L75">
        <v>27.65</v>
      </c>
      <c r="M75">
        <f>Tabla2[[#This Row],[entrada_litros]]*Tabla2[[#This Row],[entrada_grasa_g_l]]/1000</f>
        <v>181.99361999999999</v>
      </c>
      <c r="N75">
        <f>Tabla2[[#This Row],[entrada_litros]]*Tabla2[[#This Row],[entrada_prot_g_l]]/1000</f>
        <v>149.93054999999998</v>
      </c>
      <c r="O75">
        <f>Tabla2[[#This Row],[cuba_fab_litros]]*Tabla2[[#This Row],[cuba_fab_grasa_g_l]]/1000</f>
        <v>203.64591000000001</v>
      </c>
      <c r="P75">
        <f>Tabla2[[#This Row],[cuba_fab_litros]]*Tabla2[[#This Row],[cuba_fab_prot_g_l]]/1000</f>
        <v>170.65356000000003</v>
      </c>
      <c r="Q75">
        <f>Tabla2[[#This Row],[queso_kg]]*Tabla2[[#This Row],[queso_est_pct]]/100</f>
        <v>324.43544100000003</v>
      </c>
      <c r="R75">
        <f>Tabla2[[#This Row],[queso_kg]]*Tabla2[[#This Row],[queso_mg_pct]]/100</f>
        <v>170.90188499999999</v>
      </c>
      <c r="S75">
        <f>_xlfn.ISOWEEKNUM(Tabla2[[#This Row],[fecha]])</f>
        <v>11</v>
      </c>
      <c r="T75">
        <v>11</v>
      </c>
    </row>
    <row r="76" spans="1:20" x14ac:dyDescent="0.25">
      <c r="A76" s="1">
        <v>45365</v>
      </c>
      <c r="B76">
        <v>5202</v>
      </c>
      <c r="C76">
        <v>5050</v>
      </c>
      <c r="D76">
        <v>42.57</v>
      </c>
      <c r="E76">
        <v>36.049999999999997</v>
      </c>
      <c r="F76">
        <v>5014</v>
      </c>
      <c r="G76">
        <v>41.13</v>
      </c>
      <c r="H76">
        <v>34.01</v>
      </c>
      <c r="I76">
        <v>4077</v>
      </c>
      <c r="J76">
        <v>646.91</v>
      </c>
      <c r="K76">
        <v>53.66</v>
      </c>
      <c r="L76">
        <v>27.51</v>
      </c>
      <c r="M76">
        <f>Tabla2[[#This Row],[entrada_litros]]*Tabla2[[#This Row],[entrada_grasa_g_l]]/1000</f>
        <v>214.9785</v>
      </c>
      <c r="N76">
        <f>Tabla2[[#This Row],[entrada_litros]]*Tabla2[[#This Row],[entrada_prot_g_l]]/1000</f>
        <v>182.05250000000001</v>
      </c>
      <c r="O76">
        <f>Tabla2[[#This Row],[cuba_fab_litros]]*Tabla2[[#This Row],[cuba_fab_grasa_g_l]]/1000</f>
        <v>206.22582</v>
      </c>
      <c r="P76">
        <f>Tabla2[[#This Row],[cuba_fab_litros]]*Tabla2[[#This Row],[cuba_fab_prot_g_l]]/1000</f>
        <v>170.52614</v>
      </c>
      <c r="Q76">
        <f>Tabla2[[#This Row],[queso_kg]]*Tabla2[[#This Row],[queso_est_pct]]/100</f>
        <v>347.13190599999996</v>
      </c>
      <c r="R76">
        <f>Tabla2[[#This Row],[queso_kg]]*Tabla2[[#This Row],[queso_mg_pct]]/100</f>
        <v>177.96494100000001</v>
      </c>
      <c r="S76">
        <f>_xlfn.ISOWEEKNUM(Tabla2[[#This Row],[fecha]])</f>
        <v>11</v>
      </c>
      <c r="T76">
        <v>11</v>
      </c>
    </row>
    <row r="77" spans="1:20" x14ac:dyDescent="0.25">
      <c r="A77" s="1">
        <v>45366</v>
      </c>
      <c r="F77">
        <v>4094</v>
      </c>
      <c r="G77">
        <v>40.909999999999997</v>
      </c>
      <c r="H77">
        <v>34.299999999999997</v>
      </c>
      <c r="J77">
        <v>549.64</v>
      </c>
      <c r="K77">
        <v>51.59</v>
      </c>
      <c r="L77">
        <v>26.77</v>
      </c>
      <c r="M77">
        <f>Tabla2[[#This Row],[entrada_litros]]*Tabla2[[#This Row],[entrada_grasa_g_l]]/1000</f>
        <v>0</v>
      </c>
      <c r="N77">
        <f>Tabla2[[#This Row],[entrada_litros]]*Tabla2[[#This Row],[entrada_prot_g_l]]/1000</f>
        <v>0</v>
      </c>
      <c r="O77">
        <f>Tabla2[[#This Row],[cuba_fab_litros]]*Tabla2[[#This Row],[cuba_fab_grasa_g_l]]/1000</f>
        <v>167.48553999999999</v>
      </c>
      <c r="P77">
        <f>Tabla2[[#This Row],[cuba_fab_litros]]*Tabla2[[#This Row],[cuba_fab_prot_g_l]]/1000</f>
        <v>140.42419999999998</v>
      </c>
      <c r="Q77">
        <f>Tabla2[[#This Row],[queso_kg]]*Tabla2[[#This Row],[queso_est_pct]]/100</f>
        <v>283.55927600000001</v>
      </c>
      <c r="R77">
        <f>Tabla2[[#This Row],[queso_kg]]*Tabla2[[#This Row],[queso_mg_pct]]/100</f>
        <v>147.13862799999998</v>
      </c>
      <c r="S77">
        <f>_xlfn.ISOWEEKNUM(Tabla2[[#This Row],[fecha]])</f>
        <v>11</v>
      </c>
      <c r="T77">
        <v>11</v>
      </c>
    </row>
    <row r="78" spans="1:20" x14ac:dyDescent="0.25">
      <c r="A78" s="1">
        <v>45367</v>
      </c>
      <c r="M78">
        <f>Tabla2[[#This Row],[entrada_litros]]*Tabla2[[#This Row],[entrada_grasa_g_l]]/1000</f>
        <v>0</v>
      </c>
      <c r="N78">
        <f>Tabla2[[#This Row],[entrada_litros]]*Tabla2[[#This Row],[entrada_prot_g_l]]/1000</f>
        <v>0</v>
      </c>
      <c r="O78">
        <f>Tabla2[[#This Row],[cuba_fab_litros]]*Tabla2[[#This Row],[cuba_fab_grasa_g_l]]/1000</f>
        <v>0</v>
      </c>
      <c r="P78">
        <f>Tabla2[[#This Row],[cuba_fab_litros]]*Tabla2[[#This Row],[cuba_fab_prot_g_l]]/1000</f>
        <v>0</v>
      </c>
      <c r="Q78">
        <f>Tabla2[[#This Row],[queso_kg]]*Tabla2[[#This Row],[queso_est_pct]]/100</f>
        <v>0</v>
      </c>
      <c r="R78">
        <f>Tabla2[[#This Row],[queso_kg]]*Tabla2[[#This Row],[queso_mg_pct]]/100</f>
        <v>0</v>
      </c>
      <c r="S78">
        <f>_xlfn.ISOWEEKNUM(Tabla2[[#This Row],[fecha]])</f>
        <v>11</v>
      </c>
      <c r="T78">
        <v>11</v>
      </c>
    </row>
    <row r="79" spans="1:20" x14ac:dyDescent="0.25">
      <c r="A79" s="1">
        <v>45368</v>
      </c>
      <c r="B79">
        <v>5610</v>
      </c>
      <c r="C79">
        <v>5447</v>
      </c>
      <c r="D79">
        <v>40.33</v>
      </c>
      <c r="E79">
        <v>35.119999999999997</v>
      </c>
      <c r="I79">
        <v>5447</v>
      </c>
      <c r="M79">
        <f>Tabla2[[#This Row],[entrada_litros]]*Tabla2[[#This Row],[entrada_grasa_g_l]]/1000</f>
        <v>219.67750999999998</v>
      </c>
      <c r="N79">
        <f>Tabla2[[#This Row],[entrada_litros]]*Tabla2[[#This Row],[entrada_prot_g_l]]/1000</f>
        <v>191.29863999999998</v>
      </c>
      <c r="O79">
        <f>Tabla2[[#This Row],[cuba_fab_litros]]*Tabla2[[#This Row],[cuba_fab_grasa_g_l]]/1000</f>
        <v>0</v>
      </c>
      <c r="P79">
        <f>Tabla2[[#This Row],[cuba_fab_litros]]*Tabla2[[#This Row],[cuba_fab_prot_g_l]]/1000</f>
        <v>0</v>
      </c>
      <c r="Q79">
        <f>Tabla2[[#This Row],[queso_kg]]*Tabla2[[#This Row],[queso_est_pct]]/100</f>
        <v>0</v>
      </c>
      <c r="R79">
        <f>Tabla2[[#This Row],[queso_kg]]*Tabla2[[#This Row],[queso_mg_pct]]/100</f>
        <v>0</v>
      </c>
      <c r="S79">
        <f>_xlfn.ISOWEEKNUM(Tabla2[[#This Row],[fecha]])</f>
        <v>11</v>
      </c>
      <c r="T79">
        <v>12</v>
      </c>
    </row>
    <row r="80" spans="1:20" x14ac:dyDescent="0.25">
      <c r="A80" s="1">
        <v>45369</v>
      </c>
      <c r="B80">
        <v>5495</v>
      </c>
      <c r="C80">
        <v>5335</v>
      </c>
      <c r="D80">
        <v>43.72</v>
      </c>
      <c r="E80">
        <v>36.46</v>
      </c>
      <c r="F80">
        <v>5024</v>
      </c>
      <c r="G80">
        <v>40.06</v>
      </c>
      <c r="H80">
        <v>33.94</v>
      </c>
      <c r="I80">
        <v>5782</v>
      </c>
      <c r="J80">
        <v>614.62</v>
      </c>
      <c r="K80">
        <v>50.9</v>
      </c>
      <c r="L80">
        <v>27.01</v>
      </c>
      <c r="M80">
        <f>Tabla2[[#This Row],[entrada_litros]]*Tabla2[[#This Row],[entrada_grasa_g_l]]/1000</f>
        <v>233.24619999999999</v>
      </c>
      <c r="N80">
        <f>Tabla2[[#This Row],[entrada_litros]]*Tabla2[[#This Row],[entrada_prot_g_l]]/1000</f>
        <v>194.51410000000001</v>
      </c>
      <c r="O80">
        <f>Tabla2[[#This Row],[cuba_fab_litros]]*Tabla2[[#This Row],[cuba_fab_grasa_g_l]]/1000</f>
        <v>201.26143999999999</v>
      </c>
      <c r="P80">
        <f>Tabla2[[#This Row],[cuba_fab_litros]]*Tabla2[[#This Row],[cuba_fab_prot_g_l]]/1000</f>
        <v>170.51455999999999</v>
      </c>
      <c r="Q80">
        <f>Tabla2[[#This Row],[queso_kg]]*Tabla2[[#This Row],[queso_est_pct]]/100</f>
        <v>312.84158000000002</v>
      </c>
      <c r="R80">
        <f>Tabla2[[#This Row],[queso_kg]]*Tabla2[[#This Row],[queso_mg_pct]]/100</f>
        <v>166.00886200000002</v>
      </c>
      <c r="S80">
        <f>_xlfn.ISOWEEKNUM(Tabla2[[#This Row],[fecha]])</f>
        <v>12</v>
      </c>
      <c r="T80">
        <v>12</v>
      </c>
    </row>
    <row r="81" spans="1:20" x14ac:dyDescent="0.25">
      <c r="A81" s="1">
        <v>45370</v>
      </c>
      <c r="B81">
        <v>4962</v>
      </c>
      <c r="C81">
        <v>4817</v>
      </c>
      <c r="D81">
        <v>41.15</v>
      </c>
      <c r="E81">
        <v>34.67</v>
      </c>
      <c r="F81">
        <v>5033</v>
      </c>
      <c r="G81">
        <v>39.4</v>
      </c>
      <c r="H81">
        <v>33.89</v>
      </c>
      <c r="I81">
        <v>5599</v>
      </c>
      <c r="J81">
        <v>640.54</v>
      </c>
      <c r="K81">
        <v>51.21</v>
      </c>
      <c r="L81">
        <v>27.31</v>
      </c>
      <c r="M81">
        <f>Tabla2[[#This Row],[entrada_litros]]*Tabla2[[#This Row],[entrada_grasa_g_l]]/1000</f>
        <v>198.21955</v>
      </c>
      <c r="N81">
        <f>Tabla2[[#This Row],[entrada_litros]]*Tabla2[[#This Row],[entrada_prot_g_l]]/1000</f>
        <v>167.00539000000001</v>
      </c>
      <c r="O81">
        <f>Tabla2[[#This Row],[cuba_fab_litros]]*Tabla2[[#This Row],[cuba_fab_grasa_g_l]]/1000</f>
        <v>198.30019999999999</v>
      </c>
      <c r="P81">
        <f>Tabla2[[#This Row],[cuba_fab_litros]]*Tabla2[[#This Row],[cuba_fab_prot_g_l]]/1000</f>
        <v>170.56836999999999</v>
      </c>
      <c r="Q81">
        <f>Tabla2[[#This Row],[queso_kg]]*Tabla2[[#This Row],[queso_est_pct]]/100</f>
        <v>328.020534</v>
      </c>
      <c r="R81">
        <f>Tabla2[[#This Row],[queso_kg]]*Tabla2[[#This Row],[queso_mg_pct]]/100</f>
        <v>174.93147399999998</v>
      </c>
      <c r="S81">
        <f>_xlfn.ISOWEEKNUM(Tabla2[[#This Row],[fecha]])</f>
        <v>12</v>
      </c>
      <c r="T81">
        <v>12</v>
      </c>
    </row>
    <row r="82" spans="1:20" x14ac:dyDescent="0.25">
      <c r="A82" s="1">
        <v>45371</v>
      </c>
      <c r="B82">
        <v>5596</v>
      </c>
      <c r="C82">
        <v>5433</v>
      </c>
      <c r="D82">
        <v>43.49</v>
      </c>
      <c r="E82">
        <v>36.18</v>
      </c>
      <c r="F82">
        <v>5022</v>
      </c>
      <c r="G82">
        <v>40.75</v>
      </c>
      <c r="H82">
        <v>34.229999999999997</v>
      </c>
      <c r="I82">
        <v>6032</v>
      </c>
      <c r="J82">
        <v>620.86</v>
      </c>
      <c r="K82">
        <v>51.37</v>
      </c>
      <c r="L82">
        <v>27.92</v>
      </c>
      <c r="M82">
        <f>Tabla2[[#This Row],[entrada_litros]]*Tabla2[[#This Row],[entrada_grasa_g_l]]/1000</f>
        <v>236.28117</v>
      </c>
      <c r="N82">
        <f>Tabla2[[#This Row],[entrada_litros]]*Tabla2[[#This Row],[entrada_prot_g_l]]/1000</f>
        <v>196.56594000000001</v>
      </c>
      <c r="O82">
        <f>Tabla2[[#This Row],[cuba_fab_litros]]*Tabla2[[#This Row],[cuba_fab_grasa_g_l]]/1000</f>
        <v>204.6465</v>
      </c>
      <c r="P82">
        <f>Tabla2[[#This Row],[cuba_fab_litros]]*Tabla2[[#This Row],[cuba_fab_prot_g_l]]/1000</f>
        <v>171.90306000000001</v>
      </c>
      <c r="Q82">
        <f>Tabla2[[#This Row],[queso_kg]]*Tabla2[[#This Row],[queso_est_pct]]/100</f>
        <v>318.93578200000002</v>
      </c>
      <c r="R82">
        <f>Tabla2[[#This Row],[queso_kg]]*Tabla2[[#This Row],[queso_mg_pct]]/100</f>
        <v>173.34411200000002</v>
      </c>
      <c r="S82">
        <f>_xlfn.ISOWEEKNUM(Tabla2[[#This Row],[fecha]])</f>
        <v>12</v>
      </c>
      <c r="T82">
        <v>12</v>
      </c>
    </row>
    <row r="83" spans="1:20" x14ac:dyDescent="0.25">
      <c r="A83" s="1">
        <v>45372</v>
      </c>
      <c r="B83">
        <v>5505</v>
      </c>
      <c r="C83">
        <v>5345</v>
      </c>
      <c r="D83">
        <v>45.55</v>
      </c>
      <c r="E83">
        <v>33.450000000000003</v>
      </c>
      <c r="F83">
        <v>5020</v>
      </c>
      <c r="G83">
        <v>42.06</v>
      </c>
      <c r="H83">
        <v>33.159999999999997</v>
      </c>
      <c r="I83">
        <v>6377</v>
      </c>
      <c r="J83">
        <v>640.13</v>
      </c>
      <c r="K83">
        <v>51.71</v>
      </c>
      <c r="L83">
        <v>28.15</v>
      </c>
      <c r="M83">
        <f>Tabla2[[#This Row],[entrada_litros]]*Tabla2[[#This Row],[entrada_grasa_g_l]]/1000</f>
        <v>243.46474999999998</v>
      </c>
      <c r="N83">
        <f>Tabla2[[#This Row],[entrada_litros]]*Tabla2[[#This Row],[entrada_prot_g_l]]/1000</f>
        <v>178.79025000000004</v>
      </c>
      <c r="O83">
        <f>Tabla2[[#This Row],[cuba_fab_litros]]*Tabla2[[#This Row],[cuba_fab_grasa_g_l]]/1000</f>
        <v>211.1412</v>
      </c>
      <c r="P83">
        <f>Tabla2[[#This Row],[cuba_fab_litros]]*Tabla2[[#This Row],[cuba_fab_prot_g_l]]/1000</f>
        <v>166.46319999999997</v>
      </c>
      <c r="Q83">
        <f>Tabla2[[#This Row],[queso_kg]]*Tabla2[[#This Row],[queso_est_pct]]/100</f>
        <v>331.01122300000003</v>
      </c>
      <c r="R83">
        <f>Tabla2[[#This Row],[queso_kg]]*Tabla2[[#This Row],[queso_mg_pct]]/100</f>
        <v>180.19659499999997</v>
      </c>
      <c r="S83">
        <f>_xlfn.ISOWEEKNUM(Tabla2[[#This Row],[fecha]])</f>
        <v>12</v>
      </c>
      <c r="T83">
        <v>12</v>
      </c>
    </row>
    <row r="84" spans="1:20" x14ac:dyDescent="0.25">
      <c r="A84" s="1">
        <v>45373</v>
      </c>
      <c r="F84">
        <v>6400</v>
      </c>
      <c r="G84">
        <v>42.17</v>
      </c>
      <c r="H84">
        <v>33.01</v>
      </c>
      <c r="J84">
        <v>792.05</v>
      </c>
      <c r="K84">
        <v>53.99</v>
      </c>
      <c r="L84">
        <v>27.64</v>
      </c>
      <c r="M84">
        <f>Tabla2[[#This Row],[entrada_litros]]*Tabla2[[#This Row],[entrada_grasa_g_l]]/1000</f>
        <v>0</v>
      </c>
      <c r="N84">
        <f>Tabla2[[#This Row],[entrada_litros]]*Tabla2[[#This Row],[entrada_prot_g_l]]/1000</f>
        <v>0</v>
      </c>
      <c r="O84">
        <f>Tabla2[[#This Row],[cuba_fab_litros]]*Tabla2[[#This Row],[cuba_fab_grasa_g_l]]/1000</f>
        <v>269.88799999999998</v>
      </c>
      <c r="P84">
        <f>Tabla2[[#This Row],[cuba_fab_litros]]*Tabla2[[#This Row],[cuba_fab_prot_g_l]]/1000</f>
        <v>211.26400000000001</v>
      </c>
      <c r="Q84">
        <f>Tabla2[[#This Row],[queso_kg]]*Tabla2[[#This Row],[queso_est_pct]]/100</f>
        <v>427.62779499999999</v>
      </c>
      <c r="R84">
        <f>Tabla2[[#This Row],[queso_kg]]*Tabla2[[#This Row],[queso_mg_pct]]/100</f>
        <v>218.92261999999999</v>
      </c>
      <c r="S84">
        <f>_xlfn.ISOWEEKNUM(Tabla2[[#This Row],[fecha]])</f>
        <v>12</v>
      </c>
      <c r="T84">
        <v>12</v>
      </c>
    </row>
    <row r="85" spans="1:20" x14ac:dyDescent="0.25">
      <c r="A85" s="1">
        <v>45374</v>
      </c>
      <c r="M85">
        <f>Tabla2[[#This Row],[entrada_litros]]*Tabla2[[#This Row],[entrada_grasa_g_l]]/1000</f>
        <v>0</v>
      </c>
      <c r="N85">
        <f>Tabla2[[#This Row],[entrada_litros]]*Tabla2[[#This Row],[entrada_prot_g_l]]/1000</f>
        <v>0</v>
      </c>
      <c r="O85">
        <f>Tabla2[[#This Row],[cuba_fab_litros]]*Tabla2[[#This Row],[cuba_fab_grasa_g_l]]/1000</f>
        <v>0</v>
      </c>
      <c r="P85">
        <f>Tabla2[[#This Row],[cuba_fab_litros]]*Tabla2[[#This Row],[cuba_fab_prot_g_l]]/1000</f>
        <v>0</v>
      </c>
      <c r="Q85">
        <f>Tabla2[[#This Row],[queso_kg]]*Tabla2[[#This Row],[queso_est_pct]]/100</f>
        <v>0</v>
      </c>
      <c r="R85">
        <f>Tabla2[[#This Row],[queso_kg]]*Tabla2[[#This Row],[queso_mg_pct]]/100</f>
        <v>0</v>
      </c>
      <c r="S85">
        <f>_xlfn.ISOWEEKNUM(Tabla2[[#This Row],[fecha]])</f>
        <v>12</v>
      </c>
      <c r="T85">
        <v>12</v>
      </c>
    </row>
    <row r="86" spans="1:20" x14ac:dyDescent="0.25">
      <c r="A86" s="1">
        <v>45375</v>
      </c>
      <c r="B86">
        <v>5314</v>
      </c>
      <c r="C86">
        <v>5159</v>
      </c>
      <c r="D86">
        <v>40.79</v>
      </c>
      <c r="E86">
        <v>36.67</v>
      </c>
      <c r="I86">
        <v>5159</v>
      </c>
      <c r="M86">
        <f>Tabla2[[#This Row],[entrada_litros]]*Tabla2[[#This Row],[entrada_grasa_g_l]]/1000</f>
        <v>210.43561</v>
      </c>
      <c r="N86">
        <f>Tabla2[[#This Row],[entrada_litros]]*Tabla2[[#This Row],[entrada_prot_g_l]]/1000</f>
        <v>189.18053</v>
      </c>
      <c r="O86">
        <f>Tabla2[[#This Row],[cuba_fab_litros]]*Tabla2[[#This Row],[cuba_fab_grasa_g_l]]/1000</f>
        <v>0</v>
      </c>
      <c r="P86">
        <f>Tabla2[[#This Row],[cuba_fab_litros]]*Tabla2[[#This Row],[cuba_fab_prot_g_l]]/1000</f>
        <v>0</v>
      </c>
      <c r="Q86">
        <f>Tabla2[[#This Row],[queso_kg]]*Tabla2[[#This Row],[queso_est_pct]]/100</f>
        <v>0</v>
      </c>
      <c r="R86">
        <f>Tabla2[[#This Row],[queso_kg]]*Tabla2[[#This Row],[queso_mg_pct]]/100</f>
        <v>0</v>
      </c>
      <c r="S86">
        <f>_xlfn.ISOWEEKNUM(Tabla2[[#This Row],[fecha]])</f>
        <v>12</v>
      </c>
      <c r="T86">
        <v>13</v>
      </c>
    </row>
    <row r="87" spans="1:20" x14ac:dyDescent="0.25">
      <c r="A87" s="1">
        <v>45376</v>
      </c>
      <c r="B87">
        <v>5033</v>
      </c>
      <c r="C87">
        <v>4886</v>
      </c>
      <c r="D87">
        <v>43.96</v>
      </c>
      <c r="E87">
        <v>35.28</v>
      </c>
      <c r="F87">
        <v>5029</v>
      </c>
      <c r="G87">
        <v>40.36</v>
      </c>
      <c r="H87">
        <v>34.42</v>
      </c>
      <c r="I87">
        <v>5045</v>
      </c>
      <c r="J87">
        <v>627.89</v>
      </c>
      <c r="K87">
        <v>50.84</v>
      </c>
      <c r="L87">
        <v>26.3</v>
      </c>
      <c r="M87">
        <f>Tabla2[[#This Row],[entrada_litros]]*Tabla2[[#This Row],[entrada_grasa_g_l]]/1000</f>
        <v>214.78855999999999</v>
      </c>
      <c r="N87">
        <f>Tabla2[[#This Row],[entrada_litros]]*Tabla2[[#This Row],[entrada_prot_g_l]]/1000</f>
        <v>172.37808000000001</v>
      </c>
      <c r="O87">
        <f>Tabla2[[#This Row],[cuba_fab_litros]]*Tabla2[[#This Row],[cuba_fab_grasa_g_l]]/1000</f>
        <v>202.97044</v>
      </c>
      <c r="P87">
        <f>Tabla2[[#This Row],[cuba_fab_litros]]*Tabla2[[#This Row],[cuba_fab_prot_g_l]]/1000</f>
        <v>173.09818000000001</v>
      </c>
      <c r="Q87">
        <f>Tabla2[[#This Row],[queso_kg]]*Tabla2[[#This Row],[queso_est_pct]]/100</f>
        <v>319.21927600000004</v>
      </c>
      <c r="R87">
        <f>Tabla2[[#This Row],[queso_kg]]*Tabla2[[#This Row],[queso_mg_pct]]/100</f>
        <v>165.13507000000001</v>
      </c>
      <c r="S87">
        <f>_xlfn.ISOWEEKNUM(Tabla2[[#This Row],[fecha]])</f>
        <v>13</v>
      </c>
      <c r="T87">
        <v>13</v>
      </c>
    </row>
    <row r="88" spans="1:20" x14ac:dyDescent="0.25">
      <c r="A88" s="1">
        <v>45377</v>
      </c>
      <c r="B88">
        <v>5809</v>
      </c>
      <c r="C88">
        <v>5640</v>
      </c>
      <c r="D88">
        <v>41.28</v>
      </c>
      <c r="E88">
        <v>36.25</v>
      </c>
      <c r="F88">
        <v>5017</v>
      </c>
      <c r="G88">
        <v>40.299999999999997</v>
      </c>
      <c r="H88">
        <v>34.69</v>
      </c>
      <c r="I88">
        <v>5685</v>
      </c>
      <c r="J88">
        <v>599.29999999999995</v>
      </c>
      <c r="K88">
        <v>53.01</v>
      </c>
      <c r="L88">
        <v>27.46</v>
      </c>
      <c r="M88">
        <f>Tabla2[[#This Row],[entrada_litros]]*Tabla2[[#This Row],[entrada_grasa_g_l]]/1000</f>
        <v>232.81920000000002</v>
      </c>
      <c r="N88">
        <f>Tabla2[[#This Row],[entrada_litros]]*Tabla2[[#This Row],[entrada_prot_g_l]]/1000</f>
        <v>204.45</v>
      </c>
      <c r="O88">
        <f>Tabla2[[#This Row],[cuba_fab_litros]]*Tabla2[[#This Row],[cuba_fab_grasa_g_l]]/1000</f>
        <v>202.18509999999998</v>
      </c>
      <c r="P88">
        <f>Tabla2[[#This Row],[cuba_fab_litros]]*Tabla2[[#This Row],[cuba_fab_prot_g_l]]/1000</f>
        <v>174.03972999999999</v>
      </c>
      <c r="Q88">
        <f>Tabla2[[#This Row],[queso_kg]]*Tabla2[[#This Row],[queso_est_pct]]/100</f>
        <v>317.68892999999997</v>
      </c>
      <c r="R88">
        <f>Tabla2[[#This Row],[queso_kg]]*Tabla2[[#This Row],[queso_mg_pct]]/100</f>
        <v>164.56777999999997</v>
      </c>
      <c r="S88">
        <f>_xlfn.ISOWEEKNUM(Tabla2[[#This Row],[fecha]])</f>
        <v>13</v>
      </c>
      <c r="T88">
        <v>13</v>
      </c>
    </row>
    <row r="89" spans="1:20" x14ac:dyDescent="0.25">
      <c r="A89" s="1">
        <v>45378</v>
      </c>
      <c r="B89">
        <v>5050</v>
      </c>
      <c r="C89">
        <v>4903</v>
      </c>
      <c r="D89">
        <v>41.35</v>
      </c>
      <c r="E89">
        <v>37.67</v>
      </c>
      <c r="F89">
        <v>5029</v>
      </c>
      <c r="G89">
        <v>39.5</v>
      </c>
      <c r="H89">
        <v>34.85</v>
      </c>
      <c r="I89">
        <v>5588</v>
      </c>
      <c r="J89">
        <v>665.47</v>
      </c>
      <c r="K89">
        <v>52.38</v>
      </c>
      <c r="L89">
        <v>27.64</v>
      </c>
      <c r="M89">
        <f>Tabla2[[#This Row],[entrada_litros]]*Tabla2[[#This Row],[entrada_grasa_g_l]]/1000</f>
        <v>202.73905000000002</v>
      </c>
      <c r="N89">
        <f>Tabla2[[#This Row],[entrada_litros]]*Tabla2[[#This Row],[entrada_prot_g_l]]/1000</f>
        <v>184.69601</v>
      </c>
      <c r="O89">
        <f>Tabla2[[#This Row],[cuba_fab_litros]]*Tabla2[[#This Row],[cuba_fab_grasa_g_l]]/1000</f>
        <v>198.6455</v>
      </c>
      <c r="P89">
        <f>Tabla2[[#This Row],[cuba_fab_litros]]*Tabla2[[#This Row],[cuba_fab_prot_g_l]]/1000</f>
        <v>175.26065</v>
      </c>
      <c r="Q89">
        <f>Tabla2[[#This Row],[queso_kg]]*Tabla2[[#This Row],[queso_est_pct]]/100</f>
        <v>348.57318600000008</v>
      </c>
      <c r="R89">
        <f>Tabla2[[#This Row],[queso_kg]]*Tabla2[[#This Row],[queso_mg_pct]]/100</f>
        <v>183.93590800000001</v>
      </c>
      <c r="S89">
        <f>_xlfn.ISOWEEKNUM(Tabla2[[#This Row],[fecha]])</f>
        <v>13</v>
      </c>
      <c r="T89">
        <v>13</v>
      </c>
    </row>
    <row r="90" spans="1:20" x14ac:dyDescent="0.25">
      <c r="A90" s="1">
        <v>45379</v>
      </c>
      <c r="B90">
        <v>5544</v>
      </c>
      <c r="C90">
        <v>5383</v>
      </c>
      <c r="D90">
        <v>42.13</v>
      </c>
      <c r="E90">
        <v>35.71</v>
      </c>
      <c r="F90">
        <v>5027</v>
      </c>
      <c r="G90">
        <v>39.97</v>
      </c>
      <c r="H90">
        <v>34.590000000000003</v>
      </c>
      <c r="I90">
        <v>5971</v>
      </c>
      <c r="J90">
        <v>617.42999999999995</v>
      </c>
      <c r="K90">
        <v>51.3</v>
      </c>
      <c r="L90">
        <v>27.62</v>
      </c>
      <c r="M90">
        <f>Tabla2[[#This Row],[entrada_litros]]*Tabla2[[#This Row],[entrada_grasa_g_l]]/1000</f>
        <v>226.78579000000002</v>
      </c>
      <c r="N90">
        <f>Tabla2[[#This Row],[entrada_litros]]*Tabla2[[#This Row],[entrada_prot_g_l]]/1000</f>
        <v>192.22692999999998</v>
      </c>
      <c r="O90">
        <f>Tabla2[[#This Row],[cuba_fab_litros]]*Tabla2[[#This Row],[cuba_fab_grasa_g_l]]/1000</f>
        <v>200.92919000000001</v>
      </c>
      <c r="P90">
        <f>Tabla2[[#This Row],[cuba_fab_litros]]*Tabla2[[#This Row],[cuba_fab_prot_g_l]]/1000</f>
        <v>173.88393000000002</v>
      </c>
      <c r="Q90">
        <f>Tabla2[[#This Row],[queso_kg]]*Tabla2[[#This Row],[queso_est_pct]]/100</f>
        <v>316.74158999999997</v>
      </c>
      <c r="R90">
        <f>Tabla2[[#This Row],[queso_kg]]*Tabla2[[#This Row],[queso_mg_pct]]/100</f>
        <v>170.534166</v>
      </c>
      <c r="S90">
        <f>_xlfn.ISOWEEKNUM(Tabla2[[#This Row],[fecha]])</f>
        <v>13</v>
      </c>
      <c r="T90">
        <v>13</v>
      </c>
    </row>
    <row r="91" spans="1:20" x14ac:dyDescent="0.25">
      <c r="A91" s="1">
        <v>45380</v>
      </c>
      <c r="F91">
        <v>6002</v>
      </c>
      <c r="G91">
        <v>39.96</v>
      </c>
      <c r="H91">
        <v>34.61</v>
      </c>
      <c r="J91">
        <v>782.87</v>
      </c>
      <c r="K91">
        <v>52.27</v>
      </c>
      <c r="L91">
        <v>26.7</v>
      </c>
      <c r="M91">
        <f>Tabla2[[#This Row],[entrada_litros]]*Tabla2[[#This Row],[entrada_grasa_g_l]]/1000</f>
        <v>0</v>
      </c>
      <c r="N91">
        <f>Tabla2[[#This Row],[entrada_litros]]*Tabla2[[#This Row],[entrada_prot_g_l]]/1000</f>
        <v>0</v>
      </c>
      <c r="O91">
        <f>Tabla2[[#This Row],[cuba_fab_litros]]*Tabla2[[#This Row],[cuba_fab_grasa_g_l]]/1000</f>
        <v>239.83992000000001</v>
      </c>
      <c r="P91">
        <f>Tabla2[[#This Row],[cuba_fab_litros]]*Tabla2[[#This Row],[cuba_fab_prot_g_l]]/1000</f>
        <v>207.72922</v>
      </c>
      <c r="Q91">
        <f>Tabla2[[#This Row],[queso_kg]]*Tabla2[[#This Row],[queso_est_pct]]/100</f>
        <v>409.20614899999998</v>
      </c>
      <c r="R91">
        <f>Tabla2[[#This Row],[queso_kg]]*Tabla2[[#This Row],[queso_mg_pct]]/100</f>
        <v>209.02629000000002</v>
      </c>
      <c r="S91">
        <f>_xlfn.ISOWEEKNUM(Tabla2[[#This Row],[fecha]])</f>
        <v>13</v>
      </c>
      <c r="T91">
        <v>13</v>
      </c>
    </row>
    <row r="92" spans="1:20" x14ac:dyDescent="0.25">
      <c r="A92" s="1">
        <v>45381</v>
      </c>
      <c r="M92">
        <f>Tabla2[[#This Row],[entrada_litros]]*Tabla2[[#This Row],[entrada_grasa_g_l]]/1000</f>
        <v>0</v>
      </c>
      <c r="N92">
        <f>Tabla2[[#This Row],[entrada_litros]]*Tabla2[[#This Row],[entrada_prot_g_l]]/1000</f>
        <v>0</v>
      </c>
      <c r="O92">
        <f>Tabla2[[#This Row],[cuba_fab_litros]]*Tabla2[[#This Row],[cuba_fab_grasa_g_l]]/1000</f>
        <v>0</v>
      </c>
      <c r="P92">
        <f>Tabla2[[#This Row],[cuba_fab_litros]]*Tabla2[[#This Row],[cuba_fab_prot_g_l]]/1000</f>
        <v>0</v>
      </c>
      <c r="Q92">
        <f>Tabla2[[#This Row],[queso_kg]]*Tabla2[[#This Row],[queso_est_pct]]/100</f>
        <v>0</v>
      </c>
      <c r="R92">
        <f>Tabla2[[#This Row],[queso_kg]]*Tabla2[[#This Row],[queso_mg_pct]]/100</f>
        <v>0</v>
      </c>
      <c r="S92">
        <f>_xlfn.ISOWEEKNUM(Tabla2[[#This Row],[fecha]])</f>
        <v>13</v>
      </c>
      <c r="T92">
        <v>13</v>
      </c>
    </row>
    <row r="93" spans="1:20" x14ac:dyDescent="0.25">
      <c r="A93" s="1">
        <v>45382</v>
      </c>
      <c r="B93">
        <v>5396</v>
      </c>
      <c r="C93">
        <v>5239</v>
      </c>
      <c r="D93">
        <v>42.21</v>
      </c>
      <c r="E93">
        <v>36.18</v>
      </c>
      <c r="I93">
        <v>5239</v>
      </c>
      <c r="M93">
        <f>Tabla2[[#This Row],[entrada_litros]]*Tabla2[[#This Row],[entrada_grasa_g_l]]/1000</f>
        <v>221.13819000000001</v>
      </c>
      <c r="N93">
        <f>Tabla2[[#This Row],[entrada_litros]]*Tabla2[[#This Row],[entrada_prot_g_l]]/1000</f>
        <v>189.54702</v>
      </c>
      <c r="O93">
        <f>Tabla2[[#This Row],[cuba_fab_litros]]*Tabla2[[#This Row],[cuba_fab_grasa_g_l]]/1000</f>
        <v>0</v>
      </c>
      <c r="P93">
        <f>Tabla2[[#This Row],[cuba_fab_litros]]*Tabla2[[#This Row],[cuba_fab_prot_g_l]]/1000</f>
        <v>0</v>
      </c>
      <c r="Q93">
        <f>Tabla2[[#This Row],[queso_kg]]*Tabla2[[#This Row],[queso_est_pct]]/100</f>
        <v>0</v>
      </c>
      <c r="R93">
        <f>Tabla2[[#This Row],[queso_kg]]*Tabla2[[#This Row],[queso_mg_pct]]/100</f>
        <v>0</v>
      </c>
      <c r="S93">
        <f>_xlfn.ISOWEEKNUM(Tabla2[[#This Row],[fecha]])</f>
        <v>13</v>
      </c>
      <c r="T93">
        <v>14</v>
      </c>
    </row>
    <row r="94" spans="1:20" x14ac:dyDescent="0.25">
      <c r="A94" s="1">
        <v>45383</v>
      </c>
      <c r="B94">
        <v>4704</v>
      </c>
      <c r="C94">
        <v>4567</v>
      </c>
      <c r="D94">
        <v>40.74</v>
      </c>
      <c r="E94">
        <v>35.869999999999997</v>
      </c>
      <c r="F94">
        <v>5026</v>
      </c>
      <c r="G94">
        <v>39.74</v>
      </c>
      <c r="H94">
        <v>34.340000000000003</v>
      </c>
      <c r="I94">
        <v>4806</v>
      </c>
      <c r="J94">
        <v>676.03</v>
      </c>
      <c r="K94">
        <v>50.31</v>
      </c>
      <c r="L94">
        <v>26.68</v>
      </c>
      <c r="M94">
        <f>Tabla2[[#This Row],[entrada_litros]]*Tabla2[[#This Row],[entrada_grasa_g_l]]/1000</f>
        <v>186.05958000000001</v>
      </c>
      <c r="N94">
        <f>Tabla2[[#This Row],[entrada_litros]]*Tabla2[[#This Row],[entrada_prot_g_l]]/1000</f>
        <v>163.81828999999999</v>
      </c>
      <c r="O94">
        <f>Tabla2[[#This Row],[cuba_fab_litros]]*Tabla2[[#This Row],[cuba_fab_grasa_g_l]]/1000</f>
        <v>199.73324000000002</v>
      </c>
      <c r="P94">
        <f>Tabla2[[#This Row],[cuba_fab_litros]]*Tabla2[[#This Row],[cuba_fab_prot_g_l]]/1000</f>
        <v>172.59284000000002</v>
      </c>
      <c r="Q94">
        <f>Tabla2[[#This Row],[queso_kg]]*Tabla2[[#This Row],[queso_est_pct]]/100</f>
        <v>340.11069300000003</v>
      </c>
      <c r="R94">
        <f>Tabla2[[#This Row],[queso_kg]]*Tabla2[[#This Row],[queso_mg_pct]]/100</f>
        <v>180.36480399999999</v>
      </c>
      <c r="S94">
        <f>_xlfn.ISOWEEKNUM(Tabla2[[#This Row],[fecha]])</f>
        <v>14</v>
      </c>
      <c r="T94">
        <v>14</v>
      </c>
    </row>
    <row r="95" spans="1:20" x14ac:dyDescent="0.25">
      <c r="A95" s="1">
        <v>45384</v>
      </c>
      <c r="B95">
        <v>5343</v>
      </c>
      <c r="C95">
        <v>5187</v>
      </c>
      <c r="D95">
        <v>41.36</v>
      </c>
      <c r="E95">
        <v>35.22</v>
      </c>
      <c r="F95">
        <v>5021</v>
      </c>
      <c r="G95">
        <v>39.409999999999997</v>
      </c>
      <c r="H95">
        <v>34.659999999999997</v>
      </c>
      <c r="I95">
        <v>4993</v>
      </c>
      <c r="J95">
        <v>621.26</v>
      </c>
      <c r="K95">
        <v>52.31</v>
      </c>
      <c r="L95">
        <v>25.71</v>
      </c>
      <c r="M95">
        <f>Tabla2[[#This Row],[entrada_litros]]*Tabla2[[#This Row],[entrada_grasa_g_l]]/1000</f>
        <v>214.53432000000001</v>
      </c>
      <c r="N95">
        <f>Tabla2[[#This Row],[entrada_litros]]*Tabla2[[#This Row],[entrada_prot_g_l]]/1000</f>
        <v>182.68613999999999</v>
      </c>
      <c r="O95">
        <f>Tabla2[[#This Row],[cuba_fab_litros]]*Tabla2[[#This Row],[cuba_fab_grasa_g_l]]/1000</f>
        <v>197.87760999999998</v>
      </c>
      <c r="P95">
        <f>Tabla2[[#This Row],[cuba_fab_litros]]*Tabla2[[#This Row],[cuba_fab_prot_g_l]]/1000</f>
        <v>174.02785999999998</v>
      </c>
      <c r="Q95">
        <f>Tabla2[[#This Row],[queso_kg]]*Tabla2[[#This Row],[queso_est_pct]]/100</f>
        <v>324.98110600000001</v>
      </c>
      <c r="R95">
        <f>Tabla2[[#This Row],[queso_kg]]*Tabla2[[#This Row],[queso_mg_pct]]/100</f>
        <v>159.72594599999999</v>
      </c>
      <c r="S95">
        <f>_xlfn.ISOWEEKNUM(Tabla2[[#This Row],[fecha]])</f>
        <v>14</v>
      </c>
      <c r="T95">
        <v>14</v>
      </c>
    </row>
    <row r="96" spans="1:20" x14ac:dyDescent="0.25">
      <c r="A96" s="1">
        <v>45385</v>
      </c>
      <c r="B96">
        <v>4998</v>
      </c>
      <c r="C96">
        <v>4852</v>
      </c>
      <c r="D96">
        <v>39.56</v>
      </c>
      <c r="E96">
        <v>33.909999999999997</v>
      </c>
      <c r="F96">
        <v>5029</v>
      </c>
      <c r="G96">
        <v>38.729999999999997</v>
      </c>
      <c r="H96">
        <v>32.85</v>
      </c>
      <c r="I96">
        <v>4845</v>
      </c>
      <c r="J96">
        <v>635.13</v>
      </c>
      <c r="K96">
        <v>51.82</v>
      </c>
      <c r="L96">
        <v>26.21</v>
      </c>
      <c r="M96">
        <f>Tabla2[[#This Row],[entrada_litros]]*Tabla2[[#This Row],[entrada_grasa_g_l]]/1000</f>
        <v>191.94512000000003</v>
      </c>
      <c r="N96">
        <f>Tabla2[[#This Row],[entrada_litros]]*Tabla2[[#This Row],[entrada_prot_g_l]]/1000</f>
        <v>164.53131999999997</v>
      </c>
      <c r="O96">
        <f>Tabla2[[#This Row],[cuba_fab_litros]]*Tabla2[[#This Row],[cuba_fab_grasa_g_l]]/1000</f>
        <v>194.77316999999999</v>
      </c>
      <c r="P96">
        <f>Tabla2[[#This Row],[cuba_fab_litros]]*Tabla2[[#This Row],[cuba_fab_prot_g_l]]/1000</f>
        <v>165.20265000000001</v>
      </c>
      <c r="Q96">
        <f>Tabla2[[#This Row],[queso_kg]]*Tabla2[[#This Row],[queso_est_pct]]/100</f>
        <v>329.12436600000001</v>
      </c>
      <c r="R96">
        <f>Tabla2[[#This Row],[queso_kg]]*Tabla2[[#This Row],[queso_mg_pct]]/100</f>
        <v>166.46757300000002</v>
      </c>
      <c r="S96">
        <f>_xlfn.ISOWEEKNUM(Tabla2[[#This Row],[fecha]])</f>
        <v>14</v>
      </c>
      <c r="T96">
        <v>14</v>
      </c>
    </row>
    <row r="97" spans="1:20" x14ac:dyDescent="0.25">
      <c r="A97" s="1">
        <v>45386</v>
      </c>
      <c r="B97">
        <v>4729</v>
      </c>
      <c r="C97">
        <v>4591</v>
      </c>
      <c r="D97">
        <v>40.43</v>
      </c>
      <c r="E97">
        <v>34.880000000000003</v>
      </c>
      <c r="F97">
        <v>5024</v>
      </c>
      <c r="G97">
        <v>39.22</v>
      </c>
      <c r="H97">
        <v>33.369999999999997</v>
      </c>
      <c r="I97">
        <v>4436</v>
      </c>
      <c r="J97">
        <v>597.16</v>
      </c>
      <c r="K97">
        <v>52.64</v>
      </c>
      <c r="L97">
        <v>26.4</v>
      </c>
      <c r="M97">
        <f>Tabla2[[#This Row],[entrada_litros]]*Tabla2[[#This Row],[entrada_grasa_g_l]]/1000</f>
        <v>185.61413000000002</v>
      </c>
      <c r="N97">
        <f>Tabla2[[#This Row],[entrada_litros]]*Tabla2[[#This Row],[entrada_prot_g_l]]/1000</f>
        <v>160.13408000000001</v>
      </c>
      <c r="O97">
        <f>Tabla2[[#This Row],[cuba_fab_litros]]*Tabla2[[#This Row],[cuba_fab_grasa_g_l]]/1000</f>
        <v>197.04128</v>
      </c>
      <c r="P97">
        <f>Tabla2[[#This Row],[cuba_fab_litros]]*Tabla2[[#This Row],[cuba_fab_prot_g_l]]/1000</f>
        <v>167.65087999999997</v>
      </c>
      <c r="Q97">
        <f>Tabla2[[#This Row],[queso_kg]]*Tabla2[[#This Row],[queso_est_pct]]/100</f>
        <v>314.34502399999997</v>
      </c>
      <c r="R97">
        <f>Tabla2[[#This Row],[queso_kg]]*Tabla2[[#This Row],[queso_mg_pct]]/100</f>
        <v>157.65023999999997</v>
      </c>
      <c r="S97">
        <f>_xlfn.ISOWEEKNUM(Tabla2[[#This Row],[fecha]])</f>
        <v>14</v>
      </c>
      <c r="T97">
        <v>14</v>
      </c>
    </row>
    <row r="98" spans="1:20" x14ac:dyDescent="0.25">
      <c r="A98" s="1">
        <v>45387</v>
      </c>
      <c r="F98">
        <v>4456</v>
      </c>
      <c r="G98">
        <v>39.1</v>
      </c>
      <c r="H98">
        <v>33.450000000000003</v>
      </c>
      <c r="J98">
        <v>558.5</v>
      </c>
      <c r="K98">
        <v>53.22</v>
      </c>
      <c r="L98">
        <v>27.39</v>
      </c>
      <c r="M98">
        <f>Tabla2[[#This Row],[entrada_litros]]*Tabla2[[#This Row],[entrada_grasa_g_l]]/1000</f>
        <v>0</v>
      </c>
      <c r="N98">
        <f>Tabla2[[#This Row],[entrada_litros]]*Tabla2[[#This Row],[entrada_prot_g_l]]/1000</f>
        <v>0</v>
      </c>
      <c r="O98">
        <f>Tabla2[[#This Row],[cuba_fab_litros]]*Tabla2[[#This Row],[cuba_fab_grasa_g_l]]/1000</f>
        <v>174.2296</v>
      </c>
      <c r="P98">
        <f>Tabla2[[#This Row],[cuba_fab_litros]]*Tabla2[[#This Row],[cuba_fab_prot_g_l]]/1000</f>
        <v>149.0532</v>
      </c>
      <c r="Q98">
        <f>Tabla2[[#This Row],[queso_kg]]*Tabla2[[#This Row],[queso_est_pct]]/100</f>
        <v>297.2337</v>
      </c>
      <c r="R98">
        <f>Tabla2[[#This Row],[queso_kg]]*Tabla2[[#This Row],[queso_mg_pct]]/100</f>
        <v>152.97315</v>
      </c>
      <c r="S98">
        <f>_xlfn.ISOWEEKNUM(Tabla2[[#This Row],[fecha]])</f>
        <v>14</v>
      </c>
      <c r="T98">
        <v>14</v>
      </c>
    </row>
    <row r="99" spans="1:20" x14ac:dyDescent="0.25">
      <c r="A99" s="1">
        <v>45388</v>
      </c>
      <c r="M99">
        <f>Tabla2[[#This Row],[entrada_litros]]*Tabla2[[#This Row],[entrada_grasa_g_l]]/1000</f>
        <v>0</v>
      </c>
      <c r="N99">
        <f>Tabla2[[#This Row],[entrada_litros]]*Tabla2[[#This Row],[entrada_prot_g_l]]/1000</f>
        <v>0</v>
      </c>
      <c r="O99">
        <f>Tabla2[[#This Row],[cuba_fab_litros]]*Tabla2[[#This Row],[cuba_fab_grasa_g_l]]/1000</f>
        <v>0</v>
      </c>
      <c r="P99">
        <f>Tabla2[[#This Row],[cuba_fab_litros]]*Tabla2[[#This Row],[cuba_fab_prot_g_l]]/1000</f>
        <v>0</v>
      </c>
      <c r="Q99">
        <f>Tabla2[[#This Row],[queso_kg]]*Tabla2[[#This Row],[queso_est_pct]]/100</f>
        <v>0</v>
      </c>
      <c r="R99">
        <f>Tabla2[[#This Row],[queso_kg]]*Tabla2[[#This Row],[queso_mg_pct]]/100</f>
        <v>0</v>
      </c>
      <c r="S99">
        <f>_xlfn.ISOWEEKNUM(Tabla2[[#This Row],[fecha]])</f>
        <v>14</v>
      </c>
      <c r="T99">
        <v>14</v>
      </c>
    </row>
    <row r="100" spans="1:20" x14ac:dyDescent="0.25">
      <c r="A100" s="1">
        <v>45389</v>
      </c>
      <c r="B100">
        <v>4846</v>
      </c>
      <c r="C100">
        <v>4705</v>
      </c>
      <c r="D100">
        <v>43.97</v>
      </c>
      <c r="E100">
        <v>35.479999999999997</v>
      </c>
      <c r="I100">
        <v>4705</v>
      </c>
      <c r="M100">
        <f>Tabla2[[#This Row],[entrada_litros]]*Tabla2[[#This Row],[entrada_grasa_g_l]]/1000</f>
        <v>206.87885</v>
      </c>
      <c r="N100">
        <f>Tabla2[[#This Row],[entrada_litros]]*Tabla2[[#This Row],[entrada_prot_g_l]]/1000</f>
        <v>166.93340000000001</v>
      </c>
      <c r="O100">
        <f>Tabla2[[#This Row],[cuba_fab_litros]]*Tabla2[[#This Row],[cuba_fab_grasa_g_l]]/1000</f>
        <v>0</v>
      </c>
      <c r="P100">
        <f>Tabla2[[#This Row],[cuba_fab_litros]]*Tabla2[[#This Row],[cuba_fab_prot_g_l]]/1000</f>
        <v>0</v>
      </c>
      <c r="Q100">
        <f>Tabla2[[#This Row],[queso_kg]]*Tabla2[[#This Row],[queso_est_pct]]/100</f>
        <v>0</v>
      </c>
      <c r="R100">
        <f>Tabla2[[#This Row],[queso_kg]]*Tabla2[[#This Row],[queso_mg_pct]]/100</f>
        <v>0</v>
      </c>
      <c r="S100">
        <f>_xlfn.ISOWEEKNUM(Tabla2[[#This Row],[fecha]])</f>
        <v>14</v>
      </c>
      <c r="T100">
        <v>15</v>
      </c>
    </row>
    <row r="101" spans="1:20" x14ac:dyDescent="0.25">
      <c r="A101" s="1">
        <v>45390</v>
      </c>
      <c r="B101">
        <v>4804</v>
      </c>
      <c r="C101">
        <v>4664</v>
      </c>
      <c r="D101">
        <v>40.74</v>
      </c>
      <c r="E101">
        <v>36.74</v>
      </c>
      <c r="F101">
        <v>5023</v>
      </c>
      <c r="G101">
        <v>40.520000000000003</v>
      </c>
      <c r="H101">
        <v>34.24</v>
      </c>
      <c r="I101">
        <v>4369</v>
      </c>
      <c r="J101">
        <v>620.80999999999995</v>
      </c>
      <c r="K101">
        <v>52.92</v>
      </c>
      <c r="L101">
        <v>26.59</v>
      </c>
      <c r="M101">
        <f>Tabla2[[#This Row],[entrada_litros]]*Tabla2[[#This Row],[entrada_grasa_g_l]]/1000</f>
        <v>190.01136000000002</v>
      </c>
      <c r="N101">
        <f>Tabla2[[#This Row],[entrada_litros]]*Tabla2[[#This Row],[entrada_prot_g_l]]/1000</f>
        <v>171.35536000000002</v>
      </c>
      <c r="O101">
        <f>Tabla2[[#This Row],[cuba_fab_litros]]*Tabla2[[#This Row],[cuba_fab_grasa_g_l]]/1000</f>
        <v>203.53196000000003</v>
      </c>
      <c r="P101">
        <f>Tabla2[[#This Row],[cuba_fab_litros]]*Tabla2[[#This Row],[cuba_fab_prot_g_l]]/1000</f>
        <v>171.98752000000002</v>
      </c>
      <c r="Q101">
        <f>Tabla2[[#This Row],[queso_kg]]*Tabla2[[#This Row],[queso_est_pct]]/100</f>
        <v>328.53265200000004</v>
      </c>
      <c r="R101">
        <f>Tabla2[[#This Row],[queso_kg]]*Tabla2[[#This Row],[queso_mg_pct]]/100</f>
        <v>165.07337899999999</v>
      </c>
      <c r="S101">
        <f>_xlfn.ISOWEEKNUM(Tabla2[[#This Row],[fecha]])</f>
        <v>15</v>
      </c>
      <c r="T101">
        <v>15</v>
      </c>
    </row>
    <row r="102" spans="1:20" x14ac:dyDescent="0.25">
      <c r="A102" s="1">
        <v>45391</v>
      </c>
      <c r="B102">
        <v>4805</v>
      </c>
      <c r="C102">
        <v>4665</v>
      </c>
      <c r="D102">
        <v>41.82</v>
      </c>
      <c r="E102">
        <v>36.130000000000003</v>
      </c>
      <c r="F102">
        <v>5024</v>
      </c>
      <c r="G102">
        <v>40.619999999999997</v>
      </c>
      <c r="H102">
        <v>33.99</v>
      </c>
      <c r="I102">
        <v>4034</v>
      </c>
      <c r="J102">
        <v>622.65</v>
      </c>
      <c r="K102">
        <v>50.59</v>
      </c>
      <c r="L102">
        <v>26.03</v>
      </c>
      <c r="M102">
        <f>Tabla2[[#This Row],[entrada_litros]]*Tabla2[[#This Row],[entrada_grasa_g_l]]/1000</f>
        <v>195.09029999999998</v>
      </c>
      <c r="N102">
        <f>Tabla2[[#This Row],[entrada_litros]]*Tabla2[[#This Row],[entrada_prot_g_l]]/1000</f>
        <v>168.54645000000002</v>
      </c>
      <c r="O102">
        <f>Tabla2[[#This Row],[cuba_fab_litros]]*Tabla2[[#This Row],[cuba_fab_grasa_g_l]]/1000</f>
        <v>204.07487999999998</v>
      </c>
      <c r="P102">
        <f>Tabla2[[#This Row],[cuba_fab_litros]]*Tabla2[[#This Row],[cuba_fab_prot_g_l]]/1000</f>
        <v>170.76576</v>
      </c>
      <c r="Q102">
        <f>Tabla2[[#This Row],[queso_kg]]*Tabla2[[#This Row],[queso_est_pct]]/100</f>
        <v>314.99863499999998</v>
      </c>
      <c r="R102">
        <f>Tabla2[[#This Row],[queso_kg]]*Tabla2[[#This Row],[queso_mg_pct]]/100</f>
        <v>162.075795</v>
      </c>
      <c r="S102">
        <f>_xlfn.ISOWEEKNUM(Tabla2[[#This Row],[fecha]])</f>
        <v>15</v>
      </c>
      <c r="T102">
        <v>15</v>
      </c>
    </row>
    <row r="103" spans="1:20" x14ac:dyDescent="0.25">
      <c r="A103" s="1">
        <v>45392</v>
      </c>
      <c r="B103">
        <v>4896</v>
      </c>
      <c r="C103">
        <v>4753</v>
      </c>
      <c r="D103">
        <v>40.22</v>
      </c>
      <c r="E103">
        <v>35.03</v>
      </c>
      <c r="F103">
        <v>5026</v>
      </c>
      <c r="G103">
        <v>38.950000000000003</v>
      </c>
      <c r="H103">
        <v>34.130000000000003</v>
      </c>
      <c r="I103">
        <v>3787</v>
      </c>
      <c r="J103">
        <v>615.09</v>
      </c>
      <c r="K103">
        <v>52.86</v>
      </c>
      <c r="L103">
        <v>27.27</v>
      </c>
      <c r="M103">
        <f>Tabla2[[#This Row],[entrada_litros]]*Tabla2[[#This Row],[entrada_grasa_g_l]]/1000</f>
        <v>191.16566</v>
      </c>
      <c r="N103">
        <f>Tabla2[[#This Row],[entrada_litros]]*Tabla2[[#This Row],[entrada_prot_g_l]]/1000</f>
        <v>166.49759</v>
      </c>
      <c r="O103">
        <f>Tabla2[[#This Row],[cuba_fab_litros]]*Tabla2[[#This Row],[cuba_fab_grasa_g_l]]/1000</f>
        <v>195.76270000000002</v>
      </c>
      <c r="P103">
        <f>Tabla2[[#This Row],[cuba_fab_litros]]*Tabla2[[#This Row],[cuba_fab_prot_g_l]]/1000</f>
        <v>171.53738000000001</v>
      </c>
      <c r="Q103">
        <f>Tabla2[[#This Row],[queso_kg]]*Tabla2[[#This Row],[queso_est_pct]]/100</f>
        <v>325.136574</v>
      </c>
      <c r="R103">
        <f>Tabla2[[#This Row],[queso_kg]]*Tabla2[[#This Row],[queso_mg_pct]]/100</f>
        <v>167.73504300000002</v>
      </c>
      <c r="S103">
        <f>_xlfn.ISOWEEKNUM(Tabla2[[#This Row],[fecha]])</f>
        <v>15</v>
      </c>
      <c r="T103">
        <v>15</v>
      </c>
    </row>
    <row r="104" spans="1:20" x14ac:dyDescent="0.25">
      <c r="A104" s="1">
        <v>45393</v>
      </c>
      <c r="B104">
        <v>5238</v>
      </c>
      <c r="C104">
        <v>5085</v>
      </c>
      <c r="D104">
        <v>41.24</v>
      </c>
      <c r="E104">
        <v>35.799999999999997</v>
      </c>
      <c r="F104">
        <v>5032</v>
      </c>
      <c r="G104">
        <v>39.1</v>
      </c>
      <c r="H104">
        <v>34.270000000000003</v>
      </c>
      <c r="I104">
        <v>3872</v>
      </c>
      <c r="J104">
        <v>665.64</v>
      </c>
      <c r="K104">
        <v>51.64</v>
      </c>
      <c r="L104">
        <v>27.35</v>
      </c>
      <c r="M104">
        <f>Tabla2[[#This Row],[entrada_litros]]*Tabla2[[#This Row],[entrada_grasa_g_l]]/1000</f>
        <v>209.70540000000003</v>
      </c>
      <c r="N104">
        <f>Tabla2[[#This Row],[entrada_litros]]*Tabla2[[#This Row],[entrada_prot_g_l]]/1000</f>
        <v>182.04300000000001</v>
      </c>
      <c r="O104">
        <f>Tabla2[[#This Row],[cuba_fab_litros]]*Tabla2[[#This Row],[cuba_fab_grasa_g_l]]/1000</f>
        <v>196.75120000000001</v>
      </c>
      <c r="P104">
        <f>Tabla2[[#This Row],[cuba_fab_litros]]*Tabla2[[#This Row],[cuba_fab_prot_g_l]]/1000</f>
        <v>172.44664</v>
      </c>
      <c r="Q104">
        <f>Tabla2[[#This Row],[queso_kg]]*Tabla2[[#This Row],[queso_est_pct]]/100</f>
        <v>343.73649599999999</v>
      </c>
      <c r="R104">
        <f>Tabla2[[#This Row],[queso_kg]]*Tabla2[[#This Row],[queso_mg_pct]]/100</f>
        <v>182.05254000000002</v>
      </c>
      <c r="S104">
        <f>_xlfn.ISOWEEKNUM(Tabla2[[#This Row],[fecha]])</f>
        <v>15</v>
      </c>
      <c r="T104">
        <v>15</v>
      </c>
    </row>
    <row r="105" spans="1:20" x14ac:dyDescent="0.25">
      <c r="A105" s="1">
        <v>45394</v>
      </c>
      <c r="F105">
        <v>3887</v>
      </c>
      <c r="G105">
        <v>39.630000000000003</v>
      </c>
      <c r="H105">
        <v>33.909999999999997</v>
      </c>
      <c r="J105">
        <v>504.44</v>
      </c>
      <c r="K105">
        <v>52.56</v>
      </c>
      <c r="L105">
        <v>27.53</v>
      </c>
      <c r="M105">
        <f>Tabla2[[#This Row],[entrada_litros]]*Tabla2[[#This Row],[entrada_grasa_g_l]]/1000</f>
        <v>0</v>
      </c>
      <c r="N105">
        <f>Tabla2[[#This Row],[entrada_litros]]*Tabla2[[#This Row],[entrada_prot_g_l]]/1000</f>
        <v>0</v>
      </c>
      <c r="O105">
        <f>Tabla2[[#This Row],[cuba_fab_litros]]*Tabla2[[#This Row],[cuba_fab_grasa_g_l]]/1000</f>
        <v>154.04181</v>
      </c>
      <c r="P105">
        <f>Tabla2[[#This Row],[cuba_fab_litros]]*Tabla2[[#This Row],[cuba_fab_prot_g_l]]/1000</f>
        <v>131.80816999999999</v>
      </c>
      <c r="Q105">
        <f>Tabla2[[#This Row],[queso_kg]]*Tabla2[[#This Row],[queso_est_pct]]/100</f>
        <v>265.13366400000001</v>
      </c>
      <c r="R105">
        <f>Tabla2[[#This Row],[queso_kg]]*Tabla2[[#This Row],[queso_mg_pct]]/100</f>
        <v>138.872332</v>
      </c>
      <c r="S105">
        <f>_xlfn.ISOWEEKNUM(Tabla2[[#This Row],[fecha]])</f>
        <v>15</v>
      </c>
      <c r="T105">
        <v>15</v>
      </c>
    </row>
    <row r="106" spans="1:20" x14ac:dyDescent="0.25">
      <c r="A106" s="1">
        <v>45395</v>
      </c>
      <c r="M106">
        <f>Tabla2[[#This Row],[entrada_litros]]*Tabla2[[#This Row],[entrada_grasa_g_l]]/1000</f>
        <v>0</v>
      </c>
      <c r="N106">
        <f>Tabla2[[#This Row],[entrada_litros]]*Tabla2[[#This Row],[entrada_prot_g_l]]/1000</f>
        <v>0</v>
      </c>
      <c r="O106">
        <f>Tabla2[[#This Row],[cuba_fab_litros]]*Tabla2[[#This Row],[cuba_fab_grasa_g_l]]/1000</f>
        <v>0</v>
      </c>
      <c r="P106">
        <f>Tabla2[[#This Row],[cuba_fab_litros]]*Tabla2[[#This Row],[cuba_fab_prot_g_l]]/1000</f>
        <v>0</v>
      </c>
      <c r="Q106">
        <f>Tabla2[[#This Row],[queso_kg]]*Tabla2[[#This Row],[queso_est_pct]]/100</f>
        <v>0</v>
      </c>
      <c r="R106">
        <f>Tabla2[[#This Row],[queso_kg]]*Tabla2[[#This Row],[queso_mg_pct]]/100</f>
        <v>0</v>
      </c>
      <c r="S106">
        <f>_xlfn.ISOWEEKNUM(Tabla2[[#This Row],[fecha]])</f>
        <v>15</v>
      </c>
      <c r="T106">
        <v>15</v>
      </c>
    </row>
    <row r="107" spans="1:20" x14ac:dyDescent="0.25">
      <c r="A107" s="1">
        <v>45396</v>
      </c>
      <c r="B107">
        <v>4756</v>
      </c>
      <c r="C107">
        <v>4617</v>
      </c>
      <c r="D107">
        <v>45.31</v>
      </c>
      <c r="E107">
        <v>37.049999999999997</v>
      </c>
      <c r="I107">
        <v>4617</v>
      </c>
      <c r="M107">
        <f>Tabla2[[#This Row],[entrada_litros]]*Tabla2[[#This Row],[entrada_grasa_g_l]]/1000</f>
        <v>209.19627000000003</v>
      </c>
      <c r="N107">
        <f>Tabla2[[#This Row],[entrada_litros]]*Tabla2[[#This Row],[entrada_prot_g_l]]/1000</f>
        <v>171.05984999999998</v>
      </c>
      <c r="O107">
        <f>Tabla2[[#This Row],[cuba_fab_litros]]*Tabla2[[#This Row],[cuba_fab_grasa_g_l]]/1000</f>
        <v>0</v>
      </c>
      <c r="P107">
        <f>Tabla2[[#This Row],[cuba_fab_litros]]*Tabla2[[#This Row],[cuba_fab_prot_g_l]]/1000</f>
        <v>0</v>
      </c>
      <c r="Q107">
        <f>Tabla2[[#This Row],[queso_kg]]*Tabla2[[#This Row],[queso_est_pct]]/100</f>
        <v>0</v>
      </c>
      <c r="R107">
        <f>Tabla2[[#This Row],[queso_kg]]*Tabla2[[#This Row],[queso_mg_pct]]/100</f>
        <v>0</v>
      </c>
      <c r="S107">
        <f>_xlfn.ISOWEEKNUM(Tabla2[[#This Row],[fecha]])</f>
        <v>15</v>
      </c>
      <c r="T107">
        <v>16</v>
      </c>
    </row>
    <row r="108" spans="1:20" x14ac:dyDescent="0.25">
      <c r="A108" s="1">
        <v>45397</v>
      </c>
      <c r="B108">
        <v>5253</v>
      </c>
      <c r="C108">
        <v>5100</v>
      </c>
      <c r="D108">
        <v>40.270000000000003</v>
      </c>
      <c r="E108">
        <v>34.630000000000003</v>
      </c>
      <c r="F108">
        <v>5017</v>
      </c>
      <c r="G108">
        <v>40.71</v>
      </c>
      <c r="H108">
        <v>34.630000000000003</v>
      </c>
      <c r="I108">
        <v>4717</v>
      </c>
      <c r="J108">
        <v>599.66</v>
      </c>
      <c r="K108">
        <v>53.3</v>
      </c>
      <c r="L108">
        <v>27.42</v>
      </c>
      <c r="M108">
        <f>Tabla2[[#This Row],[entrada_litros]]*Tabla2[[#This Row],[entrada_grasa_g_l]]/1000</f>
        <v>205.37700000000004</v>
      </c>
      <c r="N108">
        <f>Tabla2[[#This Row],[entrada_litros]]*Tabla2[[#This Row],[entrada_prot_g_l]]/1000</f>
        <v>176.613</v>
      </c>
      <c r="O108">
        <f>Tabla2[[#This Row],[cuba_fab_litros]]*Tabla2[[#This Row],[cuba_fab_grasa_g_l]]/1000</f>
        <v>204.24207000000001</v>
      </c>
      <c r="P108">
        <f>Tabla2[[#This Row],[cuba_fab_litros]]*Tabla2[[#This Row],[cuba_fab_prot_g_l]]/1000</f>
        <v>173.73871000000003</v>
      </c>
      <c r="Q108">
        <f>Tabla2[[#This Row],[queso_kg]]*Tabla2[[#This Row],[queso_est_pct]]/100</f>
        <v>319.61877999999996</v>
      </c>
      <c r="R108">
        <f>Tabla2[[#This Row],[queso_kg]]*Tabla2[[#This Row],[queso_mg_pct]]/100</f>
        <v>164.42677200000003</v>
      </c>
      <c r="S108">
        <f>_xlfn.ISOWEEKNUM(Tabla2[[#This Row],[fecha]])</f>
        <v>16</v>
      </c>
      <c r="T108">
        <v>16</v>
      </c>
    </row>
    <row r="109" spans="1:20" x14ac:dyDescent="0.25">
      <c r="A109" s="1">
        <v>45398</v>
      </c>
      <c r="B109">
        <v>5194</v>
      </c>
      <c r="C109">
        <v>5043</v>
      </c>
      <c r="D109">
        <v>44.09</v>
      </c>
      <c r="E109">
        <v>35.31</v>
      </c>
      <c r="F109">
        <v>5033</v>
      </c>
      <c r="G109">
        <v>41.31</v>
      </c>
      <c r="H109">
        <v>33.94</v>
      </c>
      <c r="I109">
        <v>4760</v>
      </c>
      <c r="J109">
        <v>595.48</v>
      </c>
      <c r="K109">
        <v>53.1</v>
      </c>
      <c r="L109">
        <v>27.9</v>
      </c>
      <c r="M109">
        <f>Tabla2[[#This Row],[entrada_litros]]*Tabla2[[#This Row],[entrada_grasa_g_l]]/1000</f>
        <v>222.34587000000002</v>
      </c>
      <c r="N109">
        <f>Tabla2[[#This Row],[entrada_litros]]*Tabla2[[#This Row],[entrada_prot_g_l]]/1000</f>
        <v>178.06833</v>
      </c>
      <c r="O109">
        <f>Tabla2[[#This Row],[cuba_fab_litros]]*Tabla2[[#This Row],[cuba_fab_grasa_g_l]]/1000</f>
        <v>207.91323</v>
      </c>
      <c r="P109">
        <f>Tabla2[[#This Row],[cuba_fab_litros]]*Tabla2[[#This Row],[cuba_fab_prot_g_l]]/1000</f>
        <v>170.82002</v>
      </c>
      <c r="Q109">
        <f>Tabla2[[#This Row],[queso_kg]]*Tabla2[[#This Row],[queso_est_pct]]/100</f>
        <v>316.19988000000001</v>
      </c>
      <c r="R109">
        <f>Tabla2[[#This Row],[queso_kg]]*Tabla2[[#This Row],[queso_mg_pct]]/100</f>
        <v>166.13891999999998</v>
      </c>
      <c r="S109">
        <f>_xlfn.ISOWEEKNUM(Tabla2[[#This Row],[fecha]])</f>
        <v>16</v>
      </c>
      <c r="T109">
        <v>16</v>
      </c>
    </row>
    <row r="110" spans="1:20" x14ac:dyDescent="0.25">
      <c r="A110" s="1">
        <v>45399</v>
      </c>
      <c r="B110">
        <v>5062</v>
      </c>
      <c r="C110">
        <v>4915</v>
      </c>
      <c r="D110">
        <v>41.65</v>
      </c>
      <c r="E110">
        <v>34.39</v>
      </c>
      <c r="F110">
        <v>5025</v>
      </c>
      <c r="G110">
        <v>40.549999999999997</v>
      </c>
      <c r="H110">
        <v>33.630000000000003</v>
      </c>
      <c r="I110">
        <v>4675</v>
      </c>
      <c r="J110">
        <v>634.91</v>
      </c>
      <c r="K110">
        <v>51.85</v>
      </c>
      <c r="L110">
        <v>27.25</v>
      </c>
      <c r="M110">
        <f>Tabla2[[#This Row],[entrada_litros]]*Tabla2[[#This Row],[entrada_grasa_g_l]]/1000</f>
        <v>204.70975000000001</v>
      </c>
      <c r="N110">
        <f>Tabla2[[#This Row],[entrada_litros]]*Tabla2[[#This Row],[entrada_prot_g_l]]/1000</f>
        <v>169.02685</v>
      </c>
      <c r="O110">
        <f>Tabla2[[#This Row],[cuba_fab_litros]]*Tabla2[[#This Row],[cuba_fab_grasa_g_l]]/1000</f>
        <v>203.76374999999999</v>
      </c>
      <c r="P110">
        <f>Tabla2[[#This Row],[cuba_fab_litros]]*Tabla2[[#This Row],[cuba_fab_prot_g_l]]/1000</f>
        <v>168.99074999999999</v>
      </c>
      <c r="Q110">
        <f>Tabla2[[#This Row],[queso_kg]]*Tabla2[[#This Row],[queso_est_pct]]/100</f>
        <v>329.20083499999998</v>
      </c>
      <c r="R110">
        <f>Tabla2[[#This Row],[queso_kg]]*Tabla2[[#This Row],[queso_mg_pct]]/100</f>
        <v>173.01297500000001</v>
      </c>
      <c r="S110">
        <f>_xlfn.ISOWEEKNUM(Tabla2[[#This Row],[fecha]])</f>
        <v>16</v>
      </c>
      <c r="T110">
        <v>16</v>
      </c>
    </row>
    <row r="111" spans="1:20" x14ac:dyDescent="0.25">
      <c r="A111" s="1">
        <v>45400</v>
      </c>
      <c r="B111">
        <v>5350</v>
      </c>
      <c r="C111">
        <v>5194</v>
      </c>
      <c r="D111">
        <v>41.01</v>
      </c>
      <c r="E111">
        <v>35.03</v>
      </c>
      <c r="F111">
        <v>5019</v>
      </c>
      <c r="G111">
        <v>39.79</v>
      </c>
      <c r="H111">
        <v>33.369999999999997</v>
      </c>
      <c r="I111">
        <v>4869</v>
      </c>
      <c r="J111">
        <v>600.55999999999995</v>
      </c>
      <c r="K111">
        <v>53.57</v>
      </c>
      <c r="L111">
        <v>27.98</v>
      </c>
      <c r="M111">
        <f>Tabla2[[#This Row],[entrada_litros]]*Tabla2[[#This Row],[entrada_grasa_g_l]]/1000</f>
        <v>213.00594000000001</v>
      </c>
      <c r="N111">
        <f>Tabla2[[#This Row],[entrada_litros]]*Tabla2[[#This Row],[entrada_prot_g_l]]/1000</f>
        <v>181.94582</v>
      </c>
      <c r="O111">
        <f>Tabla2[[#This Row],[cuba_fab_litros]]*Tabla2[[#This Row],[cuba_fab_grasa_g_l]]/1000</f>
        <v>199.70601000000002</v>
      </c>
      <c r="P111">
        <f>Tabla2[[#This Row],[cuba_fab_litros]]*Tabla2[[#This Row],[cuba_fab_prot_g_l]]/1000</f>
        <v>167.48402999999999</v>
      </c>
      <c r="Q111">
        <f>Tabla2[[#This Row],[queso_kg]]*Tabla2[[#This Row],[queso_est_pct]]/100</f>
        <v>321.71999199999999</v>
      </c>
      <c r="R111">
        <f>Tabla2[[#This Row],[queso_kg]]*Tabla2[[#This Row],[queso_mg_pct]]/100</f>
        <v>168.036688</v>
      </c>
      <c r="S111">
        <f>_xlfn.ISOWEEKNUM(Tabla2[[#This Row],[fecha]])</f>
        <v>16</v>
      </c>
      <c r="T111">
        <v>16</v>
      </c>
    </row>
    <row r="112" spans="1:20" x14ac:dyDescent="0.25">
      <c r="A112" s="1">
        <v>45401</v>
      </c>
      <c r="F112">
        <v>4899</v>
      </c>
      <c r="G112">
        <v>39.869999999999997</v>
      </c>
      <c r="H112">
        <v>33.61</v>
      </c>
      <c r="J112">
        <v>603.87</v>
      </c>
      <c r="K112">
        <v>53.25</v>
      </c>
      <c r="L112">
        <v>27.31</v>
      </c>
      <c r="M112">
        <f>Tabla2[[#This Row],[entrada_litros]]*Tabla2[[#This Row],[entrada_grasa_g_l]]/1000</f>
        <v>0</v>
      </c>
      <c r="N112">
        <f>Tabla2[[#This Row],[entrada_litros]]*Tabla2[[#This Row],[entrada_prot_g_l]]/1000</f>
        <v>0</v>
      </c>
      <c r="O112">
        <f>Tabla2[[#This Row],[cuba_fab_litros]]*Tabla2[[#This Row],[cuba_fab_grasa_g_l]]/1000</f>
        <v>195.32312999999996</v>
      </c>
      <c r="P112">
        <f>Tabla2[[#This Row],[cuba_fab_litros]]*Tabla2[[#This Row],[cuba_fab_prot_g_l]]/1000</f>
        <v>164.65538999999998</v>
      </c>
      <c r="Q112">
        <f>Tabla2[[#This Row],[queso_kg]]*Tabla2[[#This Row],[queso_est_pct]]/100</f>
        <v>321.56077499999998</v>
      </c>
      <c r="R112">
        <f>Tabla2[[#This Row],[queso_kg]]*Tabla2[[#This Row],[queso_mg_pct]]/100</f>
        <v>164.91689699999998</v>
      </c>
      <c r="S112">
        <f>_xlfn.ISOWEEKNUM(Tabla2[[#This Row],[fecha]])</f>
        <v>16</v>
      </c>
      <c r="T112">
        <v>16</v>
      </c>
    </row>
    <row r="113" spans="1:20" x14ac:dyDescent="0.25">
      <c r="A113" s="1">
        <v>45402</v>
      </c>
      <c r="M113">
        <f>Tabla2[[#This Row],[entrada_litros]]*Tabla2[[#This Row],[entrada_grasa_g_l]]/1000</f>
        <v>0</v>
      </c>
      <c r="N113">
        <f>Tabla2[[#This Row],[entrada_litros]]*Tabla2[[#This Row],[entrada_prot_g_l]]/1000</f>
        <v>0</v>
      </c>
      <c r="O113">
        <f>Tabla2[[#This Row],[cuba_fab_litros]]*Tabla2[[#This Row],[cuba_fab_grasa_g_l]]/1000</f>
        <v>0</v>
      </c>
      <c r="P113">
        <f>Tabla2[[#This Row],[cuba_fab_litros]]*Tabla2[[#This Row],[cuba_fab_prot_g_l]]/1000</f>
        <v>0</v>
      </c>
      <c r="Q113">
        <f>Tabla2[[#This Row],[queso_kg]]*Tabla2[[#This Row],[queso_est_pct]]/100</f>
        <v>0</v>
      </c>
      <c r="R113">
        <f>Tabla2[[#This Row],[queso_kg]]*Tabla2[[#This Row],[queso_mg_pct]]/100</f>
        <v>0</v>
      </c>
      <c r="S113">
        <f>_xlfn.ISOWEEKNUM(Tabla2[[#This Row],[fecha]])</f>
        <v>16</v>
      </c>
      <c r="T113">
        <v>16</v>
      </c>
    </row>
    <row r="114" spans="1:20" x14ac:dyDescent="0.25">
      <c r="A114" s="1">
        <v>45403</v>
      </c>
      <c r="B114">
        <v>5202</v>
      </c>
      <c r="C114">
        <v>5050</v>
      </c>
      <c r="D114">
        <v>42.16</v>
      </c>
      <c r="E114">
        <v>35.93</v>
      </c>
      <c r="I114">
        <v>5050</v>
      </c>
      <c r="M114">
        <f>Tabla2[[#This Row],[entrada_litros]]*Tabla2[[#This Row],[entrada_grasa_g_l]]/1000</f>
        <v>212.90799999999996</v>
      </c>
      <c r="N114">
        <f>Tabla2[[#This Row],[entrada_litros]]*Tabla2[[#This Row],[entrada_prot_g_l]]/1000</f>
        <v>181.44649999999999</v>
      </c>
      <c r="O114">
        <f>Tabla2[[#This Row],[cuba_fab_litros]]*Tabla2[[#This Row],[cuba_fab_grasa_g_l]]/1000</f>
        <v>0</v>
      </c>
      <c r="P114">
        <f>Tabla2[[#This Row],[cuba_fab_litros]]*Tabla2[[#This Row],[cuba_fab_prot_g_l]]/1000</f>
        <v>0</v>
      </c>
      <c r="Q114">
        <f>Tabla2[[#This Row],[queso_kg]]*Tabla2[[#This Row],[queso_est_pct]]/100</f>
        <v>0</v>
      </c>
      <c r="R114">
        <f>Tabla2[[#This Row],[queso_kg]]*Tabla2[[#This Row],[queso_mg_pct]]/100</f>
        <v>0</v>
      </c>
      <c r="S114">
        <f>_xlfn.ISOWEEKNUM(Tabla2[[#This Row],[fecha]])</f>
        <v>16</v>
      </c>
      <c r="T114">
        <v>17</v>
      </c>
    </row>
    <row r="115" spans="1:20" x14ac:dyDescent="0.25">
      <c r="A115" s="1">
        <v>45404</v>
      </c>
      <c r="B115">
        <v>4984</v>
      </c>
      <c r="C115">
        <v>4839</v>
      </c>
      <c r="D115">
        <v>41.62</v>
      </c>
      <c r="E115">
        <v>35.590000000000003</v>
      </c>
      <c r="F115">
        <v>5018</v>
      </c>
      <c r="G115">
        <v>39.770000000000003</v>
      </c>
      <c r="H115">
        <v>34.31</v>
      </c>
      <c r="I115">
        <v>4889</v>
      </c>
      <c r="J115">
        <v>608.87</v>
      </c>
      <c r="K115">
        <v>51.17</v>
      </c>
      <c r="L115">
        <v>26.68</v>
      </c>
      <c r="M115">
        <f>Tabla2[[#This Row],[entrada_litros]]*Tabla2[[#This Row],[entrada_grasa_g_l]]/1000</f>
        <v>201.39918</v>
      </c>
      <c r="N115">
        <f>Tabla2[[#This Row],[entrada_litros]]*Tabla2[[#This Row],[entrada_prot_g_l]]/1000</f>
        <v>172.22001</v>
      </c>
      <c r="O115">
        <f>Tabla2[[#This Row],[cuba_fab_litros]]*Tabla2[[#This Row],[cuba_fab_grasa_g_l]]/1000</f>
        <v>199.56586000000001</v>
      </c>
      <c r="P115">
        <f>Tabla2[[#This Row],[cuba_fab_litros]]*Tabla2[[#This Row],[cuba_fab_prot_g_l]]/1000</f>
        <v>172.16758000000002</v>
      </c>
      <c r="Q115">
        <f>Tabla2[[#This Row],[queso_kg]]*Tabla2[[#This Row],[queso_est_pct]]/100</f>
        <v>311.55877900000002</v>
      </c>
      <c r="R115">
        <f>Tabla2[[#This Row],[queso_kg]]*Tabla2[[#This Row],[queso_mg_pct]]/100</f>
        <v>162.446516</v>
      </c>
      <c r="S115">
        <f>_xlfn.ISOWEEKNUM(Tabla2[[#This Row],[fecha]])</f>
        <v>17</v>
      </c>
      <c r="T115">
        <v>17</v>
      </c>
    </row>
    <row r="116" spans="1:20" x14ac:dyDescent="0.25">
      <c r="A116" s="1">
        <v>45405</v>
      </c>
      <c r="B116">
        <v>5668</v>
      </c>
      <c r="C116">
        <v>5503</v>
      </c>
      <c r="D116">
        <v>43.7</v>
      </c>
      <c r="E116">
        <v>36.18</v>
      </c>
      <c r="F116">
        <v>5032</v>
      </c>
      <c r="G116">
        <v>41.22</v>
      </c>
      <c r="H116">
        <v>34.53</v>
      </c>
      <c r="I116">
        <v>5392</v>
      </c>
      <c r="J116">
        <v>587.9</v>
      </c>
      <c r="K116">
        <v>53.75</v>
      </c>
      <c r="L116">
        <v>27.39</v>
      </c>
      <c r="M116">
        <f>Tabla2[[#This Row],[entrada_litros]]*Tabla2[[#This Row],[entrada_grasa_g_l]]/1000</f>
        <v>240.4811</v>
      </c>
      <c r="N116">
        <f>Tabla2[[#This Row],[entrada_litros]]*Tabla2[[#This Row],[entrada_prot_g_l]]/1000</f>
        <v>199.09854000000001</v>
      </c>
      <c r="O116">
        <f>Tabla2[[#This Row],[cuba_fab_litros]]*Tabla2[[#This Row],[cuba_fab_grasa_g_l]]/1000</f>
        <v>207.41904</v>
      </c>
      <c r="P116">
        <f>Tabla2[[#This Row],[cuba_fab_litros]]*Tabla2[[#This Row],[cuba_fab_prot_g_l]]/1000</f>
        <v>173.75495999999998</v>
      </c>
      <c r="Q116">
        <f>Tabla2[[#This Row],[queso_kg]]*Tabla2[[#This Row],[queso_est_pct]]/100</f>
        <v>315.99624999999997</v>
      </c>
      <c r="R116">
        <f>Tabla2[[#This Row],[queso_kg]]*Tabla2[[#This Row],[queso_mg_pct]]/100</f>
        <v>161.02581000000001</v>
      </c>
      <c r="S116">
        <f>_xlfn.ISOWEEKNUM(Tabla2[[#This Row],[fecha]])</f>
        <v>17</v>
      </c>
      <c r="T116">
        <v>17</v>
      </c>
    </row>
    <row r="117" spans="1:20" x14ac:dyDescent="0.25">
      <c r="A117" s="1">
        <v>45406</v>
      </c>
      <c r="B117">
        <v>4890</v>
      </c>
      <c r="C117">
        <v>4748</v>
      </c>
      <c r="D117">
        <v>42.69</v>
      </c>
      <c r="E117">
        <v>36.71</v>
      </c>
      <c r="F117">
        <v>5025</v>
      </c>
      <c r="G117">
        <v>40.72</v>
      </c>
      <c r="H117">
        <v>35.04</v>
      </c>
      <c r="I117">
        <v>5140</v>
      </c>
      <c r="J117">
        <v>586.64</v>
      </c>
      <c r="K117">
        <v>52.09</v>
      </c>
      <c r="L117">
        <v>26.07</v>
      </c>
      <c r="M117">
        <f>Tabla2[[#This Row],[entrada_litros]]*Tabla2[[#This Row],[entrada_grasa_g_l]]/1000</f>
        <v>202.69211999999999</v>
      </c>
      <c r="N117">
        <f>Tabla2[[#This Row],[entrada_litros]]*Tabla2[[#This Row],[entrada_prot_g_l]]/1000</f>
        <v>174.29908</v>
      </c>
      <c r="O117">
        <f>Tabla2[[#This Row],[cuba_fab_litros]]*Tabla2[[#This Row],[cuba_fab_grasa_g_l]]/1000</f>
        <v>204.61799999999999</v>
      </c>
      <c r="P117">
        <f>Tabla2[[#This Row],[cuba_fab_litros]]*Tabla2[[#This Row],[cuba_fab_prot_g_l]]/1000</f>
        <v>176.07599999999999</v>
      </c>
      <c r="Q117">
        <f>Tabla2[[#This Row],[queso_kg]]*Tabla2[[#This Row],[queso_est_pct]]/100</f>
        <v>305.58077600000001</v>
      </c>
      <c r="R117">
        <f>Tabla2[[#This Row],[queso_kg]]*Tabla2[[#This Row],[queso_mg_pct]]/100</f>
        <v>152.937048</v>
      </c>
      <c r="S117">
        <f>_xlfn.ISOWEEKNUM(Tabla2[[#This Row],[fecha]])</f>
        <v>17</v>
      </c>
      <c r="T117">
        <v>17</v>
      </c>
    </row>
    <row r="118" spans="1:20" x14ac:dyDescent="0.25">
      <c r="A118" s="1">
        <v>45407</v>
      </c>
      <c r="B118">
        <v>5878</v>
      </c>
      <c r="C118">
        <v>5707</v>
      </c>
      <c r="D118">
        <v>42.16</v>
      </c>
      <c r="E118">
        <v>36.03</v>
      </c>
      <c r="F118">
        <v>5025</v>
      </c>
      <c r="G118">
        <v>40.86</v>
      </c>
      <c r="H118">
        <v>34.6</v>
      </c>
      <c r="I118">
        <v>5847</v>
      </c>
      <c r="J118">
        <v>644.98</v>
      </c>
      <c r="K118">
        <v>51.08</v>
      </c>
      <c r="L118">
        <v>26.04</v>
      </c>
      <c r="M118">
        <f>Tabla2[[#This Row],[entrada_litros]]*Tabla2[[#This Row],[entrada_grasa_g_l]]/1000</f>
        <v>240.60711999999995</v>
      </c>
      <c r="N118">
        <f>Tabla2[[#This Row],[entrada_litros]]*Tabla2[[#This Row],[entrada_prot_g_l]]/1000</f>
        <v>205.62321000000003</v>
      </c>
      <c r="O118">
        <f>Tabla2[[#This Row],[cuba_fab_litros]]*Tabla2[[#This Row],[cuba_fab_grasa_g_l]]/1000</f>
        <v>205.32149999999999</v>
      </c>
      <c r="P118">
        <f>Tabla2[[#This Row],[cuba_fab_litros]]*Tabla2[[#This Row],[cuba_fab_prot_g_l]]/1000</f>
        <v>173.86500000000001</v>
      </c>
      <c r="Q118">
        <f>Tabla2[[#This Row],[queso_kg]]*Tabla2[[#This Row],[queso_est_pct]]/100</f>
        <v>329.45578399999999</v>
      </c>
      <c r="R118">
        <f>Tabla2[[#This Row],[queso_kg]]*Tabla2[[#This Row],[queso_mg_pct]]/100</f>
        <v>167.95279200000002</v>
      </c>
      <c r="S118">
        <f>_xlfn.ISOWEEKNUM(Tabla2[[#This Row],[fecha]])</f>
        <v>17</v>
      </c>
      <c r="T118">
        <v>17</v>
      </c>
    </row>
    <row r="119" spans="1:20" x14ac:dyDescent="0.25">
      <c r="A119" s="1">
        <v>45408</v>
      </c>
      <c r="F119">
        <v>5878</v>
      </c>
      <c r="G119">
        <v>41.04</v>
      </c>
      <c r="H119">
        <v>34.46</v>
      </c>
      <c r="J119">
        <v>692.2</v>
      </c>
      <c r="K119">
        <v>52.87</v>
      </c>
      <c r="L119">
        <v>27.54</v>
      </c>
      <c r="M119">
        <f>Tabla2[[#This Row],[entrada_litros]]*Tabla2[[#This Row],[entrada_grasa_g_l]]/1000</f>
        <v>0</v>
      </c>
      <c r="N119">
        <f>Tabla2[[#This Row],[entrada_litros]]*Tabla2[[#This Row],[entrada_prot_g_l]]/1000</f>
        <v>0</v>
      </c>
      <c r="O119">
        <f>Tabla2[[#This Row],[cuba_fab_litros]]*Tabla2[[#This Row],[cuba_fab_grasa_g_l]]/1000</f>
        <v>241.23311999999999</v>
      </c>
      <c r="P119">
        <f>Tabla2[[#This Row],[cuba_fab_litros]]*Tabla2[[#This Row],[cuba_fab_prot_g_l]]/1000</f>
        <v>202.55588</v>
      </c>
      <c r="Q119">
        <f>Tabla2[[#This Row],[queso_kg]]*Tabla2[[#This Row],[queso_est_pct]]/100</f>
        <v>365.96614</v>
      </c>
      <c r="R119">
        <f>Tabla2[[#This Row],[queso_kg]]*Tabla2[[#This Row],[queso_mg_pct]]/100</f>
        <v>190.63188000000002</v>
      </c>
      <c r="S119">
        <f>_xlfn.ISOWEEKNUM(Tabla2[[#This Row],[fecha]])</f>
        <v>17</v>
      </c>
      <c r="T119">
        <v>17</v>
      </c>
    </row>
    <row r="120" spans="1:20" x14ac:dyDescent="0.25">
      <c r="A120" s="1">
        <v>45409</v>
      </c>
      <c r="M120">
        <f>Tabla2[[#This Row],[entrada_litros]]*Tabla2[[#This Row],[entrada_grasa_g_l]]/1000</f>
        <v>0</v>
      </c>
      <c r="N120">
        <f>Tabla2[[#This Row],[entrada_litros]]*Tabla2[[#This Row],[entrada_prot_g_l]]/1000</f>
        <v>0</v>
      </c>
      <c r="O120">
        <f>Tabla2[[#This Row],[cuba_fab_litros]]*Tabla2[[#This Row],[cuba_fab_grasa_g_l]]/1000</f>
        <v>0</v>
      </c>
      <c r="P120">
        <f>Tabla2[[#This Row],[cuba_fab_litros]]*Tabla2[[#This Row],[cuba_fab_prot_g_l]]/1000</f>
        <v>0</v>
      </c>
      <c r="Q120">
        <f>Tabla2[[#This Row],[queso_kg]]*Tabla2[[#This Row],[queso_est_pct]]/100</f>
        <v>0</v>
      </c>
      <c r="R120">
        <f>Tabla2[[#This Row],[queso_kg]]*Tabla2[[#This Row],[queso_mg_pct]]/100</f>
        <v>0</v>
      </c>
      <c r="S120">
        <f>_xlfn.ISOWEEKNUM(Tabla2[[#This Row],[fecha]])</f>
        <v>17</v>
      </c>
      <c r="T120">
        <v>17</v>
      </c>
    </row>
    <row r="121" spans="1:20" x14ac:dyDescent="0.25">
      <c r="A121" s="1">
        <v>45410</v>
      </c>
      <c r="B121">
        <v>4835</v>
      </c>
      <c r="C121">
        <v>4694</v>
      </c>
      <c r="D121">
        <v>42.61</v>
      </c>
      <c r="E121">
        <v>35.96</v>
      </c>
      <c r="I121">
        <v>4694</v>
      </c>
      <c r="M121">
        <f>Tabla2[[#This Row],[entrada_litros]]*Tabla2[[#This Row],[entrada_grasa_g_l]]/1000</f>
        <v>200.01133999999999</v>
      </c>
      <c r="N121">
        <f>Tabla2[[#This Row],[entrada_litros]]*Tabla2[[#This Row],[entrada_prot_g_l]]/1000</f>
        <v>168.79623999999998</v>
      </c>
      <c r="O121">
        <f>Tabla2[[#This Row],[cuba_fab_litros]]*Tabla2[[#This Row],[cuba_fab_grasa_g_l]]/1000</f>
        <v>0</v>
      </c>
      <c r="P121">
        <f>Tabla2[[#This Row],[cuba_fab_litros]]*Tabla2[[#This Row],[cuba_fab_prot_g_l]]/1000</f>
        <v>0</v>
      </c>
      <c r="Q121">
        <f>Tabla2[[#This Row],[queso_kg]]*Tabla2[[#This Row],[queso_est_pct]]/100</f>
        <v>0</v>
      </c>
      <c r="R121">
        <f>Tabla2[[#This Row],[queso_kg]]*Tabla2[[#This Row],[queso_mg_pct]]/100</f>
        <v>0</v>
      </c>
      <c r="S121">
        <f>_xlfn.ISOWEEKNUM(Tabla2[[#This Row],[fecha]])</f>
        <v>17</v>
      </c>
      <c r="T121">
        <v>18</v>
      </c>
    </row>
    <row r="122" spans="1:20" x14ac:dyDescent="0.25">
      <c r="A122" s="1">
        <v>45411</v>
      </c>
      <c r="B122">
        <v>5080</v>
      </c>
      <c r="C122">
        <v>4932</v>
      </c>
      <c r="D122">
        <v>41.49</v>
      </c>
      <c r="E122">
        <v>34.520000000000003</v>
      </c>
      <c r="F122">
        <v>5019</v>
      </c>
      <c r="G122">
        <v>40.35</v>
      </c>
      <c r="H122">
        <v>33.65</v>
      </c>
      <c r="I122">
        <v>4626</v>
      </c>
      <c r="J122">
        <v>628.04</v>
      </c>
      <c r="K122">
        <v>53.14</v>
      </c>
      <c r="L122">
        <v>27.61</v>
      </c>
      <c r="M122">
        <f>Tabla2[[#This Row],[entrada_litros]]*Tabla2[[#This Row],[entrada_grasa_g_l]]/1000</f>
        <v>204.62868000000003</v>
      </c>
      <c r="N122">
        <f>Tabla2[[#This Row],[entrada_litros]]*Tabla2[[#This Row],[entrada_prot_g_l]]/1000</f>
        <v>170.25264000000001</v>
      </c>
      <c r="O122">
        <f>Tabla2[[#This Row],[cuba_fab_litros]]*Tabla2[[#This Row],[cuba_fab_grasa_g_l]]/1000</f>
        <v>202.51665</v>
      </c>
      <c r="P122">
        <f>Tabla2[[#This Row],[cuba_fab_litros]]*Tabla2[[#This Row],[cuba_fab_prot_g_l]]/1000</f>
        <v>168.88935000000001</v>
      </c>
      <c r="Q122">
        <f>Tabla2[[#This Row],[queso_kg]]*Tabla2[[#This Row],[queso_est_pct]]/100</f>
        <v>333.74045599999999</v>
      </c>
      <c r="R122">
        <f>Tabla2[[#This Row],[queso_kg]]*Tabla2[[#This Row],[queso_mg_pct]]/100</f>
        <v>173.40184399999998</v>
      </c>
      <c r="S122">
        <f>_xlfn.ISOWEEKNUM(Tabla2[[#This Row],[fecha]])</f>
        <v>18</v>
      </c>
      <c r="T122">
        <v>18</v>
      </c>
    </row>
    <row r="123" spans="1:20" x14ac:dyDescent="0.25">
      <c r="A123" s="1">
        <v>45412</v>
      </c>
      <c r="B123">
        <v>5527</v>
      </c>
      <c r="C123">
        <v>5366</v>
      </c>
      <c r="D123">
        <v>44.99</v>
      </c>
      <c r="E123">
        <v>35.770000000000003</v>
      </c>
      <c r="F123">
        <v>5025</v>
      </c>
      <c r="G123">
        <v>41.74</v>
      </c>
      <c r="H123">
        <v>33.950000000000003</v>
      </c>
      <c r="I123">
        <v>4992</v>
      </c>
      <c r="J123">
        <v>632.73</v>
      </c>
      <c r="K123">
        <v>51.31</v>
      </c>
      <c r="L123">
        <v>27.06</v>
      </c>
      <c r="M123">
        <f>Tabla2[[#This Row],[entrada_litros]]*Tabla2[[#This Row],[entrada_grasa_g_l]]/1000</f>
        <v>241.41633999999999</v>
      </c>
      <c r="N123">
        <f>Tabla2[[#This Row],[entrada_litros]]*Tabla2[[#This Row],[entrada_prot_g_l]]/1000</f>
        <v>191.94182000000001</v>
      </c>
      <c r="O123">
        <f>Tabla2[[#This Row],[cuba_fab_litros]]*Tabla2[[#This Row],[cuba_fab_grasa_g_l]]/1000</f>
        <v>209.74350000000001</v>
      </c>
      <c r="P123">
        <f>Tabla2[[#This Row],[cuba_fab_litros]]*Tabla2[[#This Row],[cuba_fab_prot_g_l]]/1000</f>
        <v>170.59875</v>
      </c>
      <c r="Q123">
        <f>Tabla2[[#This Row],[queso_kg]]*Tabla2[[#This Row],[queso_est_pct]]/100</f>
        <v>324.65376300000003</v>
      </c>
      <c r="R123">
        <f>Tabla2[[#This Row],[queso_kg]]*Tabla2[[#This Row],[queso_mg_pct]]/100</f>
        <v>171.21673799999999</v>
      </c>
      <c r="S123">
        <f>_xlfn.ISOWEEKNUM(Tabla2[[#This Row],[fecha]])</f>
        <v>18</v>
      </c>
      <c r="T123">
        <v>18</v>
      </c>
    </row>
    <row r="124" spans="1:20" x14ac:dyDescent="0.25">
      <c r="A124" s="1">
        <v>45413</v>
      </c>
      <c r="B124">
        <v>5115</v>
      </c>
      <c r="C124">
        <v>4966</v>
      </c>
      <c r="D124">
        <v>39.909999999999997</v>
      </c>
      <c r="E124">
        <v>36.6</v>
      </c>
      <c r="F124">
        <v>5029</v>
      </c>
      <c r="G124">
        <v>39.89</v>
      </c>
      <c r="H124">
        <v>34.26</v>
      </c>
      <c r="I124">
        <v>4958</v>
      </c>
      <c r="J124">
        <v>643.79</v>
      </c>
      <c r="K124">
        <v>51.03</v>
      </c>
      <c r="L124">
        <v>26.98</v>
      </c>
      <c r="M124">
        <f>Tabla2[[#This Row],[entrada_litros]]*Tabla2[[#This Row],[entrada_grasa_g_l]]/1000</f>
        <v>198.19305999999997</v>
      </c>
      <c r="N124">
        <f>Tabla2[[#This Row],[entrada_litros]]*Tabla2[[#This Row],[entrada_prot_g_l]]/1000</f>
        <v>181.75560000000002</v>
      </c>
      <c r="O124">
        <f>Tabla2[[#This Row],[cuba_fab_litros]]*Tabla2[[#This Row],[cuba_fab_grasa_g_l]]/1000</f>
        <v>200.60681</v>
      </c>
      <c r="P124">
        <f>Tabla2[[#This Row],[cuba_fab_litros]]*Tabla2[[#This Row],[cuba_fab_prot_g_l]]/1000</f>
        <v>172.29353999999998</v>
      </c>
      <c r="Q124">
        <f>Tabla2[[#This Row],[queso_kg]]*Tabla2[[#This Row],[queso_est_pct]]/100</f>
        <v>328.52603699999997</v>
      </c>
      <c r="R124">
        <f>Tabla2[[#This Row],[queso_kg]]*Tabla2[[#This Row],[queso_mg_pct]]/100</f>
        <v>173.69454200000001</v>
      </c>
      <c r="S124">
        <f>_xlfn.ISOWEEKNUM(Tabla2[[#This Row],[fecha]])</f>
        <v>18</v>
      </c>
      <c r="T124">
        <v>18</v>
      </c>
    </row>
    <row r="125" spans="1:20" x14ac:dyDescent="0.25">
      <c r="A125" s="1">
        <v>45414</v>
      </c>
      <c r="B125">
        <v>5573</v>
      </c>
      <c r="C125">
        <v>5411</v>
      </c>
      <c r="D125">
        <v>44.92</v>
      </c>
      <c r="E125">
        <v>34.35</v>
      </c>
      <c r="F125">
        <v>5027</v>
      </c>
      <c r="G125">
        <v>41.26</v>
      </c>
      <c r="H125">
        <v>34.020000000000003</v>
      </c>
      <c r="I125">
        <v>5369</v>
      </c>
      <c r="J125">
        <v>646.78</v>
      </c>
      <c r="K125">
        <v>52.38</v>
      </c>
      <c r="L125">
        <v>27.2</v>
      </c>
      <c r="M125">
        <f>Tabla2[[#This Row],[entrada_litros]]*Tabla2[[#This Row],[entrada_grasa_g_l]]/1000</f>
        <v>243.06211999999999</v>
      </c>
      <c r="N125">
        <f>Tabla2[[#This Row],[entrada_litros]]*Tabla2[[#This Row],[entrada_prot_g_l]]/1000</f>
        <v>185.86785</v>
      </c>
      <c r="O125">
        <f>Tabla2[[#This Row],[cuba_fab_litros]]*Tabla2[[#This Row],[cuba_fab_grasa_g_l]]/1000</f>
        <v>207.41401999999999</v>
      </c>
      <c r="P125">
        <f>Tabla2[[#This Row],[cuba_fab_litros]]*Tabla2[[#This Row],[cuba_fab_prot_g_l]]/1000</f>
        <v>171.01854</v>
      </c>
      <c r="Q125">
        <f>Tabla2[[#This Row],[queso_kg]]*Tabla2[[#This Row],[queso_est_pct]]/100</f>
        <v>338.78336400000001</v>
      </c>
      <c r="R125">
        <f>Tabla2[[#This Row],[queso_kg]]*Tabla2[[#This Row],[queso_mg_pct]]/100</f>
        <v>175.92415999999997</v>
      </c>
      <c r="S125">
        <f>_xlfn.ISOWEEKNUM(Tabla2[[#This Row],[fecha]])</f>
        <v>18</v>
      </c>
      <c r="T125">
        <v>18</v>
      </c>
    </row>
    <row r="126" spans="1:20" x14ac:dyDescent="0.25">
      <c r="A126" s="1">
        <v>45415</v>
      </c>
      <c r="F126">
        <v>5401</v>
      </c>
      <c r="G126">
        <v>41.57</v>
      </c>
      <c r="H126">
        <v>33.619999999999997</v>
      </c>
      <c r="J126">
        <v>647.59</v>
      </c>
      <c r="K126">
        <v>52.41</v>
      </c>
      <c r="L126">
        <v>27.65</v>
      </c>
      <c r="M126">
        <f>Tabla2[[#This Row],[entrada_litros]]*Tabla2[[#This Row],[entrada_grasa_g_l]]/1000</f>
        <v>0</v>
      </c>
      <c r="N126">
        <f>Tabla2[[#This Row],[entrada_litros]]*Tabla2[[#This Row],[entrada_prot_g_l]]/1000</f>
        <v>0</v>
      </c>
      <c r="O126">
        <f>Tabla2[[#This Row],[cuba_fab_litros]]*Tabla2[[#This Row],[cuba_fab_grasa_g_l]]/1000</f>
        <v>224.51957000000002</v>
      </c>
      <c r="P126">
        <f>Tabla2[[#This Row],[cuba_fab_litros]]*Tabla2[[#This Row],[cuba_fab_prot_g_l]]/1000</f>
        <v>181.58161999999999</v>
      </c>
      <c r="Q126">
        <f>Tabla2[[#This Row],[queso_kg]]*Tabla2[[#This Row],[queso_est_pct]]/100</f>
        <v>339.40191899999996</v>
      </c>
      <c r="R126">
        <f>Tabla2[[#This Row],[queso_kg]]*Tabla2[[#This Row],[queso_mg_pct]]/100</f>
        <v>179.05863499999998</v>
      </c>
      <c r="S126">
        <f>_xlfn.ISOWEEKNUM(Tabla2[[#This Row],[fecha]])</f>
        <v>18</v>
      </c>
      <c r="T126">
        <v>18</v>
      </c>
    </row>
    <row r="127" spans="1:20" x14ac:dyDescent="0.25">
      <c r="A127" s="1">
        <v>45416</v>
      </c>
      <c r="M127">
        <f>Tabla2[[#This Row],[entrada_litros]]*Tabla2[[#This Row],[entrada_grasa_g_l]]/1000</f>
        <v>0</v>
      </c>
      <c r="N127">
        <f>Tabla2[[#This Row],[entrada_litros]]*Tabla2[[#This Row],[entrada_prot_g_l]]/1000</f>
        <v>0</v>
      </c>
      <c r="O127">
        <f>Tabla2[[#This Row],[cuba_fab_litros]]*Tabla2[[#This Row],[cuba_fab_grasa_g_l]]/1000</f>
        <v>0</v>
      </c>
      <c r="P127">
        <f>Tabla2[[#This Row],[cuba_fab_litros]]*Tabla2[[#This Row],[cuba_fab_prot_g_l]]/1000</f>
        <v>0</v>
      </c>
      <c r="Q127">
        <f>Tabla2[[#This Row],[queso_kg]]*Tabla2[[#This Row],[queso_est_pct]]/100</f>
        <v>0</v>
      </c>
      <c r="R127">
        <f>Tabla2[[#This Row],[queso_kg]]*Tabla2[[#This Row],[queso_mg_pct]]/100</f>
        <v>0</v>
      </c>
      <c r="S127">
        <f>_xlfn.ISOWEEKNUM(Tabla2[[#This Row],[fecha]])</f>
        <v>18</v>
      </c>
      <c r="T127">
        <v>18</v>
      </c>
    </row>
    <row r="128" spans="1:20" x14ac:dyDescent="0.25">
      <c r="A128" s="1">
        <v>45417</v>
      </c>
      <c r="B128">
        <v>5055</v>
      </c>
      <c r="C128">
        <v>4908</v>
      </c>
      <c r="D128">
        <v>43.57</v>
      </c>
      <c r="E128">
        <v>36.72</v>
      </c>
      <c r="I128">
        <v>4908</v>
      </c>
      <c r="M128">
        <f>Tabla2[[#This Row],[entrada_litros]]*Tabla2[[#This Row],[entrada_grasa_g_l]]/1000</f>
        <v>213.84155999999999</v>
      </c>
      <c r="N128">
        <f>Tabla2[[#This Row],[entrada_litros]]*Tabla2[[#This Row],[entrada_prot_g_l]]/1000</f>
        <v>180.22175999999999</v>
      </c>
      <c r="O128">
        <f>Tabla2[[#This Row],[cuba_fab_litros]]*Tabla2[[#This Row],[cuba_fab_grasa_g_l]]/1000</f>
        <v>0</v>
      </c>
      <c r="P128">
        <f>Tabla2[[#This Row],[cuba_fab_litros]]*Tabla2[[#This Row],[cuba_fab_prot_g_l]]/1000</f>
        <v>0</v>
      </c>
      <c r="Q128">
        <f>Tabla2[[#This Row],[queso_kg]]*Tabla2[[#This Row],[queso_est_pct]]/100</f>
        <v>0</v>
      </c>
      <c r="R128">
        <f>Tabla2[[#This Row],[queso_kg]]*Tabla2[[#This Row],[queso_mg_pct]]/100</f>
        <v>0</v>
      </c>
      <c r="S128">
        <f>_xlfn.ISOWEEKNUM(Tabla2[[#This Row],[fecha]])</f>
        <v>18</v>
      </c>
      <c r="T128">
        <v>19</v>
      </c>
    </row>
    <row r="129" spans="1:20" x14ac:dyDescent="0.25">
      <c r="A129" s="1">
        <v>45418</v>
      </c>
      <c r="B129">
        <v>5280</v>
      </c>
      <c r="C129">
        <v>5126</v>
      </c>
      <c r="D129">
        <v>43.69</v>
      </c>
      <c r="E129">
        <v>36.47</v>
      </c>
      <c r="F129">
        <v>5022</v>
      </c>
      <c r="G129">
        <v>41.76</v>
      </c>
      <c r="H129">
        <v>34.82</v>
      </c>
      <c r="I129">
        <v>5034</v>
      </c>
      <c r="J129">
        <v>636.66</v>
      </c>
      <c r="K129">
        <v>51.11</v>
      </c>
      <c r="L129">
        <v>26.35</v>
      </c>
      <c r="M129">
        <f>Tabla2[[#This Row],[entrada_litros]]*Tabla2[[#This Row],[entrada_grasa_g_l]]/1000</f>
        <v>223.95493999999999</v>
      </c>
      <c r="N129">
        <f>Tabla2[[#This Row],[entrada_litros]]*Tabla2[[#This Row],[entrada_prot_g_l]]/1000</f>
        <v>186.94522000000001</v>
      </c>
      <c r="O129">
        <f>Tabla2[[#This Row],[cuba_fab_litros]]*Tabla2[[#This Row],[cuba_fab_grasa_g_l]]/1000</f>
        <v>209.71871999999999</v>
      </c>
      <c r="P129">
        <f>Tabla2[[#This Row],[cuba_fab_litros]]*Tabla2[[#This Row],[cuba_fab_prot_g_l]]/1000</f>
        <v>174.86604</v>
      </c>
      <c r="Q129">
        <f>Tabla2[[#This Row],[queso_kg]]*Tabla2[[#This Row],[queso_est_pct]]/100</f>
        <v>325.39692600000001</v>
      </c>
      <c r="R129">
        <f>Tabla2[[#This Row],[queso_kg]]*Tabla2[[#This Row],[queso_mg_pct]]/100</f>
        <v>167.75991000000002</v>
      </c>
      <c r="S129">
        <f>_xlfn.ISOWEEKNUM(Tabla2[[#This Row],[fecha]])</f>
        <v>19</v>
      </c>
      <c r="T129">
        <v>19</v>
      </c>
    </row>
    <row r="130" spans="1:20" x14ac:dyDescent="0.25">
      <c r="A130" s="1">
        <v>45419</v>
      </c>
      <c r="B130">
        <v>4845</v>
      </c>
      <c r="C130">
        <v>4704</v>
      </c>
      <c r="D130">
        <v>44.1</v>
      </c>
      <c r="E130">
        <v>36.18</v>
      </c>
      <c r="F130">
        <v>5025</v>
      </c>
      <c r="G130">
        <v>42.28</v>
      </c>
      <c r="H130">
        <v>34.68</v>
      </c>
      <c r="I130">
        <v>4738</v>
      </c>
      <c r="J130">
        <v>610.57000000000005</v>
      </c>
      <c r="K130">
        <v>54.01</v>
      </c>
      <c r="L130">
        <v>28.18</v>
      </c>
      <c r="M130">
        <f>Tabla2[[#This Row],[entrada_litros]]*Tabla2[[#This Row],[entrada_grasa_g_l]]/1000</f>
        <v>207.44639999999998</v>
      </c>
      <c r="N130">
        <f>Tabla2[[#This Row],[entrada_litros]]*Tabla2[[#This Row],[entrada_prot_g_l]]/1000</f>
        <v>170.19072</v>
      </c>
      <c r="O130">
        <f>Tabla2[[#This Row],[cuba_fab_litros]]*Tabla2[[#This Row],[cuba_fab_grasa_g_l]]/1000</f>
        <v>212.45699999999999</v>
      </c>
      <c r="P130">
        <f>Tabla2[[#This Row],[cuba_fab_litros]]*Tabla2[[#This Row],[cuba_fab_prot_g_l]]/1000</f>
        <v>174.267</v>
      </c>
      <c r="Q130">
        <f>Tabla2[[#This Row],[queso_kg]]*Tabla2[[#This Row],[queso_est_pct]]/100</f>
        <v>329.76885699999997</v>
      </c>
      <c r="R130">
        <f>Tabla2[[#This Row],[queso_kg]]*Tabla2[[#This Row],[queso_mg_pct]]/100</f>
        <v>172.058626</v>
      </c>
      <c r="S130">
        <f>_xlfn.ISOWEEKNUM(Tabla2[[#This Row],[fecha]])</f>
        <v>19</v>
      </c>
      <c r="T130">
        <v>19</v>
      </c>
    </row>
    <row r="131" spans="1:20" x14ac:dyDescent="0.25">
      <c r="A131" s="1">
        <v>45420</v>
      </c>
      <c r="B131">
        <v>5109</v>
      </c>
      <c r="C131">
        <v>4960</v>
      </c>
      <c r="D131">
        <v>42.19</v>
      </c>
      <c r="E131">
        <v>36.18</v>
      </c>
      <c r="F131">
        <v>5026</v>
      </c>
      <c r="G131">
        <v>41.01</v>
      </c>
      <c r="H131">
        <v>34.85</v>
      </c>
      <c r="I131">
        <v>4698</v>
      </c>
      <c r="J131">
        <v>608.99</v>
      </c>
      <c r="K131">
        <v>51.25</v>
      </c>
      <c r="L131">
        <v>26.13</v>
      </c>
      <c r="M131">
        <f>Tabla2[[#This Row],[entrada_litros]]*Tabla2[[#This Row],[entrada_grasa_g_l]]/1000</f>
        <v>209.26239999999999</v>
      </c>
      <c r="N131">
        <f>Tabla2[[#This Row],[entrada_litros]]*Tabla2[[#This Row],[entrada_prot_g_l]]/1000</f>
        <v>179.4528</v>
      </c>
      <c r="O131">
        <f>Tabla2[[#This Row],[cuba_fab_litros]]*Tabla2[[#This Row],[cuba_fab_grasa_g_l]]/1000</f>
        <v>206.11625999999998</v>
      </c>
      <c r="P131">
        <f>Tabla2[[#This Row],[cuba_fab_litros]]*Tabla2[[#This Row],[cuba_fab_prot_g_l]]/1000</f>
        <v>175.15610000000001</v>
      </c>
      <c r="Q131">
        <f>Tabla2[[#This Row],[queso_kg]]*Tabla2[[#This Row],[queso_est_pct]]/100</f>
        <v>312.10737499999999</v>
      </c>
      <c r="R131">
        <f>Tabla2[[#This Row],[queso_kg]]*Tabla2[[#This Row],[queso_mg_pct]]/100</f>
        <v>159.129087</v>
      </c>
      <c r="S131">
        <f>_xlfn.ISOWEEKNUM(Tabla2[[#This Row],[fecha]])</f>
        <v>19</v>
      </c>
      <c r="T131">
        <v>19</v>
      </c>
    </row>
    <row r="132" spans="1:20" x14ac:dyDescent="0.25">
      <c r="A132" s="1">
        <v>45421</v>
      </c>
      <c r="B132">
        <v>4931</v>
      </c>
      <c r="C132">
        <v>4787</v>
      </c>
      <c r="D132">
        <v>43.69</v>
      </c>
      <c r="E132">
        <v>34.53</v>
      </c>
      <c r="F132">
        <v>5028</v>
      </c>
      <c r="G132">
        <v>41.52</v>
      </c>
      <c r="H132">
        <v>33.67</v>
      </c>
      <c r="I132">
        <v>4485</v>
      </c>
      <c r="J132">
        <v>603.48</v>
      </c>
      <c r="K132">
        <v>52.69</v>
      </c>
      <c r="L132">
        <v>26.92</v>
      </c>
      <c r="M132">
        <f>Tabla2[[#This Row],[entrada_litros]]*Tabla2[[#This Row],[entrada_grasa_g_l]]/1000</f>
        <v>209.14402999999999</v>
      </c>
      <c r="N132">
        <f>Tabla2[[#This Row],[entrada_litros]]*Tabla2[[#This Row],[entrada_prot_g_l]]/1000</f>
        <v>165.29511000000002</v>
      </c>
      <c r="O132">
        <f>Tabla2[[#This Row],[cuba_fab_litros]]*Tabla2[[#This Row],[cuba_fab_grasa_g_l]]/1000</f>
        <v>208.76256000000004</v>
      </c>
      <c r="P132">
        <f>Tabla2[[#This Row],[cuba_fab_litros]]*Tabla2[[#This Row],[cuba_fab_prot_g_l]]/1000</f>
        <v>169.29276000000002</v>
      </c>
      <c r="Q132">
        <f>Tabla2[[#This Row],[queso_kg]]*Tabla2[[#This Row],[queso_est_pct]]/100</f>
        <v>317.973612</v>
      </c>
      <c r="R132">
        <f>Tabla2[[#This Row],[queso_kg]]*Tabla2[[#This Row],[queso_mg_pct]]/100</f>
        <v>162.456816</v>
      </c>
      <c r="S132">
        <f>_xlfn.ISOWEEKNUM(Tabla2[[#This Row],[fecha]])</f>
        <v>19</v>
      </c>
      <c r="T132">
        <v>19</v>
      </c>
    </row>
    <row r="133" spans="1:20" x14ac:dyDescent="0.25">
      <c r="A133" s="1">
        <v>45422</v>
      </c>
      <c r="F133">
        <v>4504</v>
      </c>
      <c r="G133">
        <v>41.24</v>
      </c>
      <c r="H133">
        <v>33.770000000000003</v>
      </c>
      <c r="J133">
        <v>572.29</v>
      </c>
      <c r="K133">
        <v>50.29</v>
      </c>
      <c r="L133">
        <v>26.79</v>
      </c>
      <c r="M133">
        <f>Tabla2[[#This Row],[entrada_litros]]*Tabla2[[#This Row],[entrada_grasa_g_l]]/1000</f>
        <v>0</v>
      </c>
      <c r="N133">
        <f>Tabla2[[#This Row],[entrada_litros]]*Tabla2[[#This Row],[entrada_prot_g_l]]/1000</f>
        <v>0</v>
      </c>
      <c r="O133">
        <f>Tabla2[[#This Row],[cuba_fab_litros]]*Tabla2[[#This Row],[cuba_fab_grasa_g_l]]/1000</f>
        <v>185.74496000000002</v>
      </c>
      <c r="P133">
        <f>Tabla2[[#This Row],[cuba_fab_litros]]*Tabla2[[#This Row],[cuba_fab_prot_g_l]]/1000</f>
        <v>152.10008000000002</v>
      </c>
      <c r="Q133">
        <f>Tabla2[[#This Row],[queso_kg]]*Tabla2[[#This Row],[queso_est_pct]]/100</f>
        <v>287.80464099999995</v>
      </c>
      <c r="R133">
        <f>Tabla2[[#This Row],[queso_kg]]*Tabla2[[#This Row],[queso_mg_pct]]/100</f>
        <v>153.31649099999998</v>
      </c>
      <c r="S133">
        <f>_xlfn.ISOWEEKNUM(Tabla2[[#This Row],[fecha]])</f>
        <v>19</v>
      </c>
      <c r="T133">
        <v>19</v>
      </c>
    </row>
    <row r="134" spans="1:20" x14ac:dyDescent="0.25">
      <c r="A134" s="1">
        <v>45423</v>
      </c>
      <c r="M134">
        <f>Tabla2[[#This Row],[entrada_litros]]*Tabla2[[#This Row],[entrada_grasa_g_l]]/1000</f>
        <v>0</v>
      </c>
      <c r="N134">
        <f>Tabla2[[#This Row],[entrada_litros]]*Tabla2[[#This Row],[entrada_prot_g_l]]/1000</f>
        <v>0</v>
      </c>
      <c r="O134">
        <f>Tabla2[[#This Row],[cuba_fab_litros]]*Tabla2[[#This Row],[cuba_fab_grasa_g_l]]/1000</f>
        <v>0</v>
      </c>
      <c r="P134">
        <f>Tabla2[[#This Row],[cuba_fab_litros]]*Tabla2[[#This Row],[cuba_fab_prot_g_l]]/1000</f>
        <v>0</v>
      </c>
      <c r="Q134">
        <f>Tabla2[[#This Row],[queso_kg]]*Tabla2[[#This Row],[queso_est_pct]]/100</f>
        <v>0</v>
      </c>
      <c r="R134">
        <f>Tabla2[[#This Row],[queso_kg]]*Tabla2[[#This Row],[queso_mg_pct]]/100</f>
        <v>0</v>
      </c>
      <c r="S134">
        <f>_xlfn.ISOWEEKNUM(Tabla2[[#This Row],[fecha]])</f>
        <v>19</v>
      </c>
      <c r="T134">
        <v>19</v>
      </c>
    </row>
    <row r="135" spans="1:20" x14ac:dyDescent="0.25">
      <c r="A135" s="1">
        <v>45424</v>
      </c>
      <c r="B135">
        <v>5282</v>
      </c>
      <c r="C135">
        <v>5128</v>
      </c>
      <c r="D135">
        <v>42.95</v>
      </c>
      <c r="E135">
        <v>35.700000000000003</v>
      </c>
      <c r="I135">
        <v>5128</v>
      </c>
      <c r="M135">
        <f>Tabla2[[#This Row],[entrada_litros]]*Tabla2[[#This Row],[entrada_grasa_g_l]]/1000</f>
        <v>220.24760000000001</v>
      </c>
      <c r="N135">
        <f>Tabla2[[#This Row],[entrada_litros]]*Tabla2[[#This Row],[entrada_prot_g_l]]/1000</f>
        <v>183.06960000000001</v>
      </c>
      <c r="O135">
        <f>Tabla2[[#This Row],[cuba_fab_litros]]*Tabla2[[#This Row],[cuba_fab_grasa_g_l]]/1000</f>
        <v>0</v>
      </c>
      <c r="P135">
        <f>Tabla2[[#This Row],[cuba_fab_litros]]*Tabla2[[#This Row],[cuba_fab_prot_g_l]]/1000</f>
        <v>0</v>
      </c>
      <c r="Q135">
        <f>Tabla2[[#This Row],[queso_kg]]*Tabla2[[#This Row],[queso_est_pct]]/100</f>
        <v>0</v>
      </c>
      <c r="R135">
        <f>Tabla2[[#This Row],[queso_kg]]*Tabla2[[#This Row],[queso_mg_pct]]/100</f>
        <v>0</v>
      </c>
      <c r="S135">
        <f>_xlfn.ISOWEEKNUM(Tabla2[[#This Row],[fecha]])</f>
        <v>19</v>
      </c>
      <c r="T135">
        <v>20</v>
      </c>
    </row>
    <row r="136" spans="1:20" x14ac:dyDescent="0.25">
      <c r="A136" s="1">
        <v>45425</v>
      </c>
      <c r="B136">
        <v>5702</v>
      </c>
      <c r="C136">
        <v>5536</v>
      </c>
      <c r="D136">
        <v>42.38</v>
      </c>
      <c r="E136">
        <v>35.22</v>
      </c>
      <c r="F136">
        <v>5018</v>
      </c>
      <c r="G136">
        <v>40.56</v>
      </c>
      <c r="H136">
        <v>34.020000000000003</v>
      </c>
      <c r="I136">
        <v>5664</v>
      </c>
      <c r="J136">
        <v>613.71</v>
      </c>
      <c r="K136">
        <v>50.06</v>
      </c>
      <c r="L136">
        <v>26.57</v>
      </c>
      <c r="M136">
        <f>Tabla2[[#This Row],[entrada_litros]]*Tabla2[[#This Row],[entrada_grasa_g_l]]/1000</f>
        <v>234.61568000000003</v>
      </c>
      <c r="N136">
        <f>Tabla2[[#This Row],[entrada_litros]]*Tabla2[[#This Row],[entrada_prot_g_l]]/1000</f>
        <v>194.97791999999998</v>
      </c>
      <c r="O136">
        <f>Tabla2[[#This Row],[cuba_fab_litros]]*Tabla2[[#This Row],[cuba_fab_grasa_g_l]]/1000</f>
        <v>203.53008000000003</v>
      </c>
      <c r="P136">
        <f>Tabla2[[#This Row],[cuba_fab_litros]]*Tabla2[[#This Row],[cuba_fab_prot_g_l]]/1000</f>
        <v>170.71236000000002</v>
      </c>
      <c r="Q136">
        <f>Tabla2[[#This Row],[queso_kg]]*Tabla2[[#This Row],[queso_est_pct]]/100</f>
        <v>307.22322600000001</v>
      </c>
      <c r="R136">
        <f>Tabla2[[#This Row],[queso_kg]]*Tabla2[[#This Row],[queso_mg_pct]]/100</f>
        <v>163.06274700000003</v>
      </c>
      <c r="S136">
        <f>_xlfn.ISOWEEKNUM(Tabla2[[#This Row],[fecha]])</f>
        <v>20</v>
      </c>
      <c r="T136">
        <v>20</v>
      </c>
    </row>
    <row r="137" spans="1:20" x14ac:dyDescent="0.25">
      <c r="A137" s="1">
        <v>45426</v>
      </c>
      <c r="B137">
        <v>5541</v>
      </c>
      <c r="C137">
        <v>5380</v>
      </c>
      <c r="D137">
        <v>44.85</v>
      </c>
      <c r="E137">
        <v>35.93</v>
      </c>
      <c r="F137">
        <v>5027</v>
      </c>
      <c r="G137">
        <v>41.82</v>
      </c>
      <c r="H137">
        <v>33.840000000000003</v>
      </c>
      <c r="I137">
        <v>6044</v>
      </c>
      <c r="J137">
        <v>599.92999999999995</v>
      </c>
      <c r="K137">
        <v>52.17</v>
      </c>
      <c r="L137">
        <v>26.54</v>
      </c>
      <c r="M137">
        <f>Tabla2[[#This Row],[entrada_litros]]*Tabla2[[#This Row],[entrada_grasa_g_l]]/1000</f>
        <v>241.29300000000001</v>
      </c>
      <c r="N137">
        <f>Tabla2[[#This Row],[entrada_litros]]*Tabla2[[#This Row],[entrada_prot_g_l]]/1000</f>
        <v>193.30339999999998</v>
      </c>
      <c r="O137">
        <f>Tabla2[[#This Row],[cuba_fab_litros]]*Tabla2[[#This Row],[cuba_fab_grasa_g_l]]/1000</f>
        <v>210.22914</v>
      </c>
      <c r="P137">
        <f>Tabla2[[#This Row],[cuba_fab_litros]]*Tabla2[[#This Row],[cuba_fab_prot_g_l]]/1000</f>
        <v>170.11368000000002</v>
      </c>
      <c r="Q137">
        <f>Tabla2[[#This Row],[queso_kg]]*Tabla2[[#This Row],[queso_est_pct]]/100</f>
        <v>312.98348099999998</v>
      </c>
      <c r="R137">
        <f>Tabla2[[#This Row],[queso_kg]]*Tabla2[[#This Row],[queso_mg_pct]]/100</f>
        <v>159.22142199999999</v>
      </c>
      <c r="S137">
        <f>_xlfn.ISOWEEKNUM(Tabla2[[#This Row],[fecha]])</f>
        <v>20</v>
      </c>
      <c r="T137">
        <v>20</v>
      </c>
    </row>
    <row r="138" spans="1:20" x14ac:dyDescent="0.25">
      <c r="A138" s="1">
        <v>45427</v>
      </c>
      <c r="B138">
        <v>5082</v>
      </c>
      <c r="C138">
        <v>4934</v>
      </c>
      <c r="D138">
        <v>40.86</v>
      </c>
      <c r="E138">
        <v>35.39</v>
      </c>
      <c r="F138">
        <v>5022</v>
      </c>
      <c r="G138">
        <v>40.200000000000003</v>
      </c>
      <c r="H138">
        <v>34.07</v>
      </c>
      <c r="I138">
        <v>5978</v>
      </c>
      <c r="J138">
        <v>650.07000000000005</v>
      </c>
      <c r="K138">
        <v>51.25</v>
      </c>
      <c r="L138">
        <v>27.37</v>
      </c>
      <c r="M138">
        <f>Tabla2[[#This Row],[entrada_litros]]*Tabla2[[#This Row],[entrada_grasa_g_l]]/1000</f>
        <v>201.60324</v>
      </c>
      <c r="N138">
        <f>Tabla2[[#This Row],[entrada_litros]]*Tabla2[[#This Row],[entrada_prot_g_l]]/1000</f>
        <v>174.61426</v>
      </c>
      <c r="O138">
        <f>Tabla2[[#This Row],[cuba_fab_litros]]*Tabla2[[#This Row],[cuba_fab_grasa_g_l]]/1000</f>
        <v>201.88440000000003</v>
      </c>
      <c r="P138">
        <f>Tabla2[[#This Row],[cuba_fab_litros]]*Tabla2[[#This Row],[cuba_fab_prot_g_l]]/1000</f>
        <v>171.09954000000002</v>
      </c>
      <c r="Q138">
        <f>Tabla2[[#This Row],[queso_kg]]*Tabla2[[#This Row],[queso_est_pct]]/100</f>
        <v>333.16087500000003</v>
      </c>
      <c r="R138">
        <f>Tabla2[[#This Row],[queso_kg]]*Tabla2[[#This Row],[queso_mg_pct]]/100</f>
        <v>177.92415900000003</v>
      </c>
      <c r="S138">
        <f>_xlfn.ISOWEEKNUM(Tabla2[[#This Row],[fecha]])</f>
        <v>20</v>
      </c>
      <c r="T138">
        <v>20</v>
      </c>
    </row>
    <row r="139" spans="1:20" x14ac:dyDescent="0.25">
      <c r="A139" s="1">
        <v>45428</v>
      </c>
      <c r="B139">
        <v>5256</v>
      </c>
      <c r="C139">
        <v>5103</v>
      </c>
      <c r="D139">
        <v>41.59</v>
      </c>
      <c r="E139">
        <v>36.65</v>
      </c>
      <c r="F139">
        <v>5030</v>
      </c>
      <c r="G139">
        <v>39.950000000000003</v>
      </c>
      <c r="H139">
        <v>34.15</v>
      </c>
      <c r="I139">
        <v>6081</v>
      </c>
      <c r="J139">
        <v>660.45</v>
      </c>
      <c r="K139">
        <v>51.93</v>
      </c>
      <c r="L139">
        <v>27.41</v>
      </c>
      <c r="M139">
        <f>Tabla2[[#This Row],[entrada_litros]]*Tabla2[[#This Row],[entrada_grasa_g_l]]/1000</f>
        <v>212.23377000000002</v>
      </c>
      <c r="N139">
        <f>Tabla2[[#This Row],[entrada_litros]]*Tabla2[[#This Row],[entrada_prot_g_l]]/1000</f>
        <v>187.02494999999999</v>
      </c>
      <c r="O139">
        <f>Tabla2[[#This Row],[cuba_fab_litros]]*Tabla2[[#This Row],[cuba_fab_grasa_g_l]]/1000</f>
        <v>200.9485</v>
      </c>
      <c r="P139">
        <f>Tabla2[[#This Row],[cuba_fab_litros]]*Tabla2[[#This Row],[cuba_fab_prot_g_l]]/1000</f>
        <v>171.77449999999999</v>
      </c>
      <c r="Q139">
        <f>Tabla2[[#This Row],[queso_kg]]*Tabla2[[#This Row],[queso_est_pct]]/100</f>
        <v>342.97168499999998</v>
      </c>
      <c r="R139">
        <f>Tabla2[[#This Row],[queso_kg]]*Tabla2[[#This Row],[queso_mg_pct]]/100</f>
        <v>181.02934500000003</v>
      </c>
      <c r="S139">
        <f>_xlfn.ISOWEEKNUM(Tabla2[[#This Row],[fecha]])</f>
        <v>20</v>
      </c>
      <c r="T139">
        <v>20</v>
      </c>
    </row>
    <row r="140" spans="1:20" x14ac:dyDescent="0.25">
      <c r="A140" s="1">
        <v>45429</v>
      </c>
      <c r="F140">
        <v>6126</v>
      </c>
      <c r="G140">
        <v>39.950000000000003</v>
      </c>
      <c r="H140">
        <v>34.49</v>
      </c>
      <c r="J140">
        <v>749.17</v>
      </c>
      <c r="K140">
        <v>53.21</v>
      </c>
      <c r="L140">
        <v>27.07</v>
      </c>
      <c r="M140">
        <f>Tabla2[[#This Row],[entrada_litros]]*Tabla2[[#This Row],[entrada_grasa_g_l]]/1000</f>
        <v>0</v>
      </c>
      <c r="N140">
        <f>Tabla2[[#This Row],[entrada_litros]]*Tabla2[[#This Row],[entrada_prot_g_l]]/1000</f>
        <v>0</v>
      </c>
      <c r="O140">
        <f>Tabla2[[#This Row],[cuba_fab_litros]]*Tabla2[[#This Row],[cuba_fab_grasa_g_l]]/1000</f>
        <v>244.7337</v>
      </c>
      <c r="P140">
        <f>Tabla2[[#This Row],[cuba_fab_litros]]*Tabla2[[#This Row],[cuba_fab_prot_g_l]]/1000</f>
        <v>211.28574000000003</v>
      </c>
      <c r="Q140">
        <f>Tabla2[[#This Row],[queso_kg]]*Tabla2[[#This Row],[queso_est_pct]]/100</f>
        <v>398.63335699999993</v>
      </c>
      <c r="R140">
        <f>Tabla2[[#This Row],[queso_kg]]*Tabla2[[#This Row],[queso_mg_pct]]/100</f>
        <v>202.80031899999997</v>
      </c>
      <c r="S140">
        <f>_xlfn.ISOWEEKNUM(Tabla2[[#This Row],[fecha]])</f>
        <v>20</v>
      </c>
      <c r="T140">
        <v>20</v>
      </c>
    </row>
    <row r="141" spans="1:20" x14ac:dyDescent="0.25">
      <c r="A141" s="1">
        <v>45430</v>
      </c>
      <c r="M141">
        <f>Tabla2[[#This Row],[entrada_litros]]*Tabla2[[#This Row],[entrada_grasa_g_l]]/1000</f>
        <v>0</v>
      </c>
      <c r="N141">
        <f>Tabla2[[#This Row],[entrada_litros]]*Tabla2[[#This Row],[entrada_prot_g_l]]/1000</f>
        <v>0</v>
      </c>
      <c r="O141">
        <f>Tabla2[[#This Row],[cuba_fab_litros]]*Tabla2[[#This Row],[cuba_fab_grasa_g_l]]/1000</f>
        <v>0</v>
      </c>
      <c r="P141">
        <f>Tabla2[[#This Row],[cuba_fab_litros]]*Tabla2[[#This Row],[cuba_fab_prot_g_l]]/1000</f>
        <v>0</v>
      </c>
      <c r="Q141">
        <f>Tabla2[[#This Row],[queso_kg]]*Tabla2[[#This Row],[queso_est_pct]]/100</f>
        <v>0</v>
      </c>
      <c r="R141">
        <f>Tabla2[[#This Row],[queso_kg]]*Tabla2[[#This Row],[queso_mg_pct]]/100</f>
        <v>0</v>
      </c>
      <c r="S141">
        <f>_xlfn.ISOWEEKNUM(Tabla2[[#This Row],[fecha]])</f>
        <v>20</v>
      </c>
      <c r="T141">
        <v>20</v>
      </c>
    </row>
    <row r="142" spans="1:20" x14ac:dyDescent="0.25">
      <c r="A142" s="1">
        <v>45431</v>
      </c>
      <c r="B142">
        <v>4807</v>
      </c>
      <c r="C142">
        <v>4667</v>
      </c>
      <c r="D142">
        <v>41.96</v>
      </c>
      <c r="E142">
        <v>35.369999999999997</v>
      </c>
      <c r="I142">
        <v>4667</v>
      </c>
      <c r="M142">
        <f>Tabla2[[#This Row],[entrada_litros]]*Tabla2[[#This Row],[entrada_grasa_g_l]]/1000</f>
        <v>195.82732000000001</v>
      </c>
      <c r="N142">
        <f>Tabla2[[#This Row],[entrada_litros]]*Tabla2[[#This Row],[entrada_prot_g_l]]/1000</f>
        <v>165.07178999999999</v>
      </c>
      <c r="O142">
        <f>Tabla2[[#This Row],[cuba_fab_litros]]*Tabla2[[#This Row],[cuba_fab_grasa_g_l]]/1000</f>
        <v>0</v>
      </c>
      <c r="P142">
        <f>Tabla2[[#This Row],[cuba_fab_litros]]*Tabla2[[#This Row],[cuba_fab_prot_g_l]]/1000</f>
        <v>0</v>
      </c>
      <c r="Q142">
        <f>Tabla2[[#This Row],[queso_kg]]*Tabla2[[#This Row],[queso_est_pct]]/100</f>
        <v>0</v>
      </c>
      <c r="R142">
        <f>Tabla2[[#This Row],[queso_kg]]*Tabla2[[#This Row],[queso_mg_pct]]/100</f>
        <v>0</v>
      </c>
      <c r="S142">
        <f>_xlfn.ISOWEEKNUM(Tabla2[[#This Row],[fecha]])</f>
        <v>20</v>
      </c>
      <c r="T142">
        <v>21</v>
      </c>
    </row>
    <row r="143" spans="1:20" x14ac:dyDescent="0.25">
      <c r="A143" s="1">
        <v>45432</v>
      </c>
      <c r="B143">
        <v>5410</v>
      </c>
      <c r="C143">
        <v>5252</v>
      </c>
      <c r="D143">
        <v>41.97</v>
      </c>
      <c r="E143">
        <v>35.18</v>
      </c>
      <c r="F143">
        <v>5034</v>
      </c>
      <c r="G143">
        <v>40.4</v>
      </c>
      <c r="H143">
        <v>33.75</v>
      </c>
      <c r="I143">
        <v>4919</v>
      </c>
      <c r="J143">
        <v>595.02</v>
      </c>
      <c r="K143">
        <v>53.06</v>
      </c>
      <c r="L143">
        <v>26.75</v>
      </c>
      <c r="M143">
        <f>Tabla2[[#This Row],[entrada_litros]]*Tabla2[[#This Row],[entrada_grasa_g_l]]/1000</f>
        <v>220.42644000000001</v>
      </c>
      <c r="N143">
        <f>Tabla2[[#This Row],[entrada_litros]]*Tabla2[[#This Row],[entrada_prot_g_l]]/1000</f>
        <v>184.76535999999999</v>
      </c>
      <c r="O143">
        <f>Tabla2[[#This Row],[cuba_fab_litros]]*Tabla2[[#This Row],[cuba_fab_grasa_g_l]]/1000</f>
        <v>203.37360000000001</v>
      </c>
      <c r="P143">
        <f>Tabla2[[#This Row],[cuba_fab_litros]]*Tabla2[[#This Row],[cuba_fab_prot_g_l]]/1000</f>
        <v>169.89750000000001</v>
      </c>
      <c r="Q143">
        <f>Tabla2[[#This Row],[queso_kg]]*Tabla2[[#This Row],[queso_est_pct]]/100</f>
        <v>315.71761200000003</v>
      </c>
      <c r="R143">
        <f>Tabla2[[#This Row],[queso_kg]]*Tabla2[[#This Row],[queso_mg_pct]]/100</f>
        <v>159.16784999999999</v>
      </c>
      <c r="S143">
        <f>_xlfn.ISOWEEKNUM(Tabla2[[#This Row],[fecha]])</f>
        <v>21</v>
      </c>
      <c r="T143">
        <v>21</v>
      </c>
    </row>
    <row r="144" spans="1:20" x14ac:dyDescent="0.25">
      <c r="A144" s="1">
        <v>45433</v>
      </c>
      <c r="B144">
        <v>5057</v>
      </c>
      <c r="C144">
        <v>4910</v>
      </c>
      <c r="D144">
        <v>43.33</v>
      </c>
      <c r="E144">
        <v>33.93</v>
      </c>
      <c r="F144">
        <v>5033</v>
      </c>
      <c r="G144">
        <v>40.86</v>
      </c>
      <c r="H144">
        <v>32.840000000000003</v>
      </c>
      <c r="I144">
        <v>4829</v>
      </c>
      <c r="J144">
        <v>667.59</v>
      </c>
      <c r="K144">
        <v>50.93</v>
      </c>
      <c r="L144">
        <v>26.74</v>
      </c>
      <c r="M144">
        <f>Tabla2[[#This Row],[entrada_litros]]*Tabla2[[#This Row],[entrada_grasa_g_l]]/1000</f>
        <v>212.75029999999998</v>
      </c>
      <c r="N144">
        <f>Tabla2[[#This Row],[entrada_litros]]*Tabla2[[#This Row],[entrada_prot_g_l]]/1000</f>
        <v>166.59629999999999</v>
      </c>
      <c r="O144">
        <f>Tabla2[[#This Row],[cuba_fab_litros]]*Tabla2[[#This Row],[cuba_fab_grasa_g_l]]/1000</f>
        <v>205.64838</v>
      </c>
      <c r="P144">
        <f>Tabla2[[#This Row],[cuba_fab_litros]]*Tabla2[[#This Row],[cuba_fab_prot_g_l]]/1000</f>
        <v>165.28372000000002</v>
      </c>
      <c r="Q144">
        <f>Tabla2[[#This Row],[queso_kg]]*Tabla2[[#This Row],[queso_est_pct]]/100</f>
        <v>340.00358700000004</v>
      </c>
      <c r="R144">
        <f>Tabla2[[#This Row],[queso_kg]]*Tabla2[[#This Row],[queso_mg_pct]]/100</f>
        <v>178.513566</v>
      </c>
      <c r="S144">
        <f>_xlfn.ISOWEEKNUM(Tabla2[[#This Row],[fecha]])</f>
        <v>21</v>
      </c>
      <c r="T144">
        <v>21</v>
      </c>
    </row>
    <row r="145" spans="1:20" x14ac:dyDescent="0.25">
      <c r="A145" s="1">
        <v>45434</v>
      </c>
      <c r="B145">
        <v>5541</v>
      </c>
      <c r="C145">
        <v>5380</v>
      </c>
      <c r="D145">
        <v>44.2</v>
      </c>
      <c r="E145">
        <v>34.880000000000003</v>
      </c>
      <c r="F145">
        <v>5031</v>
      </c>
      <c r="G145">
        <v>41.78</v>
      </c>
      <c r="H145">
        <v>33.159999999999997</v>
      </c>
      <c r="I145">
        <v>5209</v>
      </c>
      <c r="J145">
        <v>658.59</v>
      </c>
      <c r="K145">
        <v>50.46</v>
      </c>
      <c r="L145">
        <v>26.9</v>
      </c>
      <c r="M145">
        <f>Tabla2[[#This Row],[entrada_litros]]*Tabla2[[#This Row],[entrada_grasa_g_l]]/1000</f>
        <v>237.79600000000002</v>
      </c>
      <c r="N145">
        <f>Tabla2[[#This Row],[entrada_litros]]*Tabla2[[#This Row],[entrada_prot_g_l]]/1000</f>
        <v>187.65440000000001</v>
      </c>
      <c r="O145">
        <f>Tabla2[[#This Row],[cuba_fab_litros]]*Tabla2[[#This Row],[cuba_fab_grasa_g_l]]/1000</f>
        <v>210.19517999999999</v>
      </c>
      <c r="P145">
        <f>Tabla2[[#This Row],[cuba_fab_litros]]*Tabla2[[#This Row],[cuba_fab_prot_g_l]]/1000</f>
        <v>166.82795999999999</v>
      </c>
      <c r="Q145">
        <f>Tabla2[[#This Row],[queso_kg]]*Tabla2[[#This Row],[queso_est_pct]]/100</f>
        <v>332.32451400000008</v>
      </c>
      <c r="R145">
        <f>Tabla2[[#This Row],[queso_kg]]*Tabla2[[#This Row],[queso_mg_pct]]/100</f>
        <v>177.16070999999999</v>
      </c>
      <c r="S145">
        <f>_xlfn.ISOWEEKNUM(Tabla2[[#This Row],[fecha]])</f>
        <v>21</v>
      </c>
      <c r="T145">
        <v>21</v>
      </c>
    </row>
    <row r="146" spans="1:20" x14ac:dyDescent="0.25">
      <c r="A146" s="1">
        <v>45435</v>
      </c>
      <c r="B146">
        <v>4947</v>
      </c>
      <c r="C146">
        <v>4803</v>
      </c>
      <c r="D146">
        <v>42.68</v>
      </c>
      <c r="E146">
        <v>36.119999999999997</v>
      </c>
      <c r="F146">
        <v>5027</v>
      </c>
      <c r="G146">
        <v>41</v>
      </c>
      <c r="H146">
        <v>33.840000000000003</v>
      </c>
      <c r="I146">
        <v>5012</v>
      </c>
      <c r="J146">
        <v>585.36</v>
      </c>
      <c r="K146">
        <v>53.65</v>
      </c>
      <c r="L146">
        <v>27.26</v>
      </c>
      <c r="M146">
        <f>Tabla2[[#This Row],[entrada_litros]]*Tabla2[[#This Row],[entrada_grasa_g_l]]/1000</f>
        <v>204.99204</v>
      </c>
      <c r="N146">
        <f>Tabla2[[#This Row],[entrada_litros]]*Tabla2[[#This Row],[entrada_prot_g_l]]/1000</f>
        <v>173.48435999999998</v>
      </c>
      <c r="O146">
        <f>Tabla2[[#This Row],[cuba_fab_litros]]*Tabla2[[#This Row],[cuba_fab_grasa_g_l]]/1000</f>
        <v>206.107</v>
      </c>
      <c r="P146">
        <f>Tabla2[[#This Row],[cuba_fab_litros]]*Tabla2[[#This Row],[cuba_fab_prot_g_l]]/1000</f>
        <v>170.11368000000002</v>
      </c>
      <c r="Q146">
        <f>Tabla2[[#This Row],[queso_kg]]*Tabla2[[#This Row],[queso_est_pct]]/100</f>
        <v>314.04563999999999</v>
      </c>
      <c r="R146">
        <f>Tabla2[[#This Row],[queso_kg]]*Tabla2[[#This Row],[queso_mg_pct]]/100</f>
        <v>159.56913600000001</v>
      </c>
      <c r="S146">
        <f>_xlfn.ISOWEEKNUM(Tabla2[[#This Row],[fecha]])</f>
        <v>21</v>
      </c>
      <c r="T146">
        <v>21</v>
      </c>
    </row>
    <row r="147" spans="1:20" x14ac:dyDescent="0.25">
      <c r="A147" s="1">
        <v>45436</v>
      </c>
      <c r="F147">
        <v>5035</v>
      </c>
      <c r="G147">
        <v>41.42</v>
      </c>
      <c r="H147">
        <v>33.979999999999997</v>
      </c>
      <c r="J147">
        <v>643.65</v>
      </c>
      <c r="K147">
        <v>51.31</v>
      </c>
      <c r="L147">
        <v>26.54</v>
      </c>
      <c r="M147">
        <f>Tabla2[[#This Row],[entrada_litros]]*Tabla2[[#This Row],[entrada_grasa_g_l]]/1000</f>
        <v>0</v>
      </c>
      <c r="N147">
        <f>Tabla2[[#This Row],[entrada_litros]]*Tabla2[[#This Row],[entrada_prot_g_l]]/1000</f>
        <v>0</v>
      </c>
      <c r="O147">
        <f>Tabla2[[#This Row],[cuba_fab_litros]]*Tabla2[[#This Row],[cuba_fab_grasa_g_l]]/1000</f>
        <v>208.5497</v>
      </c>
      <c r="P147">
        <f>Tabla2[[#This Row],[cuba_fab_litros]]*Tabla2[[#This Row],[cuba_fab_prot_g_l]]/1000</f>
        <v>171.08929999999998</v>
      </c>
      <c r="Q147">
        <f>Tabla2[[#This Row],[queso_kg]]*Tabla2[[#This Row],[queso_est_pct]]/100</f>
        <v>330.25681499999996</v>
      </c>
      <c r="R147">
        <f>Tabla2[[#This Row],[queso_kg]]*Tabla2[[#This Row],[queso_mg_pct]]/100</f>
        <v>170.82470999999998</v>
      </c>
      <c r="S147">
        <f>_xlfn.ISOWEEKNUM(Tabla2[[#This Row],[fecha]])</f>
        <v>21</v>
      </c>
      <c r="T147">
        <v>21</v>
      </c>
    </row>
    <row r="148" spans="1:20" x14ac:dyDescent="0.25">
      <c r="A148" s="1">
        <v>45437</v>
      </c>
      <c r="M148">
        <f>Tabla2[[#This Row],[entrada_litros]]*Tabla2[[#This Row],[entrada_grasa_g_l]]/1000</f>
        <v>0</v>
      </c>
      <c r="N148">
        <f>Tabla2[[#This Row],[entrada_litros]]*Tabla2[[#This Row],[entrada_prot_g_l]]/1000</f>
        <v>0</v>
      </c>
      <c r="O148">
        <f>Tabla2[[#This Row],[cuba_fab_litros]]*Tabla2[[#This Row],[cuba_fab_grasa_g_l]]/1000</f>
        <v>0</v>
      </c>
      <c r="P148">
        <f>Tabla2[[#This Row],[cuba_fab_litros]]*Tabla2[[#This Row],[cuba_fab_prot_g_l]]/1000</f>
        <v>0</v>
      </c>
      <c r="Q148">
        <f>Tabla2[[#This Row],[queso_kg]]*Tabla2[[#This Row],[queso_est_pct]]/100</f>
        <v>0</v>
      </c>
      <c r="R148">
        <f>Tabla2[[#This Row],[queso_kg]]*Tabla2[[#This Row],[queso_mg_pct]]/100</f>
        <v>0</v>
      </c>
      <c r="S148">
        <f>_xlfn.ISOWEEKNUM(Tabla2[[#This Row],[fecha]])</f>
        <v>21</v>
      </c>
      <c r="T148">
        <v>21</v>
      </c>
    </row>
    <row r="149" spans="1:20" x14ac:dyDescent="0.25">
      <c r="A149" s="1">
        <v>45438</v>
      </c>
      <c r="B149">
        <v>4556</v>
      </c>
      <c r="C149">
        <v>4423</v>
      </c>
      <c r="D149">
        <v>39.9</v>
      </c>
      <c r="E149">
        <v>36.72</v>
      </c>
      <c r="I149">
        <v>4423</v>
      </c>
      <c r="M149">
        <f>Tabla2[[#This Row],[entrada_litros]]*Tabla2[[#This Row],[entrada_grasa_g_l]]/1000</f>
        <v>176.47769999999997</v>
      </c>
      <c r="N149">
        <f>Tabla2[[#This Row],[entrada_litros]]*Tabla2[[#This Row],[entrada_prot_g_l]]/1000</f>
        <v>162.41255999999998</v>
      </c>
      <c r="O149">
        <f>Tabla2[[#This Row],[cuba_fab_litros]]*Tabla2[[#This Row],[cuba_fab_grasa_g_l]]/1000</f>
        <v>0</v>
      </c>
      <c r="P149">
        <f>Tabla2[[#This Row],[cuba_fab_litros]]*Tabla2[[#This Row],[cuba_fab_prot_g_l]]/1000</f>
        <v>0</v>
      </c>
      <c r="Q149">
        <f>Tabla2[[#This Row],[queso_kg]]*Tabla2[[#This Row],[queso_est_pct]]/100</f>
        <v>0</v>
      </c>
      <c r="R149">
        <f>Tabla2[[#This Row],[queso_kg]]*Tabla2[[#This Row],[queso_mg_pct]]/100</f>
        <v>0</v>
      </c>
      <c r="S149">
        <f>_xlfn.ISOWEEKNUM(Tabla2[[#This Row],[fecha]])</f>
        <v>21</v>
      </c>
      <c r="T149">
        <v>22</v>
      </c>
    </row>
    <row r="150" spans="1:20" x14ac:dyDescent="0.25">
      <c r="A150" s="1">
        <v>45439</v>
      </c>
      <c r="B150">
        <v>5542</v>
      </c>
      <c r="C150">
        <v>5381</v>
      </c>
      <c r="D150">
        <v>41.51</v>
      </c>
      <c r="E150">
        <v>35.96</v>
      </c>
      <c r="F150">
        <v>5025</v>
      </c>
      <c r="G150">
        <v>39.01</v>
      </c>
      <c r="H150">
        <v>34.880000000000003</v>
      </c>
      <c r="I150">
        <v>4804</v>
      </c>
      <c r="J150">
        <v>642.99</v>
      </c>
      <c r="K150">
        <v>52.18</v>
      </c>
      <c r="L150">
        <v>27.81</v>
      </c>
      <c r="M150">
        <f>Tabla2[[#This Row],[entrada_litros]]*Tabla2[[#This Row],[entrada_grasa_g_l]]/1000</f>
        <v>223.36530999999999</v>
      </c>
      <c r="N150">
        <f>Tabla2[[#This Row],[entrada_litros]]*Tabla2[[#This Row],[entrada_prot_g_l]]/1000</f>
        <v>193.50076000000001</v>
      </c>
      <c r="O150">
        <f>Tabla2[[#This Row],[cuba_fab_litros]]*Tabla2[[#This Row],[cuba_fab_grasa_g_l]]/1000</f>
        <v>196.02525</v>
      </c>
      <c r="P150">
        <f>Tabla2[[#This Row],[cuba_fab_litros]]*Tabla2[[#This Row],[cuba_fab_prot_g_l]]/1000</f>
        <v>175.27199999999999</v>
      </c>
      <c r="Q150">
        <f>Tabla2[[#This Row],[queso_kg]]*Tabla2[[#This Row],[queso_est_pct]]/100</f>
        <v>335.51218200000005</v>
      </c>
      <c r="R150">
        <f>Tabla2[[#This Row],[queso_kg]]*Tabla2[[#This Row],[queso_mg_pct]]/100</f>
        <v>178.81551899999999</v>
      </c>
      <c r="S150">
        <f>_xlfn.ISOWEEKNUM(Tabla2[[#This Row],[fecha]])</f>
        <v>22</v>
      </c>
      <c r="T150">
        <v>22</v>
      </c>
    </row>
    <row r="151" spans="1:20" x14ac:dyDescent="0.25">
      <c r="A151" s="1">
        <v>45440</v>
      </c>
      <c r="B151">
        <v>5535</v>
      </c>
      <c r="C151">
        <v>5374</v>
      </c>
      <c r="D151">
        <v>41.91</v>
      </c>
      <c r="E151">
        <v>35.11</v>
      </c>
      <c r="F151">
        <v>5033</v>
      </c>
      <c r="G151">
        <v>39.54</v>
      </c>
      <c r="H151">
        <v>34.32</v>
      </c>
      <c r="I151">
        <v>5178</v>
      </c>
      <c r="J151">
        <v>597.48</v>
      </c>
      <c r="K151">
        <v>53.44</v>
      </c>
      <c r="L151">
        <v>27.04</v>
      </c>
      <c r="M151">
        <f>Tabla2[[#This Row],[entrada_litros]]*Tabla2[[#This Row],[entrada_grasa_g_l]]/1000</f>
        <v>225.22433999999996</v>
      </c>
      <c r="N151">
        <f>Tabla2[[#This Row],[entrada_litros]]*Tabla2[[#This Row],[entrada_prot_g_l]]/1000</f>
        <v>188.68113999999997</v>
      </c>
      <c r="O151">
        <f>Tabla2[[#This Row],[cuba_fab_litros]]*Tabla2[[#This Row],[cuba_fab_grasa_g_l]]/1000</f>
        <v>199.00482</v>
      </c>
      <c r="P151">
        <f>Tabla2[[#This Row],[cuba_fab_litros]]*Tabla2[[#This Row],[cuba_fab_prot_g_l]]/1000</f>
        <v>172.73256000000001</v>
      </c>
      <c r="Q151">
        <f>Tabla2[[#This Row],[queso_kg]]*Tabla2[[#This Row],[queso_est_pct]]/100</f>
        <v>319.29331200000001</v>
      </c>
      <c r="R151">
        <f>Tabla2[[#This Row],[queso_kg]]*Tabla2[[#This Row],[queso_mg_pct]]/100</f>
        <v>161.558592</v>
      </c>
      <c r="S151">
        <f>_xlfn.ISOWEEKNUM(Tabla2[[#This Row],[fecha]])</f>
        <v>22</v>
      </c>
      <c r="T151">
        <v>22</v>
      </c>
    </row>
    <row r="152" spans="1:20" x14ac:dyDescent="0.25">
      <c r="A152" s="1">
        <v>45441</v>
      </c>
      <c r="B152">
        <v>5189</v>
      </c>
      <c r="C152">
        <v>5038</v>
      </c>
      <c r="D152">
        <v>44.72</v>
      </c>
      <c r="E152">
        <v>35.21</v>
      </c>
      <c r="F152">
        <v>5020</v>
      </c>
      <c r="G152">
        <v>40.99</v>
      </c>
      <c r="H152">
        <v>33.83</v>
      </c>
      <c r="I152">
        <v>5216</v>
      </c>
      <c r="J152">
        <v>653.44000000000005</v>
      </c>
      <c r="K152">
        <v>52.91</v>
      </c>
      <c r="L152">
        <v>28</v>
      </c>
      <c r="M152">
        <f>Tabla2[[#This Row],[entrada_litros]]*Tabla2[[#This Row],[entrada_grasa_g_l]]/1000</f>
        <v>225.29935999999998</v>
      </c>
      <c r="N152">
        <f>Tabla2[[#This Row],[entrada_litros]]*Tabla2[[#This Row],[entrada_prot_g_l]]/1000</f>
        <v>177.38798</v>
      </c>
      <c r="O152">
        <f>Tabla2[[#This Row],[cuba_fab_litros]]*Tabla2[[#This Row],[cuba_fab_grasa_g_l]]/1000</f>
        <v>205.7698</v>
      </c>
      <c r="P152">
        <f>Tabla2[[#This Row],[cuba_fab_litros]]*Tabla2[[#This Row],[cuba_fab_prot_g_l]]/1000</f>
        <v>169.82660000000001</v>
      </c>
      <c r="Q152">
        <f>Tabla2[[#This Row],[queso_kg]]*Tabla2[[#This Row],[queso_est_pct]]/100</f>
        <v>345.73510399999998</v>
      </c>
      <c r="R152">
        <f>Tabla2[[#This Row],[queso_kg]]*Tabla2[[#This Row],[queso_mg_pct]]/100</f>
        <v>182.9632</v>
      </c>
      <c r="S152">
        <f>_xlfn.ISOWEEKNUM(Tabla2[[#This Row],[fecha]])</f>
        <v>22</v>
      </c>
      <c r="T152">
        <v>22</v>
      </c>
    </row>
    <row r="153" spans="1:20" x14ac:dyDescent="0.25">
      <c r="A153" s="1">
        <v>45442</v>
      </c>
      <c r="B153">
        <v>5023</v>
      </c>
      <c r="C153">
        <v>4877</v>
      </c>
      <c r="D153">
        <v>40.71</v>
      </c>
      <c r="E153">
        <v>35.68</v>
      </c>
      <c r="F153">
        <v>5025</v>
      </c>
      <c r="G153">
        <v>40.130000000000003</v>
      </c>
      <c r="H153">
        <v>34.36</v>
      </c>
      <c r="I153">
        <v>5093</v>
      </c>
      <c r="J153">
        <v>578.64</v>
      </c>
      <c r="K153">
        <v>51.77</v>
      </c>
      <c r="L153">
        <v>27.31</v>
      </c>
      <c r="M153">
        <f>Tabla2[[#This Row],[entrada_litros]]*Tabla2[[#This Row],[entrada_grasa_g_l]]/1000</f>
        <v>198.54267000000002</v>
      </c>
      <c r="N153">
        <f>Tabla2[[#This Row],[entrada_litros]]*Tabla2[[#This Row],[entrada_prot_g_l]]/1000</f>
        <v>174.01136</v>
      </c>
      <c r="O153">
        <f>Tabla2[[#This Row],[cuba_fab_litros]]*Tabla2[[#This Row],[cuba_fab_grasa_g_l]]/1000</f>
        <v>201.65325000000001</v>
      </c>
      <c r="P153">
        <f>Tabla2[[#This Row],[cuba_fab_litros]]*Tabla2[[#This Row],[cuba_fab_prot_g_l]]/1000</f>
        <v>172.65899999999999</v>
      </c>
      <c r="Q153">
        <f>Tabla2[[#This Row],[queso_kg]]*Tabla2[[#This Row],[queso_est_pct]]/100</f>
        <v>299.56192800000002</v>
      </c>
      <c r="R153">
        <f>Tabla2[[#This Row],[queso_kg]]*Tabla2[[#This Row],[queso_mg_pct]]/100</f>
        <v>158.02658399999999</v>
      </c>
      <c r="S153">
        <f>_xlfn.ISOWEEKNUM(Tabla2[[#This Row],[fecha]])</f>
        <v>22</v>
      </c>
      <c r="T153">
        <v>22</v>
      </c>
    </row>
    <row r="154" spans="1:20" x14ac:dyDescent="0.25">
      <c r="A154" s="1">
        <v>45443</v>
      </c>
      <c r="F154">
        <v>5113</v>
      </c>
      <c r="G154">
        <v>40.130000000000003</v>
      </c>
      <c r="H154">
        <v>33.99</v>
      </c>
      <c r="J154">
        <v>668.13</v>
      </c>
      <c r="K154">
        <v>50.47</v>
      </c>
      <c r="L154">
        <v>26.29</v>
      </c>
      <c r="M154">
        <f>Tabla2[[#This Row],[entrada_litros]]*Tabla2[[#This Row],[entrada_grasa_g_l]]/1000</f>
        <v>0</v>
      </c>
      <c r="N154">
        <f>Tabla2[[#This Row],[entrada_litros]]*Tabla2[[#This Row],[entrada_prot_g_l]]/1000</f>
        <v>0</v>
      </c>
      <c r="O154">
        <f>Tabla2[[#This Row],[cuba_fab_litros]]*Tabla2[[#This Row],[cuba_fab_grasa_g_l]]/1000</f>
        <v>205.18468999999999</v>
      </c>
      <c r="P154">
        <f>Tabla2[[#This Row],[cuba_fab_litros]]*Tabla2[[#This Row],[cuba_fab_prot_g_l]]/1000</f>
        <v>173.79087000000001</v>
      </c>
      <c r="Q154">
        <f>Tabla2[[#This Row],[queso_kg]]*Tabla2[[#This Row],[queso_est_pct]]/100</f>
        <v>337.20521099999996</v>
      </c>
      <c r="R154">
        <f>Tabla2[[#This Row],[queso_kg]]*Tabla2[[#This Row],[queso_mg_pct]]/100</f>
        <v>175.651377</v>
      </c>
      <c r="S154">
        <f>_xlfn.ISOWEEKNUM(Tabla2[[#This Row],[fecha]])</f>
        <v>22</v>
      </c>
      <c r="T154">
        <v>22</v>
      </c>
    </row>
    <row r="155" spans="1:20" x14ac:dyDescent="0.25">
      <c r="A155" s="1">
        <v>45444</v>
      </c>
      <c r="M155">
        <f>Tabla2[[#This Row],[entrada_litros]]*Tabla2[[#This Row],[entrada_grasa_g_l]]/1000</f>
        <v>0</v>
      </c>
      <c r="N155">
        <f>Tabla2[[#This Row],[entrada_litros]]*Tabla2[[#This Row],[entrada_prot_g_l]]/1000</f>
        <v>0</v>
      </c>
      <c r="O155">
        <f>Tabla2[[#This Row],[cuba_fab_litros]]*Tabla2[[#This Row],[cuba_fab_grasa_g_l]]/1000</f>
        <v>0</v>
      </c>
      <c r="P155">
        <f>Tabla2[[#This Row],[cuba_fab_litros]]*Tabla2[[#This Row],[cuba_fab_prot_g_l]]/1000</f>
        <v>0</v>
      </c>
      <c r="Q155">
        <f>Tabla2[[#This Row],[queso_kg]]*Tabla2[[#This Row],[queso_est_pct]]/100</f>
        <v>0</v>
      </c>
      <c r="R155">
        <f>Tabla2[[#This Row],[queso_kg]]*Tabla2[[#This Row],[queso_mg_pct]]/100</f>
        <v>0</v>
      </c>
      <c r="S155">
        <f>_xlfn.ISOWEEKNUM(Tabla2[[#This Row],[fecha]])</f>
        <v>22</v>
      </c>
      <c r="T155">
        <v>22</v>
      </c>
    </row>
    <row r="156" spans="1:20" x14ac:dyDescent="0.25">
      <c r="A156" s="1">
        <v>45445</v>
      </c>
      <c r="B156">
        <v>5120</v>
      </c>
      <c r="C156">
        <v>4971</v>
      </c>
      <c r="D156">
        <v>42.82</v>
      </c>
      <c r="E156">
        <v>34.659999999999997</v>
      </c>
      <c r="I156">
        <v>4971</v>
      </c>
      <c r="M156">
        <f>Tabla2[[#This Row],[entrada_litros]]*Tabla2[[#This Row],[entrada_grasa_g_l]]/1000</f>
        <v>212.85821999999999</v>
      </c>
      <c r="N156">
        <f>Tabla2[[#This Row],[entrada_litros]]*Tabla2[[#This Row],[entrada_prot_g_l]]/1000</f>
        <v>172.29486</v>
      </c>
      <c r="O156">
        <f>Tabla2[[#This Row],[cuba_fab_litros]]*Tabla2[[#This Row],[cuba_fab_grasa_g_l]]/1000</f>
        <v>0</v>
      </c>
      <c r="P156">
        <f>Tabla2[[#This Row],[cuba_fab_litros]]*Tabla2[[#This Row],[cuba_fab_prot_g_l]]/1000</f>
        <v>0</v>
      </c>
      <c r="Q156">
        <f>Tabla2[[#This Row],[queso_kg]]*Tabla2[[#This Row],[queso_est_pct]]/100</f>
        <v>0</v>
      </c>
      <c r="R156">
        <f>Tabla2[[#This Row],[queso_kg]]*Tabla2[[#This Row],[queso_mg_pct]]/100</f>
        <v>0</v>
      </c>
      <c r="S156">
        <f>_xlfn.ISOWEEKNUM(Tabla2[[#This Row],[fecha]])</f>
        <v>22</v>
      </c>
      <c r="T156">
        <v>23</v>
      </c>
    </row>
    <row r="157" spans="1:20" x14ac:dyDescent="0.25">
      <c r="A157" s="1">
        <v>45446</v>
      </c>
      <c r="B157">
        <v>4545</v>
      </c>
      <c r="C157">
        <v>4413</v>
      </c>
      <c r="D157">
        <v>44.13</v>
      </c>
      <c r="E157">
        <v>36.159999999999997</v>
      </c>
      <c r="F157">
        <v>5028</v>
      </c>
      <c r="G157">
        <v>41.11</v>
      </c>
      <c r="H157">
        <v>33.53</v>
      </c>
      <c r="I157">
        <v>4384</v>
      </c>
      <c r="J157">
        <v>641.21</v>
      </c>
      <c r="K157">
        <v>52.14</v>
      </c>
      <c r="L157">
        <v>26.43</v>
      </c>
      <c r="M157">
        <f>Tabla2[[#This Row],[entrada_litros]]*Tabla2[[#This Row],[entrada_grasa_g_l]]/1000</f>
        <v>194.74569</v>
      </c>
      <c r="N157">
        <f>Tabla2[[#This Row],[entrada_litros]]*Tabla2[[#This Row],[entrada_prot_g_l]]/1000</f>
        <v>159.57407999999998</v>
      </c>
      <c r="O157">
        <f>Tabla2[[#This Row],[cuba_fab_litros]]*Tabla2[[#This Row],[cuba_fab_grasa_g_l]]/1000</f>
        <v>206.70107999999999</v>
      </c>
      <c r="P157">
        <f>Tabla2[[#This Row],[cuba_fab_litros]]*Tabla2[[#This Row],[cuba_fab_prot_g_l]]/1000</f>
        <v>168.58884</v>
      </c>
      <c r="Q157">
        <f>Tabla2[[#This Row],[queso_kg]]*Tabla2[[#This Row],[queso_est_pct]]/100</f>
        <v>334.32689400000004</v>
      </c>
      <c r="R157">
        <f>Tabla2[[#This Row],[queso_kg]]*Tabla2[[#This Row],[queso_mg_pct]]/100</f>
        <v>169.47180299999999</v>
      </c>
      <c r="S157">
        <f>_xlfn.ISOWEEKNUM(Tabla2[[#This Row],[fecha]])</f>
        <v>23</v>
      </c>
      <c r="T157">
        <v>23</v>
      </c>
    </row>
    <row r="158" spans="1:20" x14ac:dyDescent="0.25">
      <c r="A158" s="1">
        <v>45447</v>
      </c>
      <c r="B158">
        <v>5370</v>
      </c>
      <c r="C158">
        <v>5214</v>
      </c>
      <c r="D158">
        <v>42.41</v>
      </c>
      <c r="E158">
        <v>35.81</v>
      </c>
      <c r="F158">
        <v>5028</v>
      </c>
      <c r="G158">
        <v>40.82</v>
      </c>
      <c r="H158">
        <v>33.950000000000003</v>
      </c>
      <c r="I158">
        <v>4598</v>
      </c>
      <c r="J158">
        <v>618.58000000000004</v>
      </c>
      <c r="K158">
        <v>51.35</v>
      </c>
      <c r="L158">
        <v>26.19</v>
      </c>
      <c r="M158">
        <f>Tabla2[[#This Row],[entrada_litros]]*Tabla2[[#This Row],[entrada_grasa_g_l]]/1000</f>
        <v>221.12573999999998</v>
      </c>
      <c r="N158">
        <f>Tabla2[[#This Row],[entrada_litros]]*Tabla2[[#This Row],[entrada_prot_g_l]]/1000</f>
        <v>186.71334000000002</v>
      </c>
      <c r="O158">
        <f>Tabla2[[#This Row],[cuba_fab_litros]]*Tabla2[[#This Row],[cuba_fab_grasa_g_l]]/1000</f>
        <v>205.24295999999998</v>
      </c>
      <c r="P158">
        <f>Tabla2[[#This Row],[cuba_fab_litros]]*Tabla2[[#This Row],[cuba_fab_prot_g_l]]/1000</f>
        <v>170.70060000000001</v>
      </c>
      <c r="Q158">
        <f>Tabla2[[#This Row],[queso_kg]]*Tabla2[[#This Row],[queso_est_pct]]/100</f>
        <v>317.64083000000005</v>
      </c>
      <c r="R158">
        <f>Tabla2[[#This Row],[queso_kg]]*Tabla2[[#This Row],[queso_mg_pct]]/100</f>
        <v>162.006102</v>
      </c>
      <c r="S158">
        <f>_xlfn.ISOWEEKNUM(Tabla2[[#This Row],[fecha]])</f>
        <v>23</v>
      </c>
      <c r="T158">
        <v>23</v>
      </c>
    </row>
    <row r="159" spans="1:20" x14ac:dyDescent="0.25">
      <c r="A159" s="1">
        <v>45448</v>
      </c>
      <c r="B159">
        <v>5172</v>
      </c>
      <c r="C159">
        <v>5021</v>
      </c>
      <c r="D159">
        <v>40.97</v>
      </c>
      <c r="E159">
        <v>35.43</v>
      </c>
      <c r="F159">
        <v>5034</v>
      </c>
      <c r="G159">
        <v>39.72</v>
      </c>
      <c r="H159">
        <v>33.89</v>
      </c>
      <c r="I159">
        <v>4619</v>
      </c>
      <c r="J159">
        <v>598.04</v>
      </c>
      <c r="K159">
        <v>54.09</v>
      </c>
      <c r="L159">
        <v>27.25</v>
      </c>
      <c r="M159">
        <f>Tabla2[[#This Row],[entrada_litros]]*Tabla2[[#This Row],[entrada_grasa_g_l]]/1000</f>
        <v>205.71036999999998</v>
      </c>
      <c r="N159">
        <f>Tabla2[[#This Row],[entrada_litros]]*Tabla2[[#This Row],[entrada_prot_g_l]]/1000</f>
        <v>177.89402999999999</v>
      </c>
      <c r="O159">
        <f>Tabla2[[#This Row],[cuba_fab_litros]]*Tabla2[[#This Row],[cuba_fab_grasa_g_l]]/1000</f>
        <v>199.95047999999997</v>
      </c>
      <c r="P159">
        <f>Tabla2[[#This Row],[cuba_fab_litros]]*Tabla2[[#This Row],[cuba_fab_prot_g_l]]/1000</f>
        <v>170.60226</v>
      </c>
      <c r="Q159">
        <f>Tabla2[[#This Row],[queso_kg]]*Tabla2[[#This Row],[queso_est_pct]]/100</f>
        <v>323.47983599999998</v>
      </c>
      <c r="R159">
        <f>Tabla2[[#This Row],[queso_kg]]*Tabla2[[#This Row],[queso_mg_pct]]/100</f>
        <v>162.96589999999998</v>
      </c>
      <c r="S159">
        <f>_xlfn.ISOWEEKNUM(Tabla2[[#This Row],[fecha]])</f>
        <v>23</v>
      </c>
      <c r="T159">
        <v>23</v>
      </c>
    </row>
    <row r="160" spans="1:20" x14ac:dyDescent="0.25">
      <c r="A160" s="1">
        <v>45449</v>
      </c>
      <c r="B160">
        <v>5176</v>
      </c>
      <c r="C160">
        <v>5025</v>
      </c>
      <c r="D160">
        <v>42.32</v>
      </c>
      <c r="E160">
        <v>36.61</v>
      </c>
      <c r="F160">
        <v>5020</v>
      </c>
      <c r="G160">
        <v>40.44</v>
      </c>
      <c r="H160">
        <v>34.76</v>
      </c>
      <c r="I160">
        <v>4644</v>
      </c>
      <c r="J160">
        <v>652.84</v>
      </c>
      <c r="K160">
        <v>52.1</v>
      </c>
      <c r="L160">
        <v>27.08</v>
      </c>
      <c r="M160">
        <f>Tabla2[[#This Row],[entrada_litros]]*Tabla2[[#This Row],[entrada_grasa_g_l]]/1000</f>
        <v>212.65799999999999</v>
      </c>
      <c r="N160">
        <f>Tabla2[[#This Row],[entrada_litros]]*Tabla2[[#This Row],[entrada_prot_g_l]]/1000</f>
        <v>183.96525</v>
      </c>
      <c r="O160">
        <f>Tabla2[[#This Row],[cuba_fab_litros]]*Tabla2[[#This Row],[cuba_fab_grasa_g_l]]/1000</f>
        <v>203.00879999999998</v>
      </c>
      <c r="P160">
        <f>Tabla2[[#This Row],[cuba_fab_litros]]*Tabla2[[#This Row],[cuba_fab_prot_g_l]]/1000</f>
        <v>174.49519999999998</v>
      </c>
      <c r="Q160">
        <f>Tabla2[[#This Row],[queso_kg]]*Tabla2[[#This Row],[queso_est_pct]]/100</f>
        <v>340.12963999999999</v>
      </c>
      <c r="R160">
        <f>Tabla2[[#This Row],[queso_kg]]*Tabla2[[#This Row],[queso_mg_pct]]/100</f>
        <v>176.789072</v>
      </c>
      <c r="S160">
        <f>_xlfn.ISOWEEKNUM(Tabla2[[#This Row],[fecha]])</f>
        <v>23</v>
      </c>
      <c r="T160">
        <v>23</v>
      </c>
    </row>
    <row r="161" spans="1:20" x14ac:dyDescent="0.25">
      <c r="A161" s="1">
        <v>45450</v>
      </c>
      <c r="F161">
        <v>4665</v>
      </c>
      <c r="G161">
        <v>39.94</v>
      </c>
      <c r="H161">
        <v>34.590000000000003</v>
      </c>
      <c r="J161">
        <v>651.55999999999995</v>
      </c>
      <c r="K161">
        <v>49.95</v>
      </c>
      <c r="L161">
        <v>26.27</v>
      </c>
      <c r="M161">
        <f>Tabla2[[#This Row],[entrada_litros]]*Tabla2[[#This Row],[entrada_grasa_g_l]]/1000</f>
        <v>0</v>
      </c>
      <c r="N161">
        <f>Tabla2[[#This Row],[entrada_litros]]*Tabla2[[#This Row],[entrada_prot_g_l]]/1000</f>
        <v>0</v>
      </c>
      <c r="O161">
        <f>Tabla2[[#This Row],[cuba_fab_litros]]*Tabla2[[#This Row],[cuba_fab_grasa_g_l]]/1000</f>
        <v>186.32009999999997</v>
      </c>
      <c r="P161">
        <f>Tabla2[[#This Row],[cuba_fab_litros]]*Tabla2[[#This Row],[cuba_fab_prot_g_l]]/1000</f>
        <v>161.36234999999999</v>
      </c>
      <c r="Q161">
        <f>Tabla2[[#This Row],[queso_kg]]*Tabla2[[#This Row],[queso_est_pct]]/100</f>
        <v>325.45421999999996</v>
      </c>
      <c r="R161">
        <f>Tabla2[[#This Row],[queso_kg]]*Tabla2[[#This Row],[queso_mg_pct]]/100</f>
        <v>171.16481199999998</v>
      </c>
      <c r="S161">
        <f>_xlfn.ISOWEEKNUM(Tabla2[[#This Row],[fecha]])</f>
        <v>23</v>
      </c>
      <c r="T161">
        <v>23</v>
      </c>
    </row>
    <row r="162" spans="1:20" x14ac:dyDescent="0.25">
      <c r="A162" s="1">
        <v>45451</v>
      </c>
      <c r="M162">
        <f>Tabla2[[#This Row],[entrada_litros]]*Tabla2[[#This Row],[entrada_grasa_g_l]]/1000</f>
        <v>0</v>
      </c>
      <c r="N162">
        <f>Tabla2[[#This Row],[entrada_litros]]*Tabla2[[#This Row],[entrada_prot_g_l]]/1000</f>
        <v>0</v>
      </c>
      <c r="O162">
        <f>Tabla2[[#This Row],[cuba_fab_litros]]*Tabla2[[#This Row],[cuba_fab_grasa_g_l]]/1000</f>
        <v>0</v>
      </c>
      <c r="P162">
        <f>Tabla2[[#This Row],[cuba_fab_litros]]*Tabla2[[#This Row],[cuba_fab_prot_g_l]]/1000</f>
        <v>0</v>
      </c>
      <c r="Q162">
        <f>Tabla2[[#This Row],[queso_kg]]*Tabla2[[#This Row],[queso_est_pct]]/100</f>
        <v>0</v>
      </c>
      <c r="R162">
        <f>Tabla2[[#This Row],[queso_kg]]*Tabla2[[#This Row],[queso_mg_pct]]/100</f>
        <v>0</v>
      </c>
      <c r="S162">
        <f>_xlfn.ISOWEEKNUM(Tabla2[[#This Row],[fecha]])</f>
        <v>23</v>
      </c>
      <c r="T162">
        <v>23</v>
      </c>
    </row>
    <row r="163" spans="1:20" x14ac:dyDescent="0.25">
      <c r="A163" s="1">
        <v>45452</v>
      </c>
      <c r="B163">
        <v>5495</v>
      </c>
      <c r="C163">
        <v>5335</v>
      </c>
      <c r="D163">
        <v>44.44</v>
      </c>
      <c r="E163">
        <v>35.26</v>
      </c>
      <c r="I163">
        <v>5335</v>
      </c>
      <c r="M163">
        <f>Tabla2[[#This Row],[entrada_litros]]*Tabla2[[#This Row],[entrada_grasa_g_l]]/1000</f>
        <v>237.0874</v>
      </c>
      <c r="N163">
        <f>Tabla2[[#This Row],[entrada_litros]]*Tabla2[[#This Row],[entrada_prot_g_l]]/1000</f>
        <v>188.11209999999997</v>
      </c>
      <c r="O163">
        <f>Tabla2[[#This Row],[cuba_fab_litros]]*Tabla2[[#This Row],[cuba_fab_grasa_g_l]]/1000</f>
        <v>0</v>
      </c>
      <c r="P163">
        <f>Tabla2[[#This Row],[cuba_fab_litros]]*Tabla2[[#This Row],[cuba_fab_prot_g_l]]/1000</f>
        <v>0</v>
      </c>
      <c r="Q163">
        <f>Tabla2[[#This Row],[queso_kg]]*Tabla2[[#This Row],[queso_est_pct]]/100</f>
        <v>0</v>
      </c>
      <c r="R163">
        <f>Tabla2[[#This Row],[queso_kg]]*Tabla2[[#This Row],[queso_mg_pct]]/100</f>
        <v>0</v>
      </c>
      <c r="S163">
        <f>_xlfn.ISOWEEKNUM(Tabla2[[#This Row],[fecha]])</f>
        <v>23</v>
      </c>
      <c r="T163">
        <v>24</v>
      </c>
    </row>
    <row r="164" spans="1:20" x14ac:dyDescent="0.25">
      <c r="A164" s="1">
        <v>45453</v>
      </c>
      <c r="B164">
        <v>4821</v>
      </c>
      <c r="C164">
        <v>4681</v>
      </c>
      <c r="D164">
        <v>42.95</v>
      </c>
      <c r="E164">
        <v>35.26</v>
      </c>
      <c r="F164">
        <v>5033</v>
      </c>
      <c r="G164">
        <v>41.6</v>
      </c>
      <c r="H164">
        <v>33.44</v>
      </c>
      <c r="I164">
        <v>5016</v>
      </c>
      <c r="J164">
        <v>615.48</v>
      </c>
      <c r="K164">
        <v>50.7</v>
      </c>
      <c r="L164">
        <v>26.88</v>
      </c>
      <c r="M164">
        <f>Tabla2[[#This Row],[entrada_litros]]*Tabla2[[#This Row],[entrada_grasa_g_l]]/1000</f>
        <v>201.04895000000002</v>
      </c>
      <c r="N164">
        <f>Tabla2[[#This Row],[entrada_litros]]*Tabla2[[#This Row],[entrada_prot_g_l]]/1000</f>
        <v>165.05206000000001</v>
      </c>
      <c r="O164">
        <f>Tabla2[[#This Row],[cuba_fab_litros]]*Tabla2[[#This Row],[cuba_fab_grasa_g_l]]/1000</f>
        <v>209.37280000000001</v>
      </c>
      <c r="P164">
        <f>Tabla2[[#This Row],[cuba_fab_litros]]*Tabla2[[#This Row],[cuba_fab_prot_g_l]]/1000</f>
        <v>168.30351999999999</v>
      </c>
      <c r="Q164">
        <f>Tabla2[[#This Row],[queso_kg]]*Tabla2[[#This Row],[queso_est_pct]]/100</f>
        <v>312.04836</v>
      </c>
      <c r="R164">
        <f>Tabla2[[#This Row],[queso_kg]]*Tabla2[[#This Row],[queso_mg_pct]]/100</f>
        <v>165.441024</v>
      </c>
      <c r="S164">
        <f>_xlfn.ISOWEEKNUM(Tabla2[[#This Row],[fecha]])</f>
        <v>24</v>
      </c>
      <c r="T164">
        <v>24</v>
      </c>
    </row>
    <row r="165" spans="1:20" x14ac:dyDescent="0.25">
      <c r="A165" s="1">
        <v>45454</v>
      </c>
      <c r="B165">
        <v>4990</v>
      </c>
      <c r="C165">
        <v>4845</v>
      </c>
      <c r="D165">
        <v>40.68</v>
      </c>
      <c r="E165">
        <v>36.229999999999997</v>
      </c>
      <c r="F165">
        <v>5020</v>
      </c>
      <c r="G165">
        <v>40.01</v>
      </c>
      <c r="H165">
        <v>33.99</v>
      </c>
      <c r="I165">
        <v>4861</v>
      </c>
      <c r="J165">
        <v>673.3</v>
      </c>
      <c r="K165">
        <v>49.57</v>
      </c>
      <c r="L165">
        <v>26.91</v>
      </c>
      <c r="M165">
        <f>Tabla2[[#This Row],[entrada_litros]]*Tabla2[[#This Row],[entrada_grasa_g_l]]/1000</f>
        <v>197.09460000000001</v>
      </c>
      <c r="N165">
        <f>Tabla2[[#This Row],[entrada_litros]]*Tabla2[[#This Row],[entrada_prot_g_l]]/1000</f>
        <v>175.53434999999999</v>
      </c>
      <c r="O165">
        <f>Tabla2[[#This Row],[cuba_fab_litros]]*Tabla2[[#This Row],[cuba_fab_grasa_g_l]]/1000</f>
        <v>200.85019999999997</v>
      </c>
      <c r="P165">
        <f>Tabla2[[#This Row],[cuba_fab_litros]]*Tabla2[[#This Row],[cuba_fab_prot_g_l]]/1000</f>
        <v>170.62980000000002</v>
      </c>
      <c r="Q165">
        <f>Tabla2[[#This Row],[queso_kg]]*Tabla2[[#This Row],[queso_est_pct]]/100</f>
        <v>333.75481000000002</v>
      </c>
      <c r="R165">
        <f>Tabla2[[#This Row],[queso_kg]]*Tabla2[[#This Row],[queso_mg_pct]]/100</f>
        <v>181.18503000000001</v>
      </c>
      <c r="S165">
        <f>_xlfn.ISOWEEKNUM(Tabla2[[#This Row],[fecha]])</f>
        <v>24</v>
      </c>
      <c r="T165">
        <v>24</v>
      </c>
    </row>
    <row r="166" spans="1:20" x14ac:dyDescent="0.25">
      <c r="A166" s="1">
        <v>45455</v>
      </c>
      <c r="B166">
        <v>5338</v>
      </c>
      <c r="C166">
        <v>5183</v>
      </c>
      <c r="D166">
        <v>42.46</v>
      </c>
      <c r="E166">
        <v>35.72</v>
      </c>
      <c r="F166">
        <v>5024</v>
      </c>
      <c r="G166">
        <v>40.49</v>
      </c>
      <c r="H166">
        <v>34.39</v>
      </c>
      <c r="I166">
        <v>5044</v>
      </c>
      <c r="J166">
        <v>608.21</v>
      </c>
      <c r="K166">
        <v>54.66</v>
      </c>
      <c r="L166">
        <v>27.62</v>
      </c>
      <c r="M166">
        <f>Tabla2[[#This Row],[entrada_litros]]*Tabla2[[#This Row],[entrada_grasa_g_l]]/1000</f>
        <v>220.07017999999999</v>
      </c>
      <c r="N166">
        <f>Tabla2[[#This Row],[entrada_litros]]*Tabla2[[#This Row],[entrada_prot_g_l]]/1000</f>
        <v>185.13675999999998</v>
      </c>
      <c r="O166">
        <f>Tabla2[[#This Row],[cuba_fab_litros]]*Tabla2[[#This Row],[cuba_fab_grasa_g_l]]/1000</f>
        <v>203.42176000000001</v>
      </c>
      <c r="P166">
        <f>Tabla2[[#This Row],[cuba_fab_litros]]*Tabla2[[#This Row],[cuba_fab_prot_g_l]]/1000</f>
        <v>172.77536000000001</v>
      </c>
      <c r="Q166">
        <f>Tabla2[[#This Row],[queso_kg]]*Tabla2[[#This Row],[queso_est_pct]]/100</f>
        <v>332.447586</v>
      </c>
      <c r="R166">
        <f>Tabla2[[#This Row],[queso_kg]]*Tabla2[[#This Row],[queso_mg_pct]]/100</f>
        <v>167.98760200000001</v>
      </c>
      <c r="S166">
        <f>_xlfn.ISOWEEKNUM(Tabla2[[#This Row],[fecha]])</f>
        <v>24</v>
      </c>
      <c r="T166">
        <v>24</v>
      </c>
    </row>
    <row r="167" spans="1:20" x14ac:dyDescent="0.25">
      <c r="A167" s="1">
        <v>45456</v>
      </c>
      <c r="B167">
        <v>5155</v>
      </c>
      <c r="C167">
        <v>5005</v>
      </c>
      <c r="D167">
        <v>43.17</v>
      </c>
      <c r="E167">
        <v>35.6</v>
      </c>
      <c r="F167">
        <v>5020</v>
      </c>
      <c r="G167">
        <v>40.9</v>
      </c>
      <c r="H167">
        <v>34.04</v>
      </c>
      <c r="I167">
        <v>5049</v>
      </c>
      <c r="J167">
        <v>608.89</v>
      </c>
      <c r="K167">
        <v>49.32</v>
      </c>
      <c r="L167">
        <v>26.62</v>
      </c>
      <c r="M167">
        <f>Tabla2[[#This Row],[entrada_litros]]*Tabla2[[#This Row],[entrada_grasa_g_l]]/1000</f>
        <v>216.06585000000001</v>
      </c>
      <c r="N167">
        <f>Tabla2[[#This Row],[entrada_litros]]*Tabla2[[#This Row],[entrada_prot_g_l]]/1000</f>
        <v>178.178</v>
      </c>
      <c r="O167">
        <f>Tabla2[[#This Row],[cuba_fab_litros]]*Tabla2[[#This Row],[cuba_fab_grasa_g_l]]/1000</f>
        <v>205.31800000000001</v>
      </c>
      <c r="P167">
        <f>Tabla2[[#This Row],[cuba_fab_litros]]*Tabla2[[#This Row],[cuba_fab_prot_g_l]]/1000</f>
        <v>170.88079999999999</v>
      </c>
      <c r="Q167">
        <f>Tabla2[[#This Row],[queso_kg]]*Tabla2[[#This Row],[queso_est_pct]]/100</f>
        <v>300.30454800000001</v>
      </c>
      <c r="R167">
        <f>Tabla2[[#This Row],[queso_kg]]*Tabla2[[#This Row],[queso_mg_pct]]/100</f>
        <v>162.08651799999998</v>
      </c>
      <c r="S167">
        <f>_xlfn.ISOWEEKNUM(Tabla2[[#This Row],[fecha]])</f>
        <v>24</v>
      </c>
      <c r="T167">
        <v>24</v>
      </c>
    </row>
    <row r="168" spans="1:20" x14ac:dyDescent="0.25">
      <c r="A168" s="1">
        <v>45457</v>
      </c>
      <c r="F168">
        <v>5074</v>
      </c>
      <c r="G168">
        <v>40.86</v>
      </c>
      <c r="H168">
        <v>34.049999999999997</v>
      </c>
      <c r="J168">
        <v>608.78</v>
      </c>
      <c r="K168">
        <v>53.73</v>
      </c>
      <c r="L168">
        <v>28.8</v>
      </c>
      <c r="M168">
        <f>Tabla2[[#This Row],[entrada_litros]]*Tabla2[[#This Row],[entrada_grasa_g_l]]/1000</f>
        <v>0</v>
      </c>
      <c r="N168">
        <f>Tabla2[[#This Row],[entrada_litros]]*Tabla2[[#This Row],[entrada_prot_g_l]]/1000</f>
        <v>0</v>
      </c>
      <c r="O168">
        <f>Tabla2[[#This Row],[cuba_fab_litros]]*Tabla2[[#This Row],[cuba_fab_grasa_g_l]]/1000</f>
        <v>207.32363999999998</v>
      </c>
      <c r="P168">
        <f>Tabla2[[#This Row],[cuba_fab_litros]]*Tabla2[[#This Row],[cuba_fab_prot_g_l]]/1000</f>
        <v>172.76969999999997</v>
      </c>
      <c r="Q168">
        <f>Tabla2[[#This Row],[queso_kg]]*Tabla2[[#This Row],[queso_est_pct]]/100</f>
        <v>327.09749399999998</v>
      </c>
      <c r="R168">
        <f>Tabla2[[#This Row],[queso_kg]]*Tabla2[[#This Row],[queso_mg_pct]]/100</f>
        <v>175.32864000000001</v>
      </c>
      <c r="S168">
        <f>_xlfn.ISOWEEKNUM(Tabla2[[#This Row],[fecha]])</f>
        <v>24</v>
      </c>
      <c r="T168">
        <v>24</v>
      </c>
    </row>
    <row r="169" spans="1:20" x14ac:dyDescent="0.25">
      <c r="A169" s="1">
        <v>45458</v>
      </c>
      <c r="M169">
        <f>Tabla2[[#This Row],[entrada_litros]]*Tabla2[[#This Row],[entrada_grasa_g_l]]/1000</f>
        <v>0</v>
      </c>
      <c r="N169">
        <f>Tabla2[[#This Row],[entrada_litros]]*Tabla2[[#This Row],[entrada_prot_g_l]]/1000</f>
        <v>0</v>
      </c>
      <c r="O169">
        <f>Tabla2[[#This Row],[cuba_fab_litros]]*Tabla2[[#This Row],[cuba_fab_grasa_g_l]]/1000</f>
        <v>0</v>
      </c>
      <c r="P169">
        <f>Tabla2[[#This Row],[cuba_fab_litros]]*Tabla2[[#This Row],[cuba_fab_prot_g_l]]/1000</f>
        <v>0</v>
      </c>
      <c r="Q169">
        <f>Tabla2[[#This Row],[queso_kg]]*Tabla2[[#This Row],[queso_est_pct]]/100</f>
        <v>0</v>
      </c>
      <c r="R169">
        <f>Tabla2[[#This Row],[queso_kg]]*Tabla2[[#This Row],[queso_mg_pct]]/100</f>
        <v>0</v>
      </c>
      <c r="S169">
        <f>_xlfn.ISOWEEKNUM(Tabla2[[#This Row],[fecha]])</f>
        <v>24</v>
      </c>
      <c r="T169">
        <v>24</v>
      </c>
    </row>
    <row r="170" spans="1:20" x14ac:dyDescent="0.25">
      <c r="A170" s="1">
        <v>45459</v>
      </c>
      <c r="B170">
        <v>5131</v>
      </c>
      <c r="C170">
        <v>4982</v>
      </c>
      <c r="D170">
        <v>41.24</v>
      </c>
      <c r="E170">
        <v>35.06</v>
      </c>
      <c r="I170">
        <v>4982</v>
      </c>
      <c r="M170">
        <f>Tabla2[[#This Row],[entrada_litros]]*Tabla2[[#This Row],[entrada_grasa_g_l]]/1000</f>
        <v>205.45768000000001</v>
      </c>
      <c r="N170">
        <f>Tabla2[[#This Row],[entrada_litros]]*Tabla2[[#This Row],[entrada_prot_g_l]]/1000</f>
        <v>174.66892000000001</v>
      </c>
      <c r="O170">
        <f>Tabla2[[#This Row],[cuba_fab_litros]]*Tabla2[[#This Row],[cuba_fab_grasa_g_l]]/1000</f>
        <v>0</v>
      </c>
      <c r="P170">
        <f>Tabla2[[#This Row],[cuba_fab_litros]]*Tabla2[[#This Row],[cuba_fab_prot_g_l]]/1000</f>
        <v>0</v>
      </c>
      <c r="Q170">
        <f>Tabla2[[#This Row],[queso_kg]]*Tabla2[[#This Row],[queso_est_pct]]/100</f>
        <v>0</v>
      </c>
      <c r="R170">
        <f>Tabla2[[#This Row],[queso_kg]]*Tabla2[[#This Row],[queso_mg_pct]]/100</f>
        <v>0</v>
      </c>
      <c r="S170">
        <f>_xlfn.ISOWEEKNUM(Tabla2[[#This Row],[fecha]])</f>
        <v>24</v>
      </c>
      <c r="T170">
        <v>25</v>
      </c>
    </row>
    <row r="171" spans="1:20" x14ac:dyDescent="0.25">
      <c r="A171" s="1">
        <v>45460</v>
      </c>
      <c r="B171">
        <v>5623</v>
      </c>
      <c r="C171">
        <v>5459</v>
      </c>
      <c r="D171">
        <v>41.86</v>
      </c>
      <c r="E171">
        <v>34.24</v>
      </c>
      <c r="F171">
        <v>5016</v>
      </c>
      <c r="G171">
        <v>39.71</v>
      </c>
      <c r="H171">
        <v>33.14</v>
      </c>
      <c r="I171">
        <v>5441</v>
      </c>
      <c r="J171">
        <v>602.61</v>
      </c>
      <c r="K171">
        <v>52.03</v>
      </c>
      <c r="L171">
        <v>26.69</v>
      </c>
      <c r="M171">
        <f>Tabla2[[#This Row],[entrada_litros]]*Tabla2[[#This Row],[entrada_grasa_g_l]]/1000</f>
        <v>228.51373999999998</v>
      </c>
      <c r="N171">
        <f>Tabla2[[#This Row],[entrada_litros]]*Tabla2[[#This Row],[entrada_prot_g_l]]/1000</f>
        <v>186.91615999999999</v>
      </c>
      <c r="O171">
        <f>Tabla2[[#This Row],[cuba_fab_litros]]*Tabla2[[#This Row],[cuba_fab_grasa_g_l]]/1000</f>
        <v>199.18536</v>
      </c>
      <c r="P171">
        <f>Tabla2[[#This Row],[cuba_fab_litros]]*Tabla2[[#This Row],[cuba_fab_prot_g_l]]/1000</f>
        <v>166.23023999999998</v>
      </c>
      <c r="Q171">
        <f>Tabla2[[#This Row],[queso_kg]]*Tabla2[[#This Row],[queso_est_pct]]/100</f>
        <v>313.537983</v>
      </c>
      <c r="R171">
        <f>Tabla2[[#This Row],[queso_kg]]*Tabla2[[#This Row],[queso_mg_pct]]/100</f>
        <v>160.83660900000001</v>
      </c>
      <c r="S171">
        <f>_xlfn.ISOWEEKNUM(Tabla2[[#This Row],[fecha]])</f>
        <v>25</v>
      </c>
      <c r="T171">
        <v>25</v>
      </c>
    </row>
    <row r="172" spans="1:20" x14ac:dyDescent="0.25">
      <c r="A172" s="1">
        <v>45461</v>
      </c>
      <c r="B172">
        <v>4912</v>
      </c>
      <c r="C172">
        <v>4769</v>
      </c>
      <c r="D172">
        <v>41.71</v>
      </c>
      <c r="E172">
        <v>36.65</v>
      </c>
      <c r="F172">
        <v>5022</v>
      </c>
      <c r="G172">
        <v>39.58</v>
      </c>
      <c r="H172">
        <v>34.01</v>
      </c>
      <c r="I172">
        <v>5210</v>
      </c>
      <c r="J172">
        <v>606.76</v>
      </c>
      <c r="K172">
        <v>53.94</v>
      </c>
      <c r="L172">
        <v>26.81</v>
      </c>
      <c r="M172">
        <f>Tabla2[[#This Row],[entrada_litros]]*Tabla2[[#This Row],[entrada_grasa_g_l]]/1000</f>
        <v>198.91498999999999</v>
      </c>
      <c r="N172">
        <f>Tabla2[[#This Row],[entrada_litros]]*Tabla2[[#This Row],[entrada_prot_g_l]]/1000</f>
        <v>174.78385</v>
      </c>
      <c r="O172">
        <f>Tabla2[[#This Row],[cuba_fab_litros]]*Tabla2[[#This Row],[cuba_fab_grasa_g_l]]/1000</f>
        <v>198.77075999999997</v>
      </c>
      <c r="P172">
        <f>Tabla2[[#This Row],[cuba_fab_litros]]*Tabla2[[#This Row],[cuba_fab_prot_g_l]]/1000</f>
        <v>170.79822000000001</v>
      </c>
      <c r="Q172">
        <f>Tabla2[[#This Row],[queso_kg]]*Tabla2[[#This Row],[queso_est_pct]]/100</f>
        <v>327.28634399999999</v>
      </c>
      <c r="R172">
        <f>Tabla2[[#This Row],[queso_kg]]*Tabla2[[#This Row],[queso_mg_pct]]/100</f>
        <v>162.67235599999998</v>
      </c>
      <c r="S172">
        <f>_xlfn.ISOWEEKNUM(Tabla2[[#This Row],[fecha]])</f>
        <v>25</v>
      </c>
      <c r="T172">
        <v>25</v>
      </c>
    </row>
    <row r="173" spans="1:20" x14ac:dyDescent="0.25">
      <c r="A173" s="1">
        <v>45462</v>
      </c>
      <c r="B173">
        <v>5460</v>
      </c>
      <c r="C173">
        <v>5301</v>
      </c>
      <c r="D173">
        <v>42.13</v>
      </c>
      <c r="E173">
        <v>34.950000000000003</v>
      </c>
      <c r="F173">
        <v>5023</v>
      </c>
      <c r="G173">
        <v>40.17</v>
      </c>
      <c r="H173">
        <v>33.49</v>
      </c>
      <c r="I173">
        <v>5511</v>
      </c>
      <c r="J173">
        <v>607.08000000000004</v>
      </c>
      <c r="K173">
        <v>53.12</v>
      </c>
      <c r="L173">
        <v>28.85</v>
      </c>
      <c r="M173">
        <f>Tabla2[[#This Row],[entrada_litros]]*Tabla2[[#This Row],[entrada_grasa_g_l]]/1000</f>
        <v>223.33113</v>
      </c>
      <c r="N173">
        <f>Tabla2[[#This Row],[entrada_litros]]*Tabla2[[#This Row],[entrada_prot_g_l]]/1000</f>
        <v>185.26995000000002</v>
      </c>
      <c r="O173">
        <f>Tabla2[[#This Row],[cuba_fab_litros]]*Tabla2[[#This Row],[cuba_fab_grasa_g_l]]/1000</f>
        <v>201.77391</v>
      </c>
      <c r="P173">
        <f>Tabla2[[#This Row],[cuba_fab_litros]]*Tabla2[[#This Row],[cuba_fab_prot_g_l]]/1000</f>
        <v>168.22027000000003</v>
      </c>
      <c r="Q173">
        <f>Tabla2[[#This Row],[queso_kg]]*Tabla2[[#This Row],[queso_est_pct]]/100</f>
        <v>322.48089599999997</v>
      </c>
      <c r="R173">
        <f>Tabla2[[#This Row],[queso_kg]]*Tabla2[[#This Row],[queso_mg_pct]]/100</f>
        <v>175.14258000000001</v>
      </c>
      <c r="S173">
        <f>_xlfn.ISOWEEKNUM(Tabla2[[#This Row],[fecha]])</f>
        <v>25</v>
      </c>
      <c r="T173">
        <v>25</v>
      </c>
    </row>
    <row r="174" spans="1:20" x14ac:dyDescent="0.25">
      <c r="A174" s="1">
        <v>45463</v>
      </c>
      <c r="B174">
        <v>4628</v>
      </c>
      <c r="C174">
        <v>4493</v>
      </c>
      <c r="D174">
        <v>39.15</v>
      </c>
      <c r="E174">
        <v>34.75</v>
      </c>
      <c r="F174">
        <v>5028</v>
      </c>
      <c r="G174">
        <v>38.94</v>
      </c>
      <c r="H174">
        <v>33.43</v>
      </c>
      <c r="I174">
        <v>5004</v>
      </c>
      <c r="J174">
        <v>633.99</v>
      </c>
      <c r="K174">
        <v>52.55</v>
      </c>
      <c r="L174">
        <v>27.64</v>
      </c>
      <c r="M174">
        <f>Tabla2[[#This Row],[entrada_litros]]*Tabla2[[#This Row],[entrada_grasa_g_l]]/1000</f>
        <v>175.90094999999999</v>
      </c>
      <c r="N174">
        <f>Tabla2[[#This Row],[entrada_litros]]*Tabla2[[#This Row],[entrada_prot_g_l]]/1000</f>
        <v>156.13175000000001</v>
      </c>
      <c r="O174">
        <f>Tabla2[[#This Row],[cuba_fab_litros]]*Tabla2[[#This Row],[cuba_fab_grasa_g_l]]/1000</f>
        <v>195.79031999999998</v>
      </c>
      <c r="P174">
        <f>Tabla2[[#This Row],[cuba_fab_litros]]*Tabla2[[#This Row],[cuba_fab_prot_g_l]]/1000</f>
        <v>168.08604</v>
      </c>
      <c r="Q174">
        <f>Tabla2[[#This Row],[queso_kg]]*Tabla2[[#This Row],[queso_est_pct]]/100</f>
        <v>333.161745</v>
      </c>
      <c r="R174">
        <f>Tabla2[[#This Row],[queso_kg]]*Tabla2[[#This Row],[queso_mg_pct]]/100</f>
        <v>175.234836</v>
      </c>
      <c r="S174">
        <f>_xlfn.ISOWEEKNUM(Tabla2[[#This Row],[fecha]])</f>
        <v>25</v>
      </c>
      <c r="T174">
        <v>25</v>
      </c>
    </row>
    <row r="175" spans="1:20" x14ac:dyDescent="0.25">
      <c r="A175" s="1">
        <v>45464</v>
      </c>
      <c r="F175">
        <v>5036</v>
      </c>
      <c r="G175">
        <v>38.65</v>
      </c>
      <c r="H175">
        <v>33.6</v>
      </c>
      <c r="J175">
        <v>641.09</v>
      </c>
      <c r="K175">
        <v>50.29</v>
      </c>
      <c r="L175">
        <v>26.05</v>
      </c>
      <c r="M175">
        <f>Tabla2[[#This Row],[entrada_litros]]*Tabla2[[#This Row],[entrada_grasa_g_l]]/1000</f>
        <v>0</v>
      </c>
      <c r="N175">
        <f>Tabla2[[#This Row],[entrada_litros]]*Tabla2[[#This Row],[entrada_prot_g_l]]/1000</f>
        <v>0</v>
      </c>
      <c r="O175">
        <f>Tabla2[[#This Row],[cuba_fab_litros]]*Tabla2[[#This Row],[cuba_fab_grasa_g_l]]/1000</f>
        <v>194.6414</v>
      </c>
      <c r="P175">
        <f>Tabla2[[#This Row],[cuba_fab_litros]]*Tabla2[[#This Row],[cuba_fab_prot_g_l]]/1000</f>
        <v>169.20959999999999</v>
      </c>
      <c r="Q175">
        <f>Tabla2[[#This Row],[queso_kg]]*Tabla2[[#This Row],[queso_est_pct]]/100</f>
        <v>322.40416100000004</v>
      </c>
      <c r="R175">
        <f>Tabla2[[#This Row],[queso_kg]]*Tabla2[[#This Row],[queso_mg_pct]]/100</f>
        <v>167.00394500000002</v>
      </c>
      <c r="S175">
        <f>_xlfn.ISOWEEKNUM(Tabla2[[#This Row],[fecha]])</f>
        <v>25</v>
      </c>
      <c r="T175">
        <v>25</v>
      </c>
    </row>
    <row r="176" spans="1:20" x14ac:dyDescent="0.25">
      <c r="A176" s="1">
        <v>45465</v>
      </c>
      <c r="M176">
        <f>Tabla2[[#This Row],[entrada_litros]]*Tabla2[[#This Row],[entrada_grasa_g_l]]/1000</f>
        <v>0</v>
      </c>
      <c r="N176">
        <f>Tabla2[[#This Row],[entrada_litros]]*Tabla2[[#This Row],[entrada_prot_g_l]]/1000</f>
        <v>0</v>
      </c>
      <c r="O176">
        <f>Tabla2[[#This Row],[cuba_fab_litros]]*Tabla2[[#This Row],[cuba_fab_grasa_g_l]]/1000</f>
        <v>0</v>
      </c>
      <c r="P176">
        <f>Tabla2[[#This Row],[cuba_fab_litros]]*Tabla2[[#This Row],[cuba_fab_prot_g_l]]/1000</f>
        <v>0</v>
      </c>
      <c r="Q176">
        <f>Tabla2[[#This Row],[queso_kg]]*Tabla2[[#This Row],[queso_est_pct]]/100</f>
        <v>0</v>
      </c>
      <c r="R176">
        <f>Tabla2[[#This Row],[queso_kg]]*Tabla2[[#This Row],[queso_mg_pct]]/100</f>
        <v>0</v>
      </c>
      <c r="S176">
        <f>_xlfn.ISOWEEKNUM(Tabla2[[#This Row],[fecha]])</f>
        <v>25</v>
      </c>
      <c r="T176">
        <v>25</v>
      </c>
    </row>
    <row r="177" spans="1:20" x14ac:dyDescent="0.25">
      <c r="A177" s="1">
        <v>45466</v>
      </c>
      <c r="B177">
        <v>5001</v>
      </c>
      <c r="C177">
        <v>4855</v>
      </c>
      <c r="D177">
        <v>41.05</v>
      </c>
      <c r="E177">
        <v>36.409999999999997</v>
      </c>
      <c r="I177">
        <v>4855</v>
      </c>
      <c r="M177">
        <f>Tabla2[[#This Row],[entrada_litros]]*Tabla2[[#This Row],[entrada_grasa_g_l]]/1000</f>
        <v>199.29775000000001</v>
      </c>
      <c r="N177">
        <f>Tabla2[[#This Row],[entrada_litros]]*Tabla2[[#This Row],[entrada_prot_g_l]]/1000</f>
        <v>176.77054999999999</v>
      </c>
      <c r="O177">
        <f>Tabla2[[#This Row],[cuba_fab_litros]]*Tabla2[[#This Row],[cuba_fab_grasa_g_l]]/1000</f>
        <v>0</v>
      </c>
      <c r="P177">
        <f>Tabla2[[#This Row],[cuba_fab_litros]]*Tabla2[[#This Row],[cuba_fab_prot_g_l]]/1000</f>
        <v>0</v>
      </c>
      <c r="Q177">
        <f>Tabla2[[#This Row],[queso_kg]]*Tabla2[[#This Row],[queso_est_pct]]/100</f>
        <v>0</v>
      </c>
      <c r="R177">
        <f>Tabla2[[#This Row],[queso_kg]]*Tabla2[[#This Row],[queso_mg_pct]]/100</f>
        <v>0</v>
      </c>
      <c r="S177">
        <f>_xlfn.ISOWEEKNUM(Tabla2[[#This Row],[fecha]])</f>
        <v>25</v>
      </c>
      <c r="T177">
        <v>26</v>
      </c>
    </row>
    <row r="178" spans="1:20" x14ac:dyDescent="0.25">
      <c r="A178" s="1">
        <v>45467</v>
      </c>
      <c r="B178">
        <v>4970</v>
      </c>
      <c r="C178">
        <v>4825</v>
      </c>
      <c r="D178">
        <v>42.94</v>
      </c>
      <c r="E178">
        <v>35.39</v>
      </c>
      <c r="F178">
        <v>5016</v>
      </c>
      <c r="G178">
        <v>40.130000000000003</v>
      </c>
      <c r="H178">
        <v>34.299999999999997</v>
      </c>
      <c r="I178">
        <v>4680</v>
      </c>
      <c r="J178">
        <v>625.25</v>
      </c>
      <c r="K178">
        <v>50.48</v>
      </c>
      <c r="L178">
        <v>24.66</v>
      </c>
      <c r="M178">
        <f>Tabla2[[#This Row],[entrada_litros]]*Tabla2[[#This Row],[entrada_grasa_g_l]]/1000</f>
        <v>207.18549999999999</v>
      </c>
      <c r="N178">
        <f>Tabla2[[#This Row],[entrada_litros]]*Tabla2[[#This Row],[entrada_prot_g_l]]/1000</f>
        <v>170.75675000000001</v>
      </c>
      <c r="O178">
        <f>Tabla2[[#This Row],[cuba_fab_litros]]*Tabla2[[#This Row],[cuba_fab_grasa_g_l]]/1000</f>
        <v>201.29208000000003</v>
      </c>
      <c r="P178">
        <f>Tabla2[[#This Row],[cuba_fab_litros]]*Tabla2[[#This Row],[cuba_fab_prot_g_l]]/1000</f>
        <v>172.0488</v>
      </c>
      <c r="Q178">
        <f>Tabla2[[#This Row],[queso_kg]]*Tabla2[[#This Row],[queso_est_pct]]/100</f>
        <v>315.62619999999998</v>
      </c>
      <c r="R178">
        <f>Tabla2[[#This Row],[queso_kg]]*Tabla2[[#This Row],[queso_mg_pct]]/100</f>
        <v>154.18665000000001</v>
      </c>
      <c r="S178">
        <f>_xlfn.ISOWEEKNUM(Tabla2[[#This Row],[fecha]])</f>
        <v>26</v>
      </c>
      <c r="T178">
        <v>26</v>
      </c>
    </row>
    <row r="179" spans="1:20" x14ac:dyDescent="0.25">
      <c r="A179" s="1">
        <v>45468</v>
      </c>
      <c r="B179">
        <v>5612</v>
      </c>
      <c r="C179">
        <v>5449</v>
      </c>
      <c r="D179">
        <v>42.9</v>
      </c>
      <c r="E179">
        <v>35.69</v>
      </c>
      <c r="F179">
        <v>5025</v>
      </c>
      <c r="G179">
        <v>40.5</v>
      </c>
      <c r="H179">
        <v>34.25</v>
      </c>
      <c r="I179">
        <v>5129</v>
      </c>
      <c r="J179">
        <v>627.79</v>
      </c>
      <c r="K179">
        <v>51.59</v>
      </c>
      <c r="L179">
        <v>26.3</v>
      </c>
      <c r="M179">
        <f>Tabla2[[#This Row],[entrada_litros]]*Tabla2[[#This Row],[entrada_grasa_g_l]]/1000</f>
        <v>233.7621</v>
      </c>
      <c r="N179">
        <f>Tabla2[[#This Row],[entrada_litros]]*Tabla2[[#This Row],[entrada_prot_g_l]]/1000</f>
        <v>194.47480999999999</v>
      </c>
      <c r="O179">
        <f>Tabla2[[#This Row],[cuba_fab_litros]]*Tabla2[[#This Row],[cuba_fab_grasa_g_l]]/1000</f>
        <v>203.51249999999999</v>
      </c>
      <c r="P179">
        <f>Tabla2[[#This Row],[cuba_fab_litros]]*Tabla2[[#This Row],[cuba_fab_prot_g_l]]/1000</f>
        <v>172.10624999999999</v>
      </c>
      <c r="Q179">
        <f>Tabla2[[#This Row],[queso_kg]]*Tabla2[[#This Row],[queso_est_pct]]/100</f>
        <v>323.87686099999996</v>
      </c>
      <c r="R179">
        <f>Tabla2[[#This Row],[queso_kg]]*Tabla2[[#This Row],[queso_mg_pct]]/100</f>
        <v>165.10876999999999</v>
      </c>
      <c r="S179">
        <f>_xlfn.ISOWEEKNUM(Tabla2[[#This Row],[fecha]])</f>
        <v>26</v>
      </c>
      <c r="T179">
        <v>26</v>
      </c>
    </row>
    <row r="180" spans="1:20" x14ac:dyDescent="0.25">
      <c r="A180" s="1">
        <v>45469</v>
      </c>
      <c r="B180">
        <v>5551</v>
      </c>
      <c r="C180">
        <v>5389</v>
      </c>
      <c r="D180">
        <v>42.26</v>
      </c>
      <c r="E180">
        <v>35.799999999999997</v>
      </c>
      <c r="F180">
        <v>5030</v>
      </c>
      <c r="G180">
        <v>40.19</v>
      </c>
      <c r="H180">
        <v>34.380000000000003</v>
      </c>
      <c r="I180">
        <v>5518</v>
      </c>
      <c r="J180">
        <v>557.33000000000004</v>
      </c>
      <c r="K180">
        <v>52.95</v>
      </c>
      <c r="L180">
        <v>27.08</v>
      </c>
      <c r="M180">
        <f>Tabla2[[#This Row],[entrada_litros]]*Tabla2[[#This Row],[entrada_grasa_g_l]]/1000</f>
        <v>227.73913999999999</v>
      </c>
      <c r="N180">
        <f>Tabla2[[#This Row],[entrada_litros]]*Tabla2[[#This Row],[entrada_prot_g_l]]/1000</f>
        <v>192.92619999999999</v>
      </c>
      <c r="O180">
        <f>Tabla2[[#This Row],[cuba_fab_litros]]*Tabla2[[#This Row],[cuba_fab_grasa_g_l]]/1000</f>
        <v>202.1557</v>
      </c>
      <c r="P180">
        <f>Tabla2[[#This Row],[cuba_fab_litros]]*Tabla2[[#This Row],[cuba_fab_prot_g_l]]/1000</f>
        <v>172.93140000000002</v>
      </c>
      <c r="Q180">
        <f>Tabla2[[#This Row],[queso_kg]]*Tabla2[[#This Row],[queso_est_pct]]/100</f>
        <v>295.10623500000003</v>
      </c>
      <c r="R180">
        <f>Tabla2[[#This Row],[queso_kg]]*Tabla2[[#This Row],[queso_mg_pct]]/100</f>
        <v>150.92496399999999</v>
      </c>
      <c r="S180">
        <f>_xlfn.ISOWEEKNUM(Tabla2[[#This Row],[fecha]])</f>
        <v>26</v>
      </c>
      <c r="T180">
        <v>26</v>
      </c>
    </row>
    <row r="181" spans="1:20" x14ac:dyDescent="0.25">
      <c r="A181" s="1">
        <v>45470</v>
      </c>
      <c r="B181">
        <v>4945</v>
      </c>
      <c r="C181">
        <v>4801</v>
      </c>
      <c r="D181">
        <v>41.25</v>
      </c>
      <c r="E181">
        <v>35.78</v>
      </c>
      <c r="F181">
        <v>5030</v>
      </c>
      <c r="G181">
        <v>39.71</v>
      </c>
      <c r="H181">
        <v>33.82</v>
      </c>
      <c r="I181">
        <v>5319</v>
      </c>
      <c r="J181">
        <v>659.59</v>
      </c>
      <c r="K181">
        <v>50.98</v>
      </c>
      <c r="L181">
        <v>25.9</v>
      </c>
      <c r="M181">
        <f>Tabla2[[#This Row],[entrada_litros]]*Tabla2[[#This Row],[entrada_grasa_g_l]]/1000</f>
        <v>198.04124999999999</v>
      </c>
      <c r="N181">
        <f>Tabla2[[#This Row],[entrada_litros]]*Tabla2[[#This Row],[entrada_prot_g_l]]/1000</f>
        <v>171.77977999999999</v>
      </c>
      <c r="O181">
        <f>Tabla2[[#This Row],[cuba_fab_litros]]*Tabla2[[#This Row],[cuba_fab_grasa_g_l]]/1000</f>
        <v>199.74130000000002</v>
      </c>
      <c r="P181">
        <f>Tabla2[[#This Row],[cuba_fab_litros]]*Tabla2[[#This Row],[cuba_fab_prot_g_l]]/1000</f>
        <v>170.1146</v>
      </c>
      <c r="Q181">
        <f>Tabla2[[#This Row],[queso_kg]]*Tabla2[[#This Row],[queso_est_pct]]/100</f>
        <v>336.25898199999995</v>
      </c>
      <c r="R181">
        <f>Tabla2[[#This Row],[queso_kg]]*Tabla2[[#This Row],[queso_mg_pct]]/100</f>
        <v>170.83381</v>
      </c>
      <c r="S181">
        <f>_xlfn.ISOWEEKNUM(Tabla2[[#This Row],[fecha]])</f>
        <v>26</v>
      </c>
      <c r="T181">
        <v>26</v>
      </c>
    </row>
    <row r="182" spans="1:20" x14ac:dyDescent="0.25">
      <c r="A182" s="1">
        <v>45471</v>
      </c>
      <c r="F182">
        <v>5351</v>
      </c>
      <c r="G182">
        <v>40.25</v>
      </c>
      <c r="H182">
        <v>34.03</v>
      </c>
      <c r="J182">
        <v>647.33000000000004</v>
      </c>
      <c r="K182">
        <v>52.08</v>
      </c>
      <c r="L182">
        <v>26.36</v>
      </c>
      <c r="M182">
        <f>Tabla2[[#This Row],[entrada_litros]]*Tabla2[[#This Row],[entrada_grasa_g_l]]/1000</f>
        <v>0</v>
      </c>
      <c r="N182">
        <f>Tabla2[[#This Row],[entrada_litros]]*Tabla2[[#This Row],[entrada_prot_g_l]]/1000</f>
        <v>0</v>
      </c>
      <c r="O182">
        <f>Tabla2[[#This Row],[cuba_fab_litros]]*Tabla2[[#This Row],[cuba_fab_grasa_g_l]]/1000</f>
        <v>215.37774999999999</v>
      </c>
      <c r="P182">
        <f>Tabla2[[#This Row],[cuba_fab_litros]]*Tabla2[[#This Row],[cuba_fab_prot_g_l]]/1000</f>
        <v>182.09452999999999</v>
      </c>
      <c r="Q182">
        <f>Tabla2[[#This Row],[queso_kg]]*Tabla2[[#This Row],[queso_est_pct]]/100</f>
        <v>337.12946399999998</v>
      </c>
      <c r="R182">
        <f>Tabla2[[#This Row],[queso_kg]]*Tabla2[[#This Row],[queso_mg_pct]]/100</f>
        <v>170.636188</v>
      </c>
      <c r="S182">
        <f>_xlfn.ISOWEEKNUM(Tabla2[[#This Row],[fecha]])</f>
        <v>26</v>
      </c>
      <c r="T182">
        <v>26</v>
      </c>
    </row>
    <row r="183" spans="1:20" x14ac:dyDescent="0.25">
      <c r="A183" s="1">
        <v>45472</v>
      </c>
      <c r="M183">
        <f>Tabla2[[#This Row],[entrada_litros]]*Tabla2[[#This Row],[entrada_grasa_g_l]]/1000</f>
        <v>0</v>
      </c>
      <c r="N183">
        <f>Tabla2[[#This Row],[entrada_litros]]*Tabla2[[#This Row],[entrada_prot_g_l]]/1000</f>
        <v>0</v>
      </c>
      <c r="O183">
        <f>Tabla2[[#This Row],[cuba_fab_litros]]*Tabla2[[#This Row],[cuba_fab_grasa_g_l]]/1000</f>
        <v>0</v>
      </c>
      <c r="P183">
        <f>Tabla2[[#This Row],[cuba_fab_litros]]*Tabla2[[#This Row],[cuba_fab_prot_g_l]]/1000</f>
        <v>0</v>
      </c>
      <c r="Q183">
        <f>Tabla2[[#This Row],[queso_kg]]*Tabla2[[#This Row],[queso_est_pct]]/100</f>
        <v>0</v>
      </c>
      <c r="R183">
        <f>Tabla2[[#This Row],[queso_kg]]*Tabla2[[#This Row],[queso_mg_pct]]/100</f>
        <v>0</v>
      </c>
      <c r="S183">
        <f>_xlfn.ISOWEEKNUM(Tabla2[[#This Row],[fecha]])</f>
        <v>26</v>
      </c>
      <c r="T183">
        <v>26</v>
      </c>
    </row>
    <row r="184" spans="1:20" x14ac:dyDescent="0.25">
      <c r="A184" s="1">
        <v>45473</v>
      </c>
      <c r="B184">
        <v>4682</v>
      </c>
      <c r="C184">
        <v>4546</v>
      </c>
      <c r="D184">
        <v>42.79</v>
      </c>
      <c r="E184">
        <v>36.880000000000003</v>
      </c>
      <c r="I184">
        <v>4546</v>
      </c>
      <c r="M184">
        <f>Tabla2[[#This Row],[entrada_litros]]*Tabla2[[#This Row],[entrada_grasa_g_l]]/1000</f>
        <v>194.52333999999999</v>
      </c>
      <c r="N184">
        <f>Tabla2[[#This Row],[entrada_litros]]*Tabla2[[#This Row],[entrada_prot_g_l]]/1000</f>
        <v>167.65648000000002</v>
      </c>
      <c r="O184">
        <f>Tabla2[[#This Row],[cuba_fab_litros]]*Tabla2[[#This Row],[cuba_fab_grasa_g_l]]/1000</f>
        <v>0</v>
      </c>
      <c r="P184">
        <f>Tabla2[[#This Row],[cuba_fab_litros]]*Tabla2[[#This Row],[cuba_fab_prot_g_l]]/1000</f>
        <v>0</v>
      </c>
      <c r="Q184">
        <f>Tabla2[[#This Row],[queso_kg]]*Tabla2[[#This Row],[queso_est_pct]]/100</f>
        <v>0</v>
      </c>
      <c r="R184">
        <f>Tabla2[[#This Row],[queso_kg]]*Tabla2[[#This Row],[queso_mg_pct]]/100</f>
        <v>0</v>
      </c>
      <c r="S184">
        <f>_xlfn.ISOWEEKNUM(Tabla2[[#This Row],[fecha]])</f>
        <v>26</v>
      </c>
      <c r="T184">
        <v>27</v>
      </c>
    </row>
    <row r="185" spans="1:20" x14ac:dyDescent="0.25">
      <c r="A185" s="1">
        <v>45474</v>
      </c>
      <c r="B185">
        <v>5032</v>
      </c>
      <c r="C185">
        <v>4885</v>
      </c>
      <c r="D185">
        <v>41.7</v>
      </c>
      <c r="E185">
        <v>36.76</v>
      </c>
      <c r="F185">
        <v>5026</v>
      </c>
      <c r="G185">
        <v>40.31</v>
      </c>
      <c r="H185">
        <v>35.19</v>
      </c>
      <c r="I185">
        <v>4431</v>
      </c>
      <c r="J185">
        <v>615.25</v>
      </c>
      <c r="K185">
        <v>53.7</v>
      </c>
      <c r="L185">
        <v>27.11</v>
      </c>
      <c r="M185">
        <f>Tabla2[[#This Row],[entrada_litros]]*Tabla2[[#This Row],[entrada_grasa_g_l]]/1000</f>
        <v>203.7045</v>
      </c>
      <c r="N185">
        <f>Tabla2[[#This Row],[entrada_litros]]*Tabla2[[#This Row],[entrada_prot_g_l]]/1000</f>
        <v>179.57259999999997</v>
      </c>
      <c r="O185">
        <f>Tabla2[[#This Row],[cuba_fab_litros]]*Tabla2[[#This Row],[cuba_fab_grasa_g_l]]/1000</f>
        <v>202.59806</v>
      </c>
      <c r="P185">
        <f>Tabla2[[#This Row],[cuba_fab_litros]]*Tabla2[[#This Row],[cuba_fab_prot_g_l]]/1000</f>
        <v>176.86493999999999</v>
      </c>
      <c r="Q185">
        <f>Tabla2[[#This Row],[queso_kg]]*Tabla2[[#This Row],[queso_est_pct]]/100</f>
        <v>330.38925</v>
      </c>
      <c r="R185">
        <f>Tabla2[[#This Row],[queso_kg]]*Tabla2[[#This Row],[queso_mg_pct]]/100</f>
        <v>166.79427499999997</v>
      </c>
      <c r="S185">
        <f>_xlfn.ISOWEEKNUM(Tabla2[[#This Row],[fecha]])</f>
        <v>27</v>
      </c>
      <c r="T185">
        <v>27</v>
      </c>
    </row>
    <row r="186" spans="1:20" x14ac:dyDescent="0.25">
      <c r="A186" s="1">
        <v>45475</v>
      </c>
      <c r="B186">
        <v>5194</v>
      </c>
      <c r="C186">
        <v>5043</v>
      </c>
      <c r="D186">
        <v>40.450000000000003</v>
      </c>
      <c r="E186">
        <v>36.729999999999997</v>
      </c>
      <c r="F186">
        <v>5025</v>
      </c>
      <c r="G186">
        <v>39.35</v>
      </c>
      <c r="H186">
        <v>35.21</v>
      </c>
      <c r="I186">
        <v>4474</v>
      </c>
      <c r="J186">
        <v>664.78</v>
      </c>
      <c r="K186">
        <v>51.4</v>
      </c>
      <c r="L186">
        <v>26.58</v>
      </c>
      <c r="M186">
        <f>Tabla2[[#This Row],[entrada_litros]]*Tabla2[[#This Row],[entrada_grasa_g_l]]/1000</f>
        <v>203.98935</v>
      </c>
      <c r="N186">
        <f>Tabla2[[#This Row],[entrada_litros]]*Tabla2[[#This Row],[entrada_prot_g_l]]/1000</f>
        <v>185.22939</v>
      </c>
      <c r="O186">
        <f>Tabla2[[#This Row],[cuba_fab_litros]]*Tabla2[[#This Row],[cuba_fab_grasa_g_l]]/1000</f>
        <v>197.73374999999999</v>
      </c>
      <c r="P186">
        <f>Tabla2[[#This Row],[cuba_fab_litros]]*Tabla2[[#This Row],[cuba_fab_prot_g_l]]/1000</f>
        <v>176.93025</v>
      </c>
      <c r="Q186">
        <f>Tabla2[[#This Row],[queso_kg]]*Tabla2[[#This Row],[queso_est_pct]]/100</f>
        <v>341.69691999999998</v>
      </c>
      <c r="R186">
        <f>Tabla2[[#This Row],[queso_kg]]*Tabla2[[#This Row],[queso_mg_pct]]/100</f>
        <v>176.69852399999999</v>
      </c>
      <c r="S186">
        <f>_xlfn.ISOWEEKNUM(Tabla2[[#This Row],[fecha]])</f>
        <v>27</v>
      </c>
      <c r="T186">
        <v>27</v>
      </c>
    </row>
    <row r="187" spans="1:20" x14ac:dyDescent="0.25">
      <c r="A187" s="1">
        <v>45476</v>
      </c>
      <c r="B187">
        <v>5152</v>
      </c>
      <c r="C187">
        <v>5002</v>
      </c>
      <c r="D187">
        <v>39.18</v>
      </c>
      <c r="E187">
        <v>34.74</v>
      </c>
      <c r="F187">
        <v>5033</v>
      </c>
      <c r="G187">
        <v>38.380000000000003</v>
      </c>
      <c r="H187">
        <v>33.89</v>
      </c>
      <c r="I187">
        <v>4476</v>
      </c>
      <c r="J187">
        <v>608.36</v>
      </c>
      <c r="K187">
        <v>51.06</v>
      </c>
      <c r="L187">
        <v>26.98</v>
      </c>
      <c r="M187">
        <f>Tabla2[[#This Row],[entrada_litros]]*Tabla2[[#This Row],[entrada_grasa_g_l]]/1000</f>
        <v>195.97835999999998</v>
      </c>
      <c r="N187">
        <f>Tabla2[[#This Row],[entrada_litros]]*Tabla2[[#This Row],[entrada_prot_g_l]]/1000</f>
        <v>173.76948000000002</v>
      </c>
      <c r="O187">
        <f>Tabla2[[#This Row],[cuba_fab_litros]]*Tabla2[[#This Row],[cuba_fab_grasa_g_l]]/1000</f>
        <v>193.16654</v>
      </c>
      <c r="P187">
        <f>Tabla2[[#This Row],[cuba_fab_litros]]*Tabla2[[#This Row],[cuba_fab_prot_g_l]]/1000</f>
        <v>170.56836999999999</v>
      </c>
      <c r="Q187">
        <f>Tabla2[[#This Row],[queso_kg]]*Tabla2[[#This Row],[queso_est_pct]]/100</f>
        <v>310.62861600000002</v>
      </c>
      <c r="R187">
        <f>Tabla2[[#This Row],[queso_kg]]*Tabla2[[#This Row],[queso_mg_pct]]/100</f>
        <v>164.13552800000002</v>
      </c>
      <c r="S187">
        <f>_xlfn.ISOWEEKNUM(Tabla2[[#This Row],[fecha]])</f>
        <v>27</v>
      </c>
      <c r="T187">
        <v>27</v>
      </c>
    </row>
    <row r="188" spans="1:20" x14ac:dyDescent="0.25">
      <c r="A188" s="1">
        <v>45477</v>
      </c>
      <c r="B188">
        <v>5234</v>
      </c>
      <c r="C188">
        <v>5082</v>
      </c>
      <c r="D188">
        <v>42.16</v>
      </c>
      <c r="E188">
        <v>35.03</v>
      </c>
      <c r="F188">
        <v>5020</v>
      </c>
      <c r="G188">
        <v>39.479999999999997</v>
      </c>
      <c r="H188">
        <v>34.07</v>
      </c>
      <c r="I188">
        <v>4558</v>
      </c>
      <c r="J188">
        <v>590.95000000000005</v>
      </c>
      <c r="K188">
        <v>51.47</v>
      </c>
      <c r="L188">
        <v>26.13</v>
      </c>
      <c r="M188">
        <f>Tabla2[[#This Row],[entrada_litros]]*Tabla2[[#This Row],[entrada_grasa_g_l]]/1000</f>
        <v>214.25711999999999</v>
      </c>
      <c r="N188">
        <f>Tabla2[[#This Row],[entrada_litros]]*Tabla2[[#This Row],[entrada_prot_g_l]]/1000</f>
        <v>178.02246</v>
      </c>
      <c r="O188">
        <f>Tabla2[[#This Row],[cuba_fab_litros]]*Tabla2[[#This Row],[cuba_fab_grasa_g_l]]/1000</f>
        <v>198.18959999999998</v>
      </c>
      <c r="P188">
        <f>Tabla2[[#This Row],[cuba_fab_litros]]*Tabla2[[#This Row],[cuba_fab_prot_g_l]]/1000</f>
        <v>171.03139999999999</v>
      </c>
      <c r="Q188">
        <f>Tabla2[[#This Row],[queso_kg]]*Tabla2[[#This Row],[queso_est_pct]]/100</f>
        <v>304.16196500000001</v>
      </c>
      <c r="R188">
        <f>Tabla2[[#This Row],[queso_kg]]*Tabla2[[#This Row],[queso_mg_pct]]/100</f>
        <v>154.41523500000002</v>
      </c>
      <c r="S188">
        <f>_xlfn.ISOWEEKNUM(Tabla2[[#This Row],[fecha]])</f>
        <v>27</v>
      </c>
      <c r="T188">
        <v>27</v>
      </c>
    </row>
    <row r="189" spans="1:20" x14ac:dyDescent="0.25">
      <c r="A189" s="1">
        <v>45478</v>
      </c>
      <c r="F189">
        <v>4581</v>
      </c>
      <c r="G189">
        <v>39.380000000000003</v>
      </c>
      <c r="H189">
        <v>33.81</v>
      </c>
      <c r="J189">
        <v>563.22</v>
      </c>
      <c r="K189">
        <v>51.64</v>
      </c>
      <c r="L189">
        <v>26.94</v>
      </c>
      <c r="M189">
        <f>Tabla2[[#This Row],[entrada_litros]]*Tabla2[[#This Row],[entrada_grasa_g_l]]/1000</f>
        <v>0</v>
      </c>
      <c r="N189">
        <f>Tabla2[[#This Row],[entrada_litros]]*Tabla2[[#This Row],[entrada_prot_g_l]]/1000</f>
        <v>0</v>
      </c>
      <c r="O189">
        <f>Tabla2[[#This Row],[cuba_fab_litros]]*Tabla2[[#This Row],[cuba_fab_grasa_g_l]]/1000</f>
        <v>180.39977999999999</v>
      </c>
      <c r="P189">
        <f>Tabla2[[#This Row],[cuba_fab_litros]]*Tabla2[[#This Row],[cuba_fab_prot_g_l]]/1000</f>
        <v>154.88361</v>
      </c>
      <c r="Q189">
        <f>Tabla2[[#This Row],[queso_kg]]*Tabla2[[#This Row],[queso_est_pct]]/100</f>
        <v>290.84680800000001</v>
      </c>
      <c r="R189">
        <f>Tabla2[[#This Row],[queso_kg]]*Tabla2[[#This Row],[queso_mg_pct]]/100</f>
        <v>151.73146800000004</v>
      </c>
      <c r="S189">
        <f>_xlfn.ISOWEEKNUM(Tabla2[[#This Row],[fecha]])</f>
        <v>27</v>
      </c>
      <c r="T189">
        <v>27</v>
      </c>
    </row>
    <row r="190" spans="1:20" x14ac:dyDescent="0.25">
      <c r="A190" s="1">
        <v>45479</v>
      </c>
      <c r="M190">
        <f>Tabla2[[#This Row],[entrada_litros]]*Tabla2[[#This Row],[entrada_grasa_g_l]]/1000</f>
        <v>0</v>
      </c>
      <c r="N190">
        <f>Tabla2[[#This Row],[entrada_litros]]*Tabla2[[#This Row],[entrada_prot_g_l]]/1000</f>
        <v>0</v>
      </c>
      <c r="O190">
        <f>Tabla2[[#This Row],[cuba_fab_litros]]*Tabla2[[#This Row],[cuba_fab_grasa_g_l]]/1000</f>
        <v>0</v>
      </c>
      <c r="P190">
        <f>Tabla2[[#This Row],[cuba_fab_litros]]*Tabla2[[#This Row],[cuba_fab_prot_g_l]]/1000</f>
        <v>0</v>
      </c>
      <c r="Q190">
        <f>Tabla2[[#This Row],[queso_kg]]*Tabla2[[#This Row],[queso_est_pct]]/100</f>
        <v>0</v>
      </c>
      <c r="R190">
        <f>Tabla2[[#This Row],[queso_kg]]*Tabla2[[#This Row],[queso_mg_pct]]/100</f>
        <v>0</v>
      </c>
      <c r="S190">
        <f>_xlfn.ISOWEEKNUM(Tabla2[[#This Row],[fecha]])</f>
        <v>27</v>
      </c>
      <c r="T190">
        <v>27</v>
      </c>
    </row>
    <row r="191" spans="1:20" x14ac:dyDescent="0.25">
      <c r="A191" s="1">
        <v>45480</v>
      </c>
      <c r="B191">
        <v>5340</v>
      </c>
      <c r="C191">
        <v>5184</v>
      </c>
      <c r="D191">
        <v>40.98</v>
      </c>
      <c r="E191">
        <v>37.07</v>
      </c>
      <c r="I191">
        <v>5184</v>
      </c>
      <c r="M191">
        <f>Tabla2[[#This Row],[entrada_litros]]*Tabla2[[#This Row],[entrada_grasa_g_l]]/1000</f>
        <v>212.44031999999999</v>
      </c>
      <c r="N191">
        <f>Tabla2[[#This Row],[entrada_litros]]*Tabla2[[#This Row],[entrada_prot_g_l]]/1000</f>
        <v>192.17088000000001</v>
      </c>
      <c r="O191">
        <f>Tabla2[[#This Row],[cuba_fab_litros]]*Tabla2[[#This Row],[cuba_fab_grasa_g_l]]/1000</f>
        <v>0</v>
      </c>
      <c r="P191">
        <f>Tabla2[[#This Row],[cuba_fab_litros]]*Tabla2[[#This Row],[cuba_fab_prot_g_l]]/1000</f>
        <v>0</v>
      </c>
      <c r="Q191">
        <f>Tabla2[[#This Row],[queso_kg]]*Tabla2[[#This Row],[queso_est_pct]]/100</f>
        <v>0</v>
      </c>
      <c r="R191">
        <f>Tabla2[[#This Row],[queso_kg]]*Tabla2[[#This Row],[queso_mg_pct]]/100</f>
        <v>0</v>
      </c>
      <c r="S191">
        <f>_xlfn.ISOWEEKNUM(Tabla2[[#This Row],[fecha]])</f>
        <v>27</v>
      </c>
      <c r="T191">
        <v>28</v>
      </c>
    </row>
    <row r="192" spans="1:20" x14ac:dyDescent="0.25">
      <c r="A192" s="1">
        <v>45481</v>
      </c>
      <c r="B192">
        <v>5227</v>
      </c>
      <c r="C192">
        <v>5075</v>
      </c>
      <c r="D192">
        <v>41.1</v>
      </c>
      <c r="E192">
        <v>37.450000000000003</v>
      </c>
      <c r="F192">
        <v>5027</v>
      </c>
      <c r="G192">
        <v>39.369999999999997</v>
      </c>
      <c r="H192">
        <v>35.770000000000003</v>
      </c>
      <c r="I192">
        <v>5259</v>
      </c>
      <c r="J192">
        <v>615.75</v>
      </c>
      <c r="K192">
        <v>50.81</v>
      </c>
      <c r="L192">
        <v>27.43</v>
      </c>
      <c r="M192">
        <f>Tabla2[[#This Row],[entrada_litros]]*Tabla2[[#This Row],[entrada_grasa_g_l]]/1000</f>
        <v>208.58250000000001</v>
      </c>
      <c r="N192">
        <f>Tabla2[[#This Row],[entrada_litros]]*Tabla2[[#This Row],[entrada_prot_g_l]]/1000</f>
        <v>190.05875</v>
      </c>
      <c r="O192">
        <f>Tabla2[[#This Row],[cuba_fab_litros]]*Tabla2[[#This Row],[cuba_fab_grasa_g_l]]/1000</f>
        <v>197.91298999999998</v>
      </c>
      <c r="P192">
        <f>Tabla2[[#This Row],[cuba_fab_litros]]*Tabla2[[#This Row],[cuba_fab_prot_g_l]]/1000</f>
        <v>179.81579000000002</v>
      </c>
      <c r="Q192">
        <f>Tabla2[[#This Row],[queso_kg]]*Tabla2[[#This Row],[queso_est_pct]]/100</f>
        <v>312.86257499999999</v>
      </c>
      <c r="R192">
        <f>Tabla2[[#This Row],[queso_kg]]*Tabla2[[#This Row],[queso_mg_pct]]/100</f>
        <v>168.90022499999998</v>
      </c>
      <c r="S192">
        <f>_xlfn.ISOWEEKNUM(Tabla2[[#This Row],[fecha]])</f>
        <v>28</v>
      </c>
      <c r="T192">
        <v>28</v>
      </c>
    </row>
    <row r="193" spans="1:20" x14ac:dyDescent="0.25">
      <c r="A193" s="1">
        <v>45482</v>
      </c>
      <c r="B193">
        <v>5435</v>
      </c>
      <c r="C193">
        <v>5277</v>
      </c>
      <c r="D193">
        <v>39.659999999999997</v>
      </c>
      <c r="E193">
        <v>36.89</v>
      </c>
      <c r="F193">
        <v>5023</v>
      </c>
      <c r="G193">
        <v>38.409999999999997</v>
      </c>
      <c r="H193">
        <v>35.409999999999997</v>
      </c>
      <c r="I193">
        <v>5536</v>
      </c>
      <c r="J193">
        <v>637.70000000000005</v>
      </c>
      <c r="K193">
        <v>50.7</v>
      </c>
      <c r="L193">
        <v>26.41</v>
      </c>
      <c r="M193">
        <f>Tabla2[[#This Row],[entrada_litros]]*Tabla2[[#This Row],[entrada_grasa_g_l]]/1000</f>
        <v>209.28581999999997</v>
      </c>
      <c r="N193">
        <f>Tabla2[[#This Row],[entrada_litros]]*Tabla2[[#This Row],[entrada_prot_g_l]]/1000</f>
        <v>194.66853</v>
      </c>
      <c r="O193">
        <f>Tabla2[[#This Row],[cuba_fab_litros]]*Tabla2[[#This Row],[cuba_fab_grasa_g_l]]/1000</f>
        <v>192.93342999999999</v>
      </c>
      <c r="P193">
        <f>Tabla2[[#This Row],[cuba_fab_litros]]*Tabla2[[#This Row],[cuba_fab_prot_g_l]]/1000</f>
        <v>177.86443</v>
      </c>
      <c r="Q193">
        <f>Tabla2[[#This Row],[queso_kg]]*Tabla2[[#This Row],[queso_est_pct]]/100</f>
        <v>323.31390000000005</v>
      </c>
      <c r="R193">
        <f>Tabla2[[#This Row],[queso_kg]]*Tabla2[[#This Row],[queso_mg_pct]]/100</f>
        <v>168.41657000000004</v>
      </c>
      <c r="S193">
        <f>_xlfn.ISOWEEKNUM(Tabla2[[#This Row],[fecha]])</f>
        <v>28</v>
      </c>
      <c r="T193">
        <v>28</v>
      </c>
    </row>
    <row r="194" spans="1:20" x14ac:dyDescent="0.25">
      <c r="A194" s="1">
        <v>45483</v>
      </c>
      <c r="B194">
        <v>4918</v>
      </c>
      <c r="C194">
        <v>4775</v>
      </c>
      <c r="D194">
        <v>41.27</v>
      </c>
      <c r="E194">
        <v>36.090000000000003</v>
      </c>
      <c r="F194">
        <v>5021</v>
      </c>
      <c r="G194">
        <v>39.1</v>
      </c>
      <c r="H194">
        <v>34.75</v>
      </c>
      <c r="I194">
        <v>5311</v>
      </c>
      <c r="J194">
        <v>625.59</v>
      </c>
      <c r="K194">
        <v>52.37</v>
      </c>
      <c r="L194">
        <v>26.47</v>
      </c>
      <c r="M194">
        <f>Tabla2[[#This Row],[entrada_litros]]*Tabla2[[#This Row],[entrada_grasa_g_l]]/1000</f>
        <v>197.06425000000002</v>
      </c>
      <c r="N194">
        <f>Tabla2[[#This Row],[entrada_litros]]*Tabla2[[#This Row],[entrada_prot_g_l]]/1000</f>
        <v>172.32975000000002</v>
      </c>
      <c r="O194">
        <f>Tabla2[[#This Row],[cuba_fab_litros]]*Tabla2[[#This Row],[cuba_fab_grasa_g_l]]/1000</f>
        <v>196.3211</v>
      </c>
      <c r="P194">
        <f>Tabla2[[#This Row],[cuba_fab_litros]]*Tabla2[[#This Row],[cuba_fab_prot_g_l]]/1000</f>
        <v>174.47975</v>
      </c>
      <c r="Q194">
        <f>Tabla2[[#This Row],[queso_kg]]*Tabla2[[#This Row],[queso_est_pct]]/100</f>
        <v>327.62148300000001</v>
      </c>
      <c r="R194">
        <f>Tabla2[[#This Row],[queso_kg]]*Tabla2[[#This Row],[queso_mg_pct]]/100</f>
        <v>165.59367300000002</v>
      </c>
      <c r="S194">
        <f>_xlfn.ISOWEEKNUM(Tabla2[[#This Row],[fecha]])</f>
        <v>28</v>
      </c>
      <c r="T194">
        <v>28</v>
      </c>
    </row>
    <row r="195" spans="1:20" x14ac:dyDescent="0.25">
      <c r="A195" s="1">
        <v>45484</v>
      </c>
      <c r="B195">
        <v>4903</v>
      </c>
      <c r="C195">
        <v>4760</v>
      </c>
      <c r="D195">
        <v>41.97</v>
      </c>
      <c r="E195">
        <v>35.76</v>
      </c>
      <c r="F195">
        <v>5033</v>
      </c>
      <c r="G195">
        <v>39.4</v>
      </c>
      <c r="H195">
        <v>34.369999999999997</v>
      </c>
      <c r="I195">
        <v>5071</v>
      </c>
      <c r="J195">
        <v>619.96</v>
      </c>
      <c r="K195">
        <v>52.97</v>
      </c>
      <c r="L195">
        <v>26.94</v>
      </c>
      <c r="M195">
        <f>Tabla2[[#This Row],[entrada_litros]]*Tabla2[[#This Row],[entrada_grasa_g_l]]/1000</f>
        <v>199.77719999999999</v>
      </c>
      <c r="N195">
        <f>Tabla2[[#This Row],[entrada_litros]]*Tabla2[[#This Row],[entrada_prot_g_l]]/1000</f>
        <v>170.21759999999998</v>
      </c>
      <c r="O195">
        <f>Tabla2[[#This Row],[cuba_fab_litros]]*Tabla2[[#This Row],[cuba_fab_grasa_g_l]]/1000</f>
        <v>198.30019999999999</v>
      </c>
      <c r="P195">
        <f>Tabla2[[#This Row],[cuba_fab_litros]]*Tabla2[[#This Row],[cuba_fab_prot_g_l]]/1000</f>
        <v>172.98420999999999</v>
      </c>
      <c r="Q195">
        <f>Tabla2[[#This Row],[queso_kg]]*Tabla2[[#This Row],[queso_est_pct]]/100</f>
        <v>328.39281199999999</v>
      </c>
      <c r="R195">
        <f>Tabla2[[#This Row],[queso_kg]]*Tabla2[[#This Row],[queso_mg_pct]]/100</f>
        <v>167.01722400000003</v>
      </c>
      <c r="S195">
        <f>_xlfn.ISOWEEKNUM(Tabla2[[#This Row],[fecha]])</f>
        <v>28</v>
      </c>
      <c r="T195">
        <v>28</v>
      </c>
    </row>
    <row r="196" spans="1:20" x14ac:dyDescent="0.25">
      <c r="A196" s="1">
        <v>45485</v>
      </c>
      <c r="F196">
        <v>5095</v>
      </c>
      <c r="G196">
        <v>39.54</v>
      </c>
      <c r="H196">
        <v>34.75</v>
      </c>
      <c r="J196">
        <v>578.39</v>
      </c>
      <c r="K196">
        <v>52.36</v>
      </c>
      <c r="L196">
        <v>27.84</v>
      </c>
      <c r="M196">
        <f>Tabla2[[#This Row],[entrada_litros]]*Tabla2[[#This Row],[entrada_grasa_g_l]]/1000</f>
        <v>0</v>
      </c>
      <c r="N196">
        <f>Tabla2[[#This Row],[entrada_litros]]*Tabla2[[#This Row],[entrada_prot_g_l]]/1000</f>
        <v>0</v>
      </c>
      <c r="O196">
        <f>Tabla2[[#This Row],[cuba_fab_litros]]*Tabla2[[#This Row],[cuba_fab_grasa_g_l]]/1000</f>
        <v>201.4563</v>
      </c>
      <c r="P196">
        <f>Tabla2[[#This Row],[cuba_fab_litros]]*Tabla2[[#This Row],[cuba_fab_prot_g_l]]/1000</f>
        <v>177.05125000000001</v>
      </c>
      <c r="Q196">
        <f>Tabla2[[#This Row],[queso_kg]]*Tabla2[[#This Row],[queso_est_pct]]/100</f>
        <v>302.84500399999996</v>
      </c>
      <c r="R196">
        <f>Tabla2[[#This Row],[queso_kg]]*Tabla2[[#This Row],[queso_mg_pct]]/100</f>
        <v>161.023776</v>
      </c>
      <c r="S196">
        <f>_xlfn.ISOWEEKNUM(Tabla2[[#This Row],[fecha]])</f>
        <v>28</v>
      </c>
      <c r="T196">
        <v>28</v>
      </c>
    </row>
    <row r="197" spans="1:20" x14ac:dyDescent="0.25">
      <c r="A197" s="1">
        <v>45486</v>
      </c>
      <c r="M197">
        <f>Tabla2[[#This Row],[entrada_litros]]*Tabla2[[#This Row],[entrada_grasa_g_l]]/1000</f>
        <v>0</v>
      </c>
      <c r="N197">
        <f>Tabla2[[#This Row],[entrada_litros]]*Tabla2[[#This Row],[entrada_prot_g_l]]/1000</f>
        <v>0</v>
      </c>
      <c r="O197">
        <f>Tabla2[[#This Row],[cuba_fab_litros]]*Tabla2[[#This Row],[cuba_fab_grasa_g_l]]/1000</f>
        <v>0</v>
      </c>
      <c r="P197">
        <f>Tabla2[[#This Row],[cuba_fab_litros]]*Tabla2[[#This Row],[cuba_fab_prot_g_l]]/1000</f>
        <v>0</v>
      </c>
      <c r="Q197">
        <f>Tabla2[[#This Row],[queso_kg]]*Tabla2[[#This Row],[queso_est_pct]]/100</f>
        <v>0</v>
      </c>
      <c r="R197">
        <f>Tabla2[[#This Row],[queso_kg]]*Tabla2[[#This Row],[queso_mg_pct]]/100</f>
        <v>0</v>
      </c>
      <c r="S197">
        <f>_xlfn.ISOWEEKNUM(Tabla2[[#This Row],[fecha]])</f>
        <v>28</v>
      </c>
      <c r="T197">
        <v>28</v>
      </c>
    </row>
    <row r="198" spans="1:20" x14ac:dyDescent="0.25">
      <c r="A198" s="1">
        <v>45487</v>
      </c>
      <c r="B198">
        <v>5126</v>
      </c>
      <c r="C198">
        <v>4977</v>
      </c>
      <c r="D198">
        <v>42.71</v>
      </c>
      <c r="E198">
        <v>34.75</v>
      </c>
      <c r="I198">
        <v>4977</v>
      </c>
      <c r="M198">
        <f>Tabla2[[#This Row],[entrada_litros]]*Tabla2[[#This Row],[entrada_grasa_g_l]]/1000</f>
        <v>212.56767000000002</v>
      </c>
      <c r="N198">
        <f>Tabla2[[#This Row],[entrada_litros]]*Tabla2[[#This Row],[entrada_prot_g_l]]/1000</f>
        <v>172.95075</v>
      </c>
      <c r="O198">
        <f>Tabla2[[#This Row],[cuba_fab_litros]]*Tabla2[[#This Row],[cuba_fab_grasa_g_l]]/1000</f>
        <v>0</v>
      </c>
      <c r="P198">
        <f>Tabla2[[#This Row],[cuba_fab_litros]]*Tabla2[[#This Row],[cuba_fab_prot_g_l]]/1000</f>
        <v>0</v>
      </c>
      <c r="Q198">
        <f>Tabla2[[#This Row],[queso_kg]]*Tabla2[[#This Row],[queso_est_pct]]/100</f>
        <v>0</v>
      </c>
      <c r="R198">
        <f>Tabla2[[#This Row],[queso_kg]]*Tabla2[[#This Row],[queso_mg_pct]]/100</f>
        <v>0</v>
      </c>
      <c r="S198">
        <f>_xlfn.ISOWEEKNUM(Tabla2[[#This Row],[fecha]])</f>
        <v>28</v>
      </c>
      <c r="T198">
        <v>29</v>
      </c>
    </row>
    <row r="199" spans="1:20" x14ac:dyDescent="0.25">
      <c r="A199" s="1">
        <v>45488</v>
      </c>
      <c r="B199">
        <v>4740</v>
      </c>
      <c r="C199">
        <v>4602</v>
      </c>
      <c r="D199">
        <v>43.4</v>
      </c>
      <c r="E199">
        <v>34.520000000000003</v>
      </c>
      <c r="F199">
        <v>5026</v>
      </c>
      <c r="G199">
        <v>41.43</v>
      </c>
      <c r="H199">
        <v>33.04</v>
      </c>
      <c r="I199">
        <v>4579</v>
      </c>
      <c r="J199">
        <v>636.37</v>
      </c>
      <c r="K199">
        <v>49.75</v>
      </c>
      <c r="L199">
        <v>25.97</v>
      </c>
      <c r="M199">
        <f>Tabla2[[#This Row],[entrada_litros]]*Tabla2[[#This Row],[entrada_grasa_g_l]]/1000</f>
        <v>199.7268</v>
      </c>
      <c r="N199">
        <f>Tabla2[[#This Row],[entrada_litros]]*Tabla2[[#This Row],[entrada_prot_g_l]]/1000</f>
        <v>158.86104</v>
      </c>
      <c r="O199">
        <f>Tabla2[[#This Row],[cuba_fab_litros]]*Tabla2[[#This Row],[cuba_fab_grasa_g_l]]/1000</f>
        <v>208.22718</v>
      </c>
      <c r="P199">
        <f>Tabla2[[#This Row],[cuba_fab_litros]]*Tabla2[[#This Row],[cuba_fab_prot_g_l]]/1000</f>
        <v>166.05904000000001</v>
      </c>
      <c r="Q199">
        <f>Tabla2[[#This Row],[queso_kg]]*Tabla2[[#This Row],[queso_est_pct]]/100</f>
        <v>316.59407500000003</v>
      </c>
      <c r="R199">
        <f>Tabla2[[#This Row],[queso_kg]]*Tabla2[[#This Row],[queso_mg_pct]]/100</f>
        <v>165.26528900000002</v>
      </c>
      <c r="S199">
        <f>_xlfn.ISOWEEKNUM(Tabla2[[#This Row],[fecha]])</f>
        <v>29</v>
      </c>
      <c r="T199">
        <v>29</v>
      </c>
    </row>
    <row r="200" spans="1:20" x14ac:dyDescent="0.25">
      <c r="A200" s="1">
        <v>45489</v>
      </c>
      <c r="B200">
        <v>4947</v>
      </c>
      <c r="C200">
        <v>4803</v>
      </c>
      <c r="D200">
        <v>40.520000000000003</v>
      </c>
      <c r="E200">
        <v>36.270000000000003</v>
      </c>
      <c r="F200">
        <v>5026</v>
      </c>
      <c r="G200">
        <v>39.97</v>
      </c>
      <c r="H200">
        <v>33.89</v>
      </c>
      <c r="I200">
        <v>4382</v>
      </c>
      <c r="J200">
        <v>625.86</v>
      </c>
      <c r="K200">
        <v>53.91</v>
      </c>
      <c r="L200">
        <v>27.89</v>
      </c>
      <c r="M200">
        <f>Tabla2[[#This Row],[entrada_litros]]*Tabla2[[#This Row],[entrada_grasa_g_l]]/1000</f>
        <v>194.61756000000003</v>
      </c>
      <c r="N200">
        <f>Tabla2[[#This Row],[entrada_litros]]*Tabla2[[#This Row],[entrada_prot_g_l]]/1000</f>
        <v>174.20481000000004</v>
      </c>
      <c r="O200">
        <f>Tabla2[[#This Row],[cuba_fab_litros]]*Tabla2[[#This Row],[cuba_fab_grasa_g_l]]/1000</f>
        <v>200.88921999999999</v>
      </c>
      <c r="P200">
        <f>Tabla2[[#This Row],[cuba_fab_litros]]*Tabla2[[#This Row],[cuba_fab_prot_g_l]]/1000</f>
        <v>170.33114</v>
      </c>
      <c r="Q200">
        <f>Tabla2[[#This Row],[queso_kg]]*Tabla2[[#This Row],[queso_est_pct]]/100</f>
        <v>337.40112599999998</v>
      </c>
      <c r="R200">
        <f>Tabla2[[#This Row],[queso_kg]]*Tabla2[[#This Row],[queso_mg_pct]]/100</f>
        <v>174.55235400000001</v>
      </c>
      <c r="S200">
        <f>_xlfn.ISOWEEKNUM(Tabla2[[#This Row],[fecha]])</f>
        <v>29</v>
      </c>
      <c r="T200">
        <v>29</v>
      </c>
    </row>
    <row r="201" spans="1:20" x14ac:dyDescent="0.25">
      <c r="A201" s="1">
        <v>45490</v>
      </c>
      <c r="B201">
        <v>4979</v>
      </c>
      <c r="C201">
        <v>4834</v>
      </c>
      <c r="D201">
        <v>40.020000000000003</v>
      </c>
      <c r="E201">
        <v>34.29</v>
      </c>
      <c r="F201">
        <v>5032</v>
      </c>
      <c r="G201">
        <v>39.17</v>
      </c>
      <c r="H201">
        <v>33.31</v>
      </c>
      <c r="I201">
        <v>4216</v>
      </c>
      <c r="J201">
        <v>618.92999999999995</v>
      </c>
      <c r="K201">
        <v>50.65</v>
      </c>
      <c r="L201">
        <v>26.64</v>
      </c>
      <c r="M201">
        <f>Tabla2[[#This Row],[entrada_litros]]*Tabla2[[#This Row],[entrada_grasa_g_l]]/1000</f>
        <v>193.45668000000003</v>
      </c>
      <c r="N201">
        <f>Tabla2[[#This Row],[entrada_litros]]*Tabla2[[#This Row],[entrada_prot_g_l]]/1000</f>
        <v>165.75785999999999</v>
      </c>
      <c r="O201">
        <f>Tabla2[[#This Row],[cuba_fab_litros]]*Tabla2[[#This Row],[cuba_fab_grasa_g_l]]/1000</f>
        <v>197.10344000000001</v>
      </c>
      <c r="P201">
        <f>Tabla2[[#This Row],[cuba_fab_litros]]*Tabla2[[#This Row],[cuba_fab_prot_g_l]]/1000</f>
        <v>167.61592000000002</v>
      </c>
      <c r="Q201">
        <f>Tabla2[[#This Row],[queso_kg]]*Tabla2[[#This Row],[queso_est_pct]]/100</f>
        <v>313.488045</v>
      </c>
      <c r="R201">
        <f>Tabla2[[#This Row],[queso_kg]]*Tabla2[[#This Row],[queso_mg_pct]]/100</f>
        <v>164.88295200000002</v>
      </c>
      <c r="S201">
        <f>_xlfn.ISOWEEKNUM(Tabla2[[#This Row],[fecha]])</f>
        <v>29</v>
      </c>
      <c r="T201">
        <v>29</v>
      </c>
    </row>
    <row r="202" spans="1:20" x14ac:dyDescent="0.25">
      <c r="A202" s="1">
        <v>45491</v>
      </c>
      <c r="B202">
        <v>5189</v>
      </c>
      <c r="C202">
        <v>5038</v>
      </c>
      <c r="D202">
        <v>43.21</v>
      </c>
      <c r="E202">
        <v>36.57</v>
      </c>
      <c r="F202">
        <v>5029</v>
      </c>
      <c r="G202">
        <v>40.03</v>
      </c>
      <c r="H202">
        <v>34.32</v>
      </c>
      <c r="I202">
        <v>4254</v>
      </c>
      <c r="J202">
        <v>603.91999999999996</v>
      </c>
      <c r="K202">
        <v>52.7</v>
      </c>
      <c r="L202">
        <v>26.98</v>
      </c>
      <c r="M202">
        <f>Tabla2[[#This Row],[entrada_litros]]*Tabla2[[#This Row],[entrada_grasa_g_l]]/1000</f>
        <v>217.69198</v>
      </c>
      <c r="N202">
        <f>Tabla2[[#This Row],[entrada_litros]]*Tabla2[[#This Row],[entrada_prot_g_l]]/1000</f>
        <v>184.23966000000001</v>
      </c>
      <c r="O202">
        <f>Tabla2[[#This Row],[cuba_fab_litros]]*Tabla2[[#This Row],[cuba_fab_grasa_g_l]]/1000</f>
        <v>201.31086999999999</v>
      </c>
      <c r="P202">
        <f>Tabla2[[#This Row],[cuba_fab_litros]]*Tabla2[[#This Row],[cuba_fab_prot_g_l]]/1000</f>
        <v>172.59528</v>
      </c>
      <c r="Q202">
        <f>Tabla2[[#This Row],[queso_kg]]*Tabla2[[#This Row],[queso_est_pct]]/100</f>
        <v>318.26583999999997</v>
      </c>
      <c r="R202">
        <f>Tabla2[[#This Row],[queso_kg]]*Tabla2[[#This Row],[queso_mg_pct]]/100</f>
        <v>162.93761599999999</v>
      </c>
      <c r="S202">
        <f>_xlfn.ISOWEEKNUM(Tabla2[[#This Row],[fecha]])</f>
        <v>29</v>
      </c>
      <c r="T202">
        <v>29</v>
      </c>
    </row>
    <row r="203" spans="1:20" x14ac:dyDescent="0.25">
      <c r="A203" s="1">
        <v>45492</v>
      </c>
      <c r="F203">
        <v>4282</v>
      </c>
      <c r="G203">
        <v>40.33</v>
      </c>
      <c r="H203">
        <v>34.130000000000003</v>
      </c>
      <c r="J203">
        <v>543.25</v>
      </c>
      <c r="K203">
        <v>52.37</v>
      </c>
      <c r="L203">
        <v>27.36</v>
      </c>
      <c r="M203">
        <f>Tabla2[[#This Row],[entrada_litros]]*Tabla2[[#This Row],[entrada_grasa_g_l]]/1000</f>
        <v>0</v>
      </c>
      <c r="N203">
        <f>Tabla2[[#This Row],[entrada_litros]]*Tabla2[[#This Row],[entrada_prot_g_l]]/1000</f>
        <v>0</v>
      </c>
      <c r="O203">
        <f>Tabla2[[#This Row],[cuba_fab_litros]]*Tabla2[[#This Row],[cuba_fab_grasa_g_l]]/1000</f>
        <v>172.69306</v>
      </c>
      <c r="P203">
        <f>Tabla2[[#This Row],[cuba_fab_litros]]*Tabla2[[#This Row],[cuba_fab_prot_g_l]]/1000</f>
        <v>146.14466000000002</v>
      </c>
      <c r="Q203">
        <f>Tabla2[[#This Row],[queso_kg]]*Tabla2[[#This Row],[queso_est_pct]]/100</f>
        <v>284.50002499999999</v>
      </c>
      <c r="R203">
        <f>Tabla2[[#This Row],[queso_kg]]*Tabla2[[#This Row],[queso_mg_pct]]/100</f>
        <v>148.63319999999999</v>
      </c>
      <c r="S203">
        <f>_xlfn.ISOWEEKNUM(Tabla2[[#This Row],[fecha]])</f>
        <v>29</v>
      </c>
      <c r="T203">
        <v>29</v>
      </c>
    </row>
    <row r="204" spans="1:20" x14ac:dyDescent="0.25">
      <c r="A204" s="1">
        <v>45493</v>
      </c>
      <c r="M204">
        <f>Tabla2[[#This Row],[entrada_litros]]*Tabla2[[#This Row],[entrada_grasa_g_l]]/1000</f>
        <v>0</v>
      </c>
      <c r="N204">
        <f>Tabla2[[#This Row],[entrada_litros]]*Tabla2[[#This Row],[entrada_prot_g_l]]/1000</f>
        <v>0</v>
      </c>
      <c r="O204">
        <f>Tabla2[[#This Row],[cuba_fab_litros]]*Tabla2[[#This Row],[cuba_fab_grasa_g_l]]/1000</f>
        <v>0</v>
      </c>
      <c r="P204">
        <f>Tabla2[[#This Row],[cuba_fab_litros]]*Tabla2[[#This Row],[cuba_fab_prot_g_l]]/1000</f>
        <v>0</v>
      </c>
      <c r="Q204">
        <f>Tabla2[[#This Row],[queso_kg]]*Tabla2[[#This Row],[queso_est_pct]]/100</f>
        <v>0</v>
      </c>
      <c r="R204">
        <f>Tabla2[[#This Row],[queso_kg]]*Tabla2[[#This Row],[queso_mg_pct]]/100</f>
        <v>0</v>
      </c>
      <c r="S204">
        <f>_xlfn.ISOWEEKNUM(Tabla2[[#This Row],[fecha]])</f>
        <v>29</v>
      </c>
      <c r="T204">
        <v>29</v>
      </c>
    </row>
    <row r="205" spans="1:20" x14ac:dyDescent="0.25">
      <c r="A205" s="1">
        <v>45494</v>
      </c>
      <c r="B205">
        <v>5470</v>
      </c>
      <c r="C205">
        <v>5311</v>
      </c>
      <c r="D205">
        <v>42.04</v>
      </c>
      <c r="E205">
        <v>34.26</v>
      </c>
      <c r="I205">
        <v>5311</v>
      </c>
      <c r="M205">
        <f>Tabla2[[#This Row],[entrada_litros]]*Tabla2[[#This Row],[entrada_grasa_g_l]]/1000</f>
        <v>223.27444</v>
      </c>
      <c r="N205">
        <f>Tabla2[[#This Row],[entrada_litros]]*Tabla2[[#This Row],[entrada_prot_g_l]]/1000</f>
        <v>181.95486</v>
      </c>
      <c r="O205">
        <f>Tabla2[[#This Row],[cuba_fab_litros]]*Tabla2[[#This Row],[cuba_fab_grasa_g_l]]/1000</f>
        <v>0</v>
      </c>
      <c r="P205">
        <f>Tabla2[[#This Row],[cuba_fab_litros]]*Tabla2[[#This Row],[cuba_fab_prot_g_l]]/1000</f>
        <v>0</v>
      </c>
      <c r="Q205">
        <f>Tabla2[[#This Row],[queso_kg]]*Tabla2[[#This Row],[queso_est_pct]]/100</f>
        <v>0</v>
      </c>
      <c r="R205">
        <f>Tabla2[[#This Row],[queso_kg]]*Tabla2[[#This Row],[queso_mg_pct]]/100</f>
        <v>0</v>
      </c>
      <c r="S205">
        <f>_xlfn.ISOWEEKNUM(Tabla2[[#This Row],[fecha]])</f>
        <v>29</v>
      </c>
      <c r="T205">
        <v>30</v>
      </c>
    </row>
    <row r="206" spans="1:20" x14ac:dyDescent="0.25">
      <c r="A206" s="1">
        <v>45495</v>
      </c>
      <c r="B206">
        <v>5224</v>
      </c>
      <c r="C206">
        <v>5072</v>
      </c>
      <c r="D206">
        <v>42.7</v>
      </c>
      <c r="E206">
        <v>35.82</v>
      </c>
      <c r="F206">
        <v>5019</v>
      </c>
      <c r="G206">
        <v>40.82</v>
      </c>
      <c r="H206">
        <v>33.26</v>
      </c>
      <c r="I206">
        <v>5383</v>
      </c>
      <c r="J206">
        <v>613.75</v>
      </c>
      <c r="K206">
        <v>52.21</v>
      </c>
      <c r="L206">
        <v>26.34</v>
      </c>
      <c r="M206">
        <f>Tabla2[[#This Row],[entrada_litros]]*Tabla2[[#This Row],[entrada_grasa_g_l]]/1000</f>
        <v>216.57440000000003</v>
      </c>
      <c r="N206">
        <f>Tabla2[[#This Row],[entrada_litros]]*Tabla2[[#This Row],[entrada_prot_g_l]]/1000</f>
        <v>181.67904000000001</v>
      </c>
      <c r="O206">
        <f>Tabla2[[#This Row],[cuba_fab_litros]]*Tabla2[[#This Row],[cuba_fab_grasa_g_l]]/1000</f>
        <v>204.87557999999999</v>
      </c>
      <c r="P206">
        <f>Tabla2[[#This Row],[cuba_fab_litros]]*Tabla2[[#This Row],[cuba_fab_prot_g_l]]/1000</f>
        <v>166.93194</v>
      </c>
      <c r="Q206">
        <f>Tabla2[[#This Row],[queso_kg]]*Tabla2[[#This Row],[queso_est_pct]]/100</f>
        <v>320.438875</v>
      </c>
      <c r="R206">
        <f>Tabla2[[#This Row],[queso_kg]]*Tabla2[[#This Row],[queso_mg_pct]]/100</f>
        <v>161.66174999999998</v>
      </c>
      <c r="S206">
        <f>_xlfn.ISOWEEKNUM(Tabla2[[#This Row],[fecha]])</f>
        <v>30</v>
      </c>
      <c r="T206">
        <v>30</v>
      </c>
    </row>
    <row r="207" spans="1:20" x14ac:dyDescent="0.25">
      <c r="A207" s="1">
        <v>45496</v>
      </c>
      <c r="B207">
        <v>5022</v>
      </c>
      <c r="C207">
        <v>4876</v>
      </c>
      <c r="D207">
        <v>45.15</v>
      </c>
      <c r="E207">
        <v>37.07</v>
      </c>
      <c r="F207">
        <v>5034</v>
      </c>
      <c r="G207">
        <v>41.34</v>
      </c>
      <c r="H207">
        <v>34.51</v>
      </c>
      <c r="I207">
        <v>5259</v>
      </c>
      <c r="J207">
        <v>608.03</v>
      </c>
      <c r="K207">
        <v>52.35</v>
      </c>
      <c r="L207">
        <v>28.12</v>
      </c>
      <c r="M207">
        <f>Tabla2[[#This Row],[entrada_litros]]*Tabla2[[#This Row],[entrada_grasa_g_l]]/1000</f>
        <v>220.1514</v>
      </c>
      <c r="N207">
        <f>Tabla2[[#This Row],[entrada_litros]]*Tabla2[[#This Row],[entrada_prot_g_l]]/1000</f>
        <v>180.75332</v>
      </c>
      <c r="O207">
        <f>Tabla2[[#This Row],[cuba_fab_litros]]*Tabla2[[#This Row],[cuba_fab_grasa_g_l]]/1000</f>
        <v>208.10556000000003</v>
      </c>
      <c r="P207">
        <f>Tabla2[[#This Row],[cuba_fab_litros]]*Tabla2[[#This Row],[cuba_fab_prot_g_l]]/1000</f>
        <v>173.72334000000001</v>
      </c>
      <c r="Q207">
        <f>Tabla2[[#This Row],[queso_kg]]*Tabla2[[#This Row],[queso_est_pct]]/100</f>
        <v>318.30370500000004</v>
      </c>
      <c r="R207">
        <f>Tabla2[[#This Row],[queso_kg]]*Tabla2[[#This Row],[queso_mg_pct]]/100</f>
        <v>170.978036</v>
      </c>
      <c r="S207">
        <f>_xlfn.ISOWEEKNUM(Tabla2[[#This Row],[fecha]])</f>
        <v>30</v>
      </c>
      <c r="T207">
        <v>30</v>
      </c>
    </row>
    <row r="208" spans="1:20" x14ac:dyDescent="0.25">
      <c r="A208" s="1">
        <v>45497</v>
      </c>
      <c r="B208">
        <v>5269</v>
      </c>
      <c r="C208">
        <v>5116</v>
      </c>
      <c r="D208">
        <v>42.46</v>
      </c>
      <c r="E208">
        <v>36.39</v>
      </c>
      <c r="F208">
        <v>5023</v>
      </c>
      <c r="G208">
        <v>41.15</v>
      </c>
      <c r="H208">
        <v>34.56</v>
      </c>
      <c r="I208">
        <v>5375</v>
      </c>
      <c r="J208">
        <v>669.98</v>
      </c>
      <c r="K208">
        <v>51.94</v>
      </c>
      <c r="L208">
        <v>26.65</v>
      </c>
      <c r="M208">
        <f>Tabla2[[#This Row],[entrada_litros]]*Tabla2[[#This Row],[entrada_grasa_g_l]]/1000</f>
        <v>217.22536000000002</v>
      </c>
      <c r="N208">
        <f>Tabla2[[#This Row],[entrada_litros]]*Tabla2[[#This Row],[entrada_prot_g_l]]/1000</f>
        <v>186.17123999999998</v>
      </c>
      <c r="O208">
        <f>Tabla2[[#This Row],[cuba_fab_litros]]*Tabla2[[#This Row],[cuba_fab_grasa_g_l]]/1000</f>
        <v>206.69644999999997</v>
      </c>
      <c r="P208">
        <f>Tabla2[[#This Row],[cuba_fab_litros]]*Tabla2[[#This Row],[cuba_fab_prot_g_l]]/1000</f>
        <v>173.59488000000002</v>
      </c>
      <c r="Q208">
        <f>Tabla2[[#This Row],[queso_kg]]*Tabla2[[#This Row],[queso_est_pct]]/100</f>
        <v>347.98761200000001</v>
      </c>
      <c r="R208">
        <f>Tabla2[[#This Row],[queso_kg]]*Tabla2[[#This Row],[queso_mg_pct]]/100</f>
        <v>178.54966999999999</v>
      </c>
      <c r="S208">
        <f>_xlfn.ISOWEEKNUM(Tabla2[[#This Row],[fecha]])</f>
        <v>30</v>
      </c>
      <c r="T208">
        <v>30</v>
      </c>
    </row>
    <row r="209" spans="1:20" x14ac:dyDescent="0.25">
      <c r="A209" s="1">
        <v>45498</v>
      </c>
      <c r="B209">
        <v>5142</v>
      </c>
      <c r="C209">
        <v>4992</v>
      </c>
      <c r="D209">
        <v>42.19</v>
      </c>
      <c r="E209">
        <v>34.82</v>
      </c>
      <c r="F209">
        <v>5027</v>
      </c>
      <c r="G209">
        <v>40.799999999999997</v>
      </c>
      <c r="H209">
        <v>33.92</v>
      </c>
      <c r="I209">
        <v>5367</v>
      </c>
      <c r="J209">
        <v>637.9</v>
      </c>
      <c r="K209">
        <v>49.35</v>
      </c>
      <c r="L209">
        <v>26.04</v>
      </c>
      <c r="M209">
        <f>Tabla2[[#This Row],[entrada_litros]]*Tabla2[[#This Row],[entrada_grasa_g_l]]/1000</f>
        <v>210.61247999999998</v>
      </c>
      <c r="N209">
        <f>Tabla2[[#This Row],[entrada_litros]]*Tabla2[[#This Row],[entrada_prot_g_l]]/1000</f>
        <v>173.82144</v>
      </c>
      <c r="O209">
        <f>Tabla2[[#This Row],[cuba_fab_litros]]*Tabla2[[#This Row],[cuba_fab_grasa_g_l]]/1000</f>
        <v>205.10159999999999</v>
      </c>
      <c r="P209">
        <f>Tabla2[[#This Row],[cuba_fab_litros]]*Tabla2[[#This Row],[cuba_fab_prot_g_l]]/1000</f>
        <v>170.51584</v>
      </c>
      <c r="Q209">
        <f>Tabla2[[#This Row],[queso_kg]]*Tabla2[[#This Row],[queso_est_pct]]/100</f>
        <v>314.80365</v>
      </c>
      <c r="R209">
        <f>Tabla2[[#This Row],[queso_kg]]*Tabla2[[#This Row],[queso_mg_pct]]/100</f>
        <v>166.10915999999997</v>
      </c>
      <c r="S209">
        <f>_xlfn.ISOWEEKNUM(Tabla2[[#This Row],[fecha]])</f>
        <v>30</v>
      </c>
      <c r="T209">
        <v>30</v>
      </c>
    </row>
    <row r="210" spans="1:20" x14ac:dyDescent="0.25">
      <c r="A210" s="1">
        <v>45499</v>
      </c>
      <c r="F210">
        <v>5406</v>
      </c>
      <c r="G210">
        <v>40.85</v>
      </c>
      <c r="H210">
        <v>33.64</v>
      </c>
      <c r="J210">
        <v>683.82</v>
      </c>
      <c r="K210">
        <v>51.1</v>
      </c>
      <c r="L210">
        <v>26.01</v>
      </c>
      <c r="M210">
        <f>Tabla2[[#This Row],[entrada_litros]]*Tabla2[[#This Row],[entrada_grasa_g_l]]/1000</f>
        <v>0</v>
      </c>
      <c r="N210">
        <f>Tabla2[[#This Row],[entrada_litros]]*Tabla2[[#This Row],[entrada_prot_g_l]]/1000</f>
        <v>0</v>
      </c>
      <c r="O210">
        <f>Tabla2[[#This Row],[cuba_fab_litros]]*Tabla2[[#This Row],[cuba_fab_grasa_g_l]]/1000</f>
        <v>220.83510000000001</v>
      </c>
      <c r="P210">
        <f>Tabla2[[#This Row],[cuba_fab_litros]]*Tabla2[[#This Row],[cuba_fab_prot_g_l]]/1000</f>
        <v>181.85784000000001</v>
      </c>
      <c r="Q210">
        <f>Tabla2[[#This Row],[queso_kg]]*Tabla2[[#This Row],[queso_est_pct]]/100</f>
        <v>349.43202000000002</v>
      </c>
      <c r="R210">
        <f>Tabla2[[#This Row],[queso_kg]]*Tabla2[[#This Row],[queso_mg_pct]]/100</f>
        <v>177.86158200000003</v>
      </c>
      <c r="S210">
        <f>_xlfn.ISOWEEKNUM(Tabla2[[#This Row],[fecha]])</f>
        <v>30</v>
      </c>
      <c r="T210">
        <v>30</v>
      </c>
    </row>
    <row r="211" spans="1:20" x14ac:dyDescent="0.25">
      <c r="A211" s="1">
        <v>45500</v>
      </c>
      <c r="M211">
        <f>Tabla2[[#This Row],[entrada_litros]]*Tabla2[[#This Row],[entrada_grasa_g_l]]/1000</f>
        <v>0</v>
      </c>
      <c r="N211">
        <f>Tabla2[[#This Row],[entrada_litros]]*Tabla2[[#This Row],[entrada_prot_g_l]]/1000</f>
        <v>0</v>
      </c>
      <c r="O211">
        <f>Tabla2[[#This Row],[cuba_fab_litros]]*Tabla2[[#This Row],[cuba_fab_grasa_g_l]]/1000</f>
        <v>0</v>
      </c>
      <c r="P211">
        <f>Tabla2[[#This Row],[cuba_fab_litros]]*Tabla2[[#This Row],[cuba_fab_prot_g_l]]/1000</f>
        <v>0</v>
      </c>
      <c r="Q211">
        <f>Tabla2[[#This Row],[queso_kg]]*Tabla2[[#This Row],[queso_est_pct]]/100</f>
        <v>0</v>
      </c>
      <c r="R211">
        <f>Tabla2[[#This Row],[queso_kg]]*Tabla2[[#This Row],[queso_mg_pct]]/100</f>
        <v>0</v>
      </c>
      <c r="S211">
        <f>_xlfn.ISOWEEKNUM(Tabla2[[#This Row],[fecha]])</f>
        <v>30</v>
      </c>
      <c r="T211">
        <v>30</v>
      </c>
    </row>
    <row r="212" spans="1:20" x14ac:dyDescent="0.25">
      <c r="A212" s="1">
        <v>45501</v>
      </c>
      <c r="B212">
        <v>4634</v>
      </c>
      <c r="C212">
        <v>4499</v>
      </c>
      <c r="D212">
        <v>41.48</v>
      </c>
      <c r="E212">
        <v>36.21</v>
      </c>
      <c r="I212">
        <v>4499</v>
      </c>
      <c r="M212">
        <f>Tabla2[[#This Row],[entrada_litros]]*Tabla2[[#This Row],[entrada_grasa_g_l]]/1000</f>
        <v>186.61851999999999</v>
      </c>
      <c r="N212">
        <f>Tabla2[[#This Row],[entrada_litros]]*Tabla2[[#This Row],[entrada_prot_g_l]]/1000</f>
        <v>162.90879000000001</v>
      </c>
      <c r="O212">
        <f>Tabla2[[#This Row],[cuba_fab_litros]]*Tabla2[[#This Row],[cuba_fab_grasa_g_l]]/1000</f>
        <v>0</v>
      </c>
      <c r="P212">
        <f>Tabla2[[#This Row],[cuba_fab_litros]]*Tabla2[[#This Row],[cuba_fab_prot_g_l]]/1000</f>
        <v>0</v>
      </c>
      <c r="Q212">
        <f>Tabla2[[#This Row],[queso_kg]]*Tabla2[[#This Row],[queso_est_pct]]/100</f>
        <v>0</v>
      </c>
      <c r="R212">
        <f>Tabla2[[#This Row],[queso_kg]]*Tabla2[[#This Row],[queso_mg_pct]]/100</f>
        <v>0</v>
      </c>
      <c r="S212">
        <f>_xlfn.ISOWEEKNUM(Tabla2[[#This Row],[fecha]])</f>
        <v>30</v>
      </c>
      <c r="T212">
        <v>31</v>
      </c>
    </row>
    <row r="213" spans="1:20" x14ac:dyDescent="0.25">
      <c r="A213" s="1">
        <v>45502</v>
      </c>
      <c r="B213">
        <v>4508</v>
      </c>
      <c r="C213">
        <v>4377</v>
      </c>
      <c r="D213">
        <v>44.44</v>
      </c>
      <c r="E213">
        <v>36.03</v>
      </c>
      <c r="F213">
        <v>5030</v>
      </c>
      <c r="G213">
        <v>41</v>
      </c>
      <c r="H213">
        <v>34.68</v>
      </c>
      <c r="I213">
        <v>3876</v>
      </c>
      <c r="J213">
        <v>646.53</v>
      </c>
      <c r="K213">
        <v>51.85</v>
      </c>
      <c r="L213">
        <v>26.97</v>
      </c>
      <c r="M213">
        <f>Tabla2[[#This Row],[entrada_litros]]*Tabla2[[#This Row],[entrada_grasa_g_l]]/1000</f>
        <v>194.51387999999997</v>
      </c>
      <c r="N213">
        <f>Tabla2[[#This Row],[entrada_litros]]*Tabla2[[#This Row],[entrada_prot_g_l]]/1000</f>
        <v>157.70330999999999</v>
      </c>
      <c r="O213">
        <f>Tabla2[[#This Row],[cuba_fab_litros]]*Tabla2[[#This Row],[cuba_fab_grasa_g_l]]/1000</f>
        <v>206.23</v>
      </c>
      <c r="P213">
        <f>Tabla2[[#This Row],[cuba_fab_litros]]*Tabla2[[#This Row],[cuba_fab_prot_g_l]]/1000</f>
        <v>174.44039999999998</v>
      </c>
      <c r="Q213">
        <f>Tabla2[[#This Row],[queso_kg]]*Tabla2[[#This Row],[queso_est_pct]]/100</f>
        <v>335.22580499999998</v>
      </c>
      <c r="R213">
        <f>Tabla2[[#This Row],[queso_kg]]*Tabla2[[#This Row],[queso_mg_pct]]/100</f>
        <v>174.36914099999998</v>
      </c>
      <c r="S213">
        <f>_xlfn.ISOWEEKNUM(Tabla2[[#This Row],[fecha]])</f>
        <v>31</v>
      </c>
      <c r="T213">
        <v>31</v>
      </c>
    </row>
    <row r="214" spans="1:20" x14ac:dyDescent="0.25">
      <c r="A214" s="1">
        <v>45503</v>
      </c>
      <c r="B214">
        <v>5394</v>
      </c>
      <c r="C214">
        <v>5237</v>
      </c>
      <c r="D214">
        <v>40.19</v>
      </c>
      <c r="E214">
        <v>36.270000000000003</v>
      </c>
      <c r="F214">
        <v>5026</v>
      </c>
      <c r="G214">
        <v>39.31</v>
      </c>
      <c r="H214">
        <v>34.46</v>
      </c>
      <c r="I214">
        <v>4113</v>
      </c>
      <c r="J214">
        <v>625.08000000000004</v>
      </c>
      <c r="K214">
        <v>53.74</v>
      </c>
      <c r="L214">
        <v>27.93</v>
      </c>
      <c r="M214">
        <f>Tabla2[[#This Row],[entrada_litros]]*Tabla2[[#This Row],[entrada_grasa_g_l]]/1000</f>
        <v>210.47503</v>
      </c>
      <c r="N214">
        <f>Tabla2[[#This Row],[entrada_litros]]*Tabla2[[#This Row],[entrada_prot_g_l]]/1000</f>
        <v>189.94599000000002</v>
      </c>
      <c r="O214">
        <f>Tabla2[[#This Row],[cuba_fab_litros]]*Tabla2[[#This Row],[cuba_fab_grasa_g_l]]/1000</f>
        <v>197.57205999999999</v>
      </c>
      <c r="P214">
        <f>Tabla2[[#This Row],[cuba_fab_litros]]*Tabla2[[#This Row],[cuba_fab_prot_g_l]]/1000</f>
        <v>173.19595999999999</v>
      </c>
      <c r="Q214">
        <f>Tabla2[[#This Row],[queso_kg]]*Tabla2[[#This Row],[queso_est_pct]]/100</f>
        <v>335.91799200000003</v>
      </c>
      <c r="R214">
        <f>Tabla2[[#This Row],[queso_kg]]*Tabla2[[#This Row],[queso_mg_pct]]/100</f>
        <v>174.584844</v>
      </c>
      <c r="S214">
        <f>_xlfn.ISOWEEKNUM(Tabla2[[#This Row],[fecha]])</f>
        <v>31</v>
      </c>
      <c r="T214">
        <v>31</v>
      </c>
    </row>
    <row r="215" spans="1:20" x14ac:dyDescent="0.25">
      <c r="A215" s="1">
        <v>45504</v>
      </c>
      <c r="B215">
        <v>4257</v>
      </c>
      <c r="C215">
        <v>4133</v>
      </c>
      <c r="D215">
        <v>42.75</v>
      </c>
      <c r="E215">
        <v>36.01</v>
      </c>
      <c r="F215">
        <v>5026</v>
      </c>
      <c r="G215">
        <v>40.26</v>
      </c>
      <c r="H215">
        <v>34.4</v>
      </c>
      <c r="I215">
        <v>3246</v>
      </c>
      <c r="J215">
        <v>662.95</v>
      </c>
      <c r="K215">
        <v>51.14</v>
      </c>
      <c r="L215">
        <v>26.39</v>
      </c>
      <c r="M215">
        <f>Tabla2[[#This Row],[entrada_litros]]*Tabla2[[#This Row],[entrada_grasa_g_l]]/1000</f>
        <v>176.68575000000001</v>
      </c>
      <c r="N215">
        <f>Tabla2[[#This Row],[entrada_litros]]*Tabla2[[#This Row],[entrada_prot_g_l]]/1000</f>
        <v>148.82933</v>
      </c>
      <c r="O215">
        <f>Tabla2[[#This Row],[cuba_fab_litros]]*Tabla2[[#This Row],[cuba_fab_grasa_g_l]]/1000</f>
        <v>202.34675999999999</v>
      </c>
      <c r="P215">
        <f>Tabla2[[#This Row],[cuba_fab_litros]]*Tabla2[[#This Row],[cuba_fab_prot_g_l]]/1000</f>
        <v>172.89439999999999</v>
      </c>
      <c r="Q215">
        <f>Tabla2[[#This Row],[queso_kg]]*Tabla2[[#This Row],[queso_est_pct]]/100</f>
        <v>339.03263000000004</v>
      </c>
      <c r="R215">
        <f>Tabla2[[#This Row],[queso_kg]]*Tabla2[[#This Row],[queso_mg_pct]]/100</f>
        <v>174.95250500000003</v>
      </c>
      <c r="S215">
        <f>_xlfn.ISOWEEKNUM(Tabla2[[#This Row],[fecha]])</f>
        <v>31</v>
      </c>
      <c r="T215">
        <v>31</v>
      </c>
    </row>
    <row r="216" spans="1:20" x14ac:dyDescent="0.25">
      <c r="A216" s="1">
        <v>45505</v>
      </c>
      <c r="B216">
        <v>5176</v>
      </c>
      <c r="C216">
        <v>5025</v>
      </c>
      <c r="D216">
        <v>41.4</v>
      </c>
      <c r="E216">
        <v>33.07</v>
      </c>
      <c r="F216">
        <v>5024</v>
      </c>
      <c r="G216">
        <v>40</v>
      </c>
      <c r="H216">
        <v>32.46</v>
      </c>
      <c r="I216">
        <v>3271</v>
      </c>
      <c r="J216">
        <v>622.32000000000005</v>
      </c>
      <c r="K216">
        <v>52.09</v>
      </c>
      <c r="L216">
        <v>25.94</v>
      </c>
      <c r="M216">
        <f>Tabla2[[#This Row],[entrada_litros]]*Tabla2[[#This Row],[entrada_grasa_g_l]]/1000</f>
        <v>208.035</v>
      </c>
      <c r="N216">
        <f>Tabla2[[#This Row],[entrada_litros]]*Tabla2[[#This Row],[entrada_prot_g_l]]/1000</f>
        <v>166.17675</v>
      </c>
      <c r="O216">
        <f>Tabla2[[#This Row],[cuba_fab_litros]]*Tabla2[[#This Row],[cuba_fab_grasa_g_l]]/1000</f>
        <v>200.96</v>
      </c>
      <c r="P216">
        <f>Tabla2[[#This Row],[cuba_fab_litros]]*Tabla2[[#This Row],[cuba_fab_prot_g_l]]/1000</f>
        <v>163.07904000000002</v>
      </c>
      <c r="Q216">
        <f>Tabla2[[#This Row],[queso_kg]]*Tabla2[[#This Row],[queso_est_pct]]/100</f>
        <v>324.16648800000007</v>
      </c>
      <c r="R216">
        <f>Tabla2[[#This Row],[queso_kg]]*Tabla2[[#This Row],[queso_mg_pct]]/100</f>
        <v>161.42980800000004</v>
      </c>
      <c r="S216">
        <f>_xlfn.ISOWEEKNUM(Tabla2[[#This Row],[fecha]])</f>
        <v>31</v>
      </c>
      <c r="T216">
        <v>31</v>
      </c>
    </row>
    <row r="217" spans="1:20" x14ac:dyDescent="0.25">
      <c r="A217" s="1">
        <v>45506</v>
      </c>
      <c r="F217">
        <v>3289</v>
      </c>
      <c r="G217">
        <v>39.65</v>
      </c>
      <c r="H217">
        <v>32.700000000000003</v>
      </c>
      <c r="J217">
        <v>430.4</v>
      </c>
      <c r="K217">
        <v>51.79</v>
      </c>
      <c r="L217">
        <v>26.98</v>
      </c>
      <c r="M217">
        <f>Tabla2[[#This Row],[entrada_litros]]*Tabla2[[#This Row],[entrada_grasa_g_l]]/1000</f>
        <v>0</v>
      </c>
      <c r="N217">
        <f>Tabla2[[#This Row],[entrada_litros]]*Tabla2[[#This Row],[entrada_prot_g_l]]/1000</f>
        <v>0</v>
      </c>
      <c r="O217">
        <f>Tabla2[[#This Row],[cuba_fab_litros]]*Tabla2[[#This Row],[cuba_fab_grasa_g_l]]/1000</f>
        <v>130.40885</v>
      </c>
      <c r="P217">
        <f>Tabla2[[#This Row],[cuba_fab_litros]]*Tabla2[[#This Row],[cuba_fab_prot_g_l]]/1000</f>
        <v>107.55030000000001</v>
      </c>
      <c r="Q217">
        <f>Tabla2[[#This Row],[queso_kg]]*Tabla2[[#This Row],[queso_est_pct]]/100</f>
        <v>222.90415999999996</v>
      </c>
      <c r="R217">
        <f>Tabla2[[#This Row],[queso_kg]]*Tabla2[[#This Row],[queso_mg_pct]]/100</f>
        <v>116.12191999999999</v>
      </c>
      <c r="S217">
        <f>_xlfn.ISOWEEKNUM(Tabla2[[#This Row],[fecha]])</f>
        <v>31</v>
      </c>
      <c r="T217">
        <v>31</v>
      </c>
    </row>
    <row r="218" spans="1:20" x14ac:dyDescent="0.25">
      <c r="A218" s="1">
        <v>45507</v>
      </c>
      <c r="M218">
        <f>Tabla2[[#This Row],[entrada_litros]]*Tabla2[[#This Row],[entrada_grasa_g_l]]/1000</f>
        <v>0</v>
      </c>
      <c r="N218">
        <f>Tabla2[[#This Row],[entrada_litros]]*Tabla2[[#This Row],[entrada_prot_g_l]]/1000</f>
        <v>0</v>
      </c>
      <c r="O218">
        <f>Tabla2[[#This Row],[cuba_fab_litros]]*Tabla2[[#This Row],[cuba_fab_grasa_g_l]]/1000</f>
        <v>0</v>
      </c>
      <c r="P218">
        <f>Tabla2[[#This Row],[cuba_fab_litros]]*Tabla2[[#This Row],[cuba_fab_prot_g_l]]/1000</f>
        <v>0</v>
      </c>
      <c r="Q218">
        <f>Tabla2[[#This Row],[queso_kg]]*Tabla2[[#This Row],[queso_est_pct]]/100</f>
        <v>0</v>
      </c>
      <c r="R218">
        <f>Tabla2[[#This Row],[queso_kg]]*Tabla2[[#This Row],[queso_mg_pct]]/100</f>
        <v>0</v>
      </c>
      <c r="S218">
        <f>_xlfn.ISOWEEKNUM(Tabla2[[#This Row],[fecha]])</f>
        <v>31</v>
      </c>
      <c r="T218">
        <v>31</v>
      </c>
    </row>
    <row r="219" spans="1:20" x14ac:dyDescent="0.25">
      <c r="A219" s="1">
        <v>45508</v>
      </c>
      <c r="B219">
        <v>5266</v>
      </c>
      <c r="C219">
        <v>5113</v>
      </c>
      <c r="D219">
        <v>40.130000000000003</v>
      </c>
      <c r="E219">
        <v>35.979999999999997</v>
      </c>
      <c r="I219">
        <v>5113</v>
      </c>
      <c r="M219">
        <f>Tabla2[[#This Row],[entrada_litros]]*Tabla2[[#This Row],[entrada_grasa_g_l]]/1000</f>
        <v>205.18468999999999</v>
      </c>
      <c r="N219">
        <f>Tabla2[[#This Row],[entrada_litros]]*Tabla2[[#This Row],[entrada_prot_g_l]]/1000</f>
        <v>183.96573999999998</v>
      </c>
      <c r="O219">
        <f>Tabla2[[#This Row],[cuba_fab_litros]]*Tabla2[[#This Row],[cuba_fab_grasa_g_l]]/1000</f>
        <v>0</v>
      </c>
      <c r="P219">
        <f>Tabla2[[#This Row],[cuba_fab_litros]]*Tabla2[[#This Row],[cuba_fab_prot_g_l]]/1000</f>
        <v>0</v>
      </c>
      <c r="Q219">
        <f>Tabla2[[#This Row],[queso_kg]]*Tabla2[[#This Row],[queso_est_pct]]/100</f>
        <v>0</v>
      </c>
      <c r="R219">
        <f>Tabla2[[#This Row],[queso_kg]]*Tabla2[[#This Row],[queso_mg_pct]]/100</f>
        <v>0</v>
      </c>
      <c r="S219">
        <f>_xlfn.ISOWEEKNUM(Tabla2[[#This Row],[fecha]])</f>
        <v>31</v>
      </c>
      <c r="T219">
        <v>32</v>
      </c>
    </row>
    <row r="220" spans="1:20" x14ac:dyDescent="0.25">
      <c r="A220" s="1">
        <v>45509</v>
      </c>
      <c r="B220">
        <v>5411</v>
      </c>
      <c r="C220">
        <v>5253</v>
      </c>
      <c r="D220">
        <v>42.43</v>
      </c>
      <c r="E220">
        <v>35.4</v>
      </c>
      <c r="F220">
        <v>5028</v>
      </c>
      <c r="G220">
        <v>39.26</v>
      </c>
      <c r="H220">
        <v>33.75</v>
      </c>
      <c r="I220">
        <v>5366</v>
      </c>
      <c r="J220">
        <v>641.64</v>
      </c>
      <c r="K220">
        <v>51.7</v>
      </c>
      <c r="L220">
        <v>26.94</v>
      </c>
      <c r="M220">
        <f>Tabla2[[#This Row],[entrada_litros]]*Tabla2[[#This Row],[entrada_grasa_g_l]]/1000</f>
        <v>222.88479000000001</v>
      </c>
      <c r="N220">
        <f>Tabla2[[#This Row],[entrada_litros]]*Tabla2[[#This Row],[entrada_prot_g_l]]/1000</f>
        <v>185.9562</v>
      </c>
      <c r="O220">
        <f>Tabla2[[#This Row],[cuba_fab_litros]]*Tabla2[[#This Row],[cuba_fab_grasa_g_l]]/1000</f>
        <v>197.39928</v>
      </c>
      <c r="P220">
        <f>Tabla2[[#This Row],[cuba_fab_litros]]*Tabla2[[#This Row],[cuba_fab_prot_g_l]]/1000</f>
        <v>169.69499999999999</v>
      </c>
      <c r="Q220">
        <f>Tabla2[[#This Row],[queso_kg]]*Tabla2[[#This Row],[queso_est_pct]]/100</f>
        <v>331.72788000000003</v>
      </c>
      <c r="R220">
        <f>Tabla2[[#This Row],[queso_kg]]*Tabla2[[#This Row],[queso_mg_pct]]/100</f>
        <v>172.85781600000001</v>
      </c>
      <c r="S220">
        <f>_xlfn.ISOWEEKNUM(Tabla2[[#This Row],[fecha]])</f>
        <v>32</v>
      </c>
      <c r="T220">
        <v>32</v>
      </c>
    </row>
    <row r="221" spans="1:20" x14ac:dyDescent="0.25">
      <c r="A221" s="1">
        <v>45510</v>
      </c>
      <c r="B221">
        <v>5668</v>
      </c>
      <c r="C221">
        <v>5503</v>
      </c>
      <c r="D221">
        <v>43.09</v>
      </c>
      <c r="E221">
        <v>36.11</v>
      </c>
      <c r="F221">
        <v>5029</v>
      </c>
      <c r="G221">
        <v>39.950000000000003</v>
      </c>
      <c r="H221">
        <v>34.1</v>
      </c>
      <c r="I221">
        <v>5869</v>
      </c>
      <c r="J221">
        <v>649.88</v>
      </c>
      <c r="K221">
        <v>49.81</v>
      </c>
      <c r="L221">
        <v>26.09</v>
      </c>
      <c r="M221">
        <f>Tabla2[[#This Row],[entrada_litros]]*Tabla2[[#This Row],[entrada_grasa_g_l]]/1000</f>
        <v>237.12427000000002</v>
      </c>
      <c r="N221">
        <f>Tabla2[[#This Row],[entrada_litros]]*Tabla2[[#This Row],[entrada_prot_g_l]]/1000</f>
        <v>198.71332999999998</v>
      </c>
      <c r="O221">
        <f>Tabla2[[#This Row],[cuba_fab_litros]]*Tabla2[[#This Row],[cuba_fab_grasa_g_l]]/1000</f>
        <v>200.90855000000002</v>
      </c>
      <c r="P221">
        <f>Tabla2[[#This Row],[cuba_fab_litros]]*Tabla2[[#This Row],[cuba_fab_prot_g_l]]/1000</f>
        <v>171.4889</v>
      </c>
      <c r="Q221">
        <f>Tabla2[[#This Row],[queso_kg]]*Tabla2[[#This Row],[queso_est_pct]]/100</f>
        <v>323.70522800000003</v>
      </c>
      <c r="R221">
        <f>Tabla2[[#This Row],[queso_kg]]*Tabla2[[#This Row],[queso_mg_pct]]/100</f>
        <v>169.55369200000001</v>
      </c>
      <c r="S221">
        <f>_xlfn.ISOWEEKNUM(Tabla2[[#This Row],[fecha]])</f>
        <v>32</v>
      </c>
      <c r="T221">
        <v>32</v>
      </c>
    </row>
    <row r="222" spans="1:20" x14ac:dyDescent="0.25">
      <c r="A222" s="1">
        <v>45511</v>
      </c>
      <c r="B222">
        <v>4962</v>
      </c>
      <c r="C222">
        <v>4817</v>
      </c>
      <c r="D222">
        <v>43.15</v>
      </c>
      <c r="E222">
        <v>36.380000000000003</v>
      </c>
      <c r="F222">
        <v>5025</v>
      </c>
      <c r="G222">
        <v>40.81</v>
      </c>
      <c r="H222">
        <v>34.49</v>
      </c>
      <c r="I222">
        <v>5686</v>
      </c>
      <c r="J222">
        <v>625.66999999999996</v>
      </c>
      <c r="K222">
        <v>50.14</v>
      </c>
      <c r="L222">
        <v>25.91</v>
      </c>
      <c r="M222">
        <f>Tabla2[[#This Row],[entrada_litros]]*Tabla2[[#This Row],[entrada_grasa_g_l]]/1000</f>
        <v>207.85354999999998</v>
      </c>
      <c r="N222">
        <f>Tabla2[[#This Row],[entrada_litros]]*Tabla2[[#This Row],[entrada_prot_g_l]]/1000</f>
        <v>175.24246000000002</v>
      </c>
      <c r="O222">
        <f>Tabla2[[#This Row],[cuba_fab_litros]]*Tabla2[[#This Row],[cuba_fab_grasa_g_l]]/1000</f>
        <v>205.07024999999999</v>
      </c>
      <c r="P222">
        <f>Tabla2[[#This Row],[cuba_fab_litros]]*Tabla2[[#This Row],[cuba_fab_prot_g_l]]/1000</f>
        <v>173.31225000000001</v>
      </c>
      <c r="Q222">
        <f>Tabla2[[#This Row],[queso_kg]]*Tabla2[[#This Row],[queso_est_pct]]/100</f>
        <v>313.710938</v>
      </c>
      <c r="R222">
        <f>Tabla2[[#This Row],[queso_kg]]*Tabla2[[#This Row],[queso_mg_pct]]/100</f>
        <v>162.111097</v>
      </c>
      <c r="S222">
        <f>_xlfn.ISOWEEKNUM(Tabla2[[#This Row],[fecha]])</f>
        <v>32</v>
      </c>
      <c r="T222">
        <v>32</v>
      </c>
    </row>
    <row r="223" spans="1:20" x14ac:dyDescent="0.25">
      <c r="A223" s="1">
        <v>45512</v>
      </c>
      <c r="B223">
        <v>5204</v>
      </c>
      <c r="C223">
        <v>5052</v>
      </c>
      <c r="D223">
        <v>43.27</v>
      </c>
      <c r="E223">
        <v>38.200000000000003</v>
      </c>
      <c r="F223">
        <v>5017</v>
      </c>
      <c r="G223">
        <v>40.880000000000003</v>
      </c>
      <c r="H223">
        <v>35.56</v>
      </c>
      <c r="I223">
        <v>5738</v>
      </c>
      <c r="J223">
        <v>644.04999999999995</v>
      </c>
      <c r="K223">
        <v>52.26</v>
      </c>
      <c r="L223">
        <v>27.48</v>
      </c>
      <c r="M223">
        <f>Tabla2[[#This Row],[entrada_litros]]*Tabla2[[#This Row],[entrada_grasa_g_l]]/1000</f>
        <v>218.60004000000001</v>
      </c>
      <c r="N223">
        <f>Tabla2[[#This Row],[entrada_litros]]*Tabla2[[#This Row],[entrada_prot_g_l]]/1000</f>
        <v>192.98640000000003</v>
      </c>
      <c r="O223">
        <f>Tabla2[[#This Row],[cuba_fab_litros]]*Tabla2[[#This Row],[cuba_fab_grasa_g_l]]/1000</f>
        <v>205.09496000000001</v>
      </c>
      <c r="P223">
        <f>Tabla2[[#This Row],[cuba_fab_litros]]*Tabla2[[#This Row],[cuba_fab_prot_g_l]]/1000</f>
        <v>178.40452000000002</v>
      </c>
      <c r="Q223">
        <f>Tabla2[[#This Row],[queso_kg]]*Tabla2[[#This Row],[queso_est_pct]]/100</f>
        <v>336.58053000000001</v>
      </c>
      <c r="R223">
        <f>Tabla2[[#This Row],[queso_kg]]*Tabla2[[#This Row],[queso_mg_pct]]/100</f>
        <v>176.98493999999999</v>
      </c>
      <c r="S223">
        <f>_xlfn.ISOWEEKNUM(Tabla2[[#This Row],[fecha]])</f>
        <v>32</v>
      </c>
      <c r="T223">
        <v>32</v>
      </c>
    </row>
    <row r="224" spans="1:20" x14ac:dyDescent="0.25">
      <c r="A224" s="1">
        <v>45513</v>
      </c>
      <c r="F224">
        <v>5779</v>
      </c>
      <c r="G224">
        <v>40.61</v>
      </c>
      <c r="H224">
        <v>35.630000000000003</v>
      </c>
      <c r="J224">
        <v>753.8</v>
      </c>
      <c r="K224">
        <v>51.75</v>
      </c>
      <c r="L224">
        <v>26.39</v>
      </c>
      <c r="M224">
        <f>Tabla2[[#This Row],[entrada_litros]]*Tabla2[[#This Row],[entrada_grasa_g_l]]/1000</f>
        <v>0</v>
      </c>
      <c r="N224">
        <f>Tabla2[[#This Row],[entrada_litros]]*Tabla2[[#This Row],[entrada_prot_g_l]]/1000</f>
        <v>0</v>
      </c>
      <c r="O224">
        <f>Tabla2[[#This Row],[cuba_fab_litros]]*Tabla2[[#This Row],[cuba_fab_grasa_g_l]]/1000</f>
        <v>234.68519000000001</v>
      </c>
      <c r="P224">
        <f>Tabla2[[#This Row],[cuba_fab_litros]]*Tabla2[[#This Row],[cuba_fab_prot_g_l]]/1000</f>
        <v>205.90577000000002</v>
      </c>
      <c r="Q224">
        <f>Tabla2[[#This Row],[queso_kg]]*Tabla2[[#This Row],[queso_est_pct]]/100</f>
        <v>390.09149999999994</v>
      </c>
      <c r="R224">
        <f>Tabla2[[#This Row],[queso_kg]]*Tabla2[[#This Row],[queso_mg_pct]]/100</f>
        <v>198.92782</v>
      </c>
      <c r="S224">
        <f>_xlfn.ISOWEEKNUM(Tabla2[[#This Row],[fecha]])</f>
        <v>32</v>
      </c>
      <c r="T224">
        <v>32</v>
      </c>
    </row>
    <row r="225" spans="1:20" x14ac:dyDescent="0.25">
      <c r="A225" s="1">
        <v>45514</v>
      </c>
      <c r="M225">
        <f>Tabla2[[#This Row],[entrada_litros]]*Tabla2[[#This Row],[entrada_grasa_g_l]]/1000</f>
        <v>0</v>
      </c>
      <c r="N225">
        <f>Tabla2[[#This Row],[entrada_litros]]*Tabla2[[#This Row],[entrada_prot_g_l]]/1000</f>
        <v>0</v>
      </c>
      <c r="O225">
        <f>Tabla2[[#This Row],[cuba_fab_litros]]*Tabla2[[#This Row],[cuba_fab_grasa_g_l]]/1000</f>
        <v>0</v>
      </c>
      <c r="P225">
        <f>Tabla2[[#This Row],[cuba_fab_litros]]*Tabla2[[#This Row],[cuba_fab_prot_g_l]]/1000</f>
        <v>0</v>
      </c>
      <c r="Q225">
        <f>Tabla2[[#This Row],[queso_kg]]*Tabla2[[#This Row],[queso_est_pct]]/100</f>
        <v>0</v>
      </c>
      <c r="R225">
        <f>Tabla2[[#This Row],[queso_kg]]*Tabla2[[#This Row],[queso_mg_pct]]/100</f>
        <v>0</v>
      </c>
      <c r="S225">
        <f>_xlfn.ISOWEEKNUM(Tabla2[[#This Row],[fecha]])</f>
        <v>32</v>
      </c>
      <c r="T225">
        <v>32</v>
      </c>
    </row>
    <row r="226" spans="1:20" x14ac:dyDescent="0.25">
      <c r="A226" s="1">
        <v>45515</v>
      </c>
      <c r="B226">
        <v>4770</v>
      </c>
      <c r="C226">
        <v>4631</v>
      </c>
      <c r="D226">
        <v>45.64</v>
      </c>
      <c r="E226">
        <v>38</v>
      </c>
      <c r="I226">
        <v>4631</v>
      </c>
      <c r="M226">
        <f>Tabla2[[#This Row],[entrada_litros]]*Tabla2[[#This Row],[entrada_grasa_g_l]]/1000</f>
        <v>211.35883999999999</v>
      </c>
      <c r="N226">
        <f>Tabla2[[#This Row],[entrada_litros]]*Tabla2[[#This Row],[entrada_prot_g_l]]/1000</f>
        <v>175.97800000000001</v>
      </c>
      <c r="O226">
        <f>Tabla2[[#This Row],[cuba_fab_litros]]*Tabla2[[#This Row],[cuba_fab_grasa_g_l]]/1000</f>
        <v>0</v>
      </c>
      <c r="P226">
        <f>Tabla2[[#This Row],[cuba_fab_litros]]*Tabla2[[#This Row],[cuba_fab_prot_g_l]]/1000</f>
        <v>0</v>
      </c>
      <c r="Q226">
        <f>Tabla2[[#This Row],[queso_kg]]*Tabla2[[#This Row],[queso_est_pct]]/100</f>
        <v>0</v>
      </c>
      <c r="R226">
        <f>Tabla2[[#This Row],[queso_kg]]*Tabla2[[#This Row],[queso_mg_pct]]/100</f>
        <v>0</v>
      </c>
      <c r="S226">
        <f>_xlfn.ISOWEEKNUM(Tabla2[[#This Row],[fecha]])</f>
        <v>32</v>
      </c>
      <c r="T226">
        <v>33</v>
      </c>
    </row>
    <row r="227" spans="1:20" x14ac:dyDescent="0.25">
      <c r="A227" s="1">
        <v>45516</v>
      </c>
      <c r="B227">
        <v>5121</v>
      </c>
      <c r="C227">
        <v>4972</v>
      </c>
      <c r="D227">
        <v>43.44</v>
      </c>
      <c r="E227">
        <v>35.729999999999997</v>
      </c>
      <c r="F227">
        <v>5026</v>
      </c>
      <c r="G227">
        <v>41.98</v>
      </c>
      <c r="H227">
        <v>35.270000000000003</v>
      </c>
      <c r="I227">
        <v>4603</v>
      </c>
      <c r="J227">
        <v>646.49</v>
      </c>
      <c r="K227">
        <v>52.04</v>
      </c>
      <c r="L227">
        <v>26.77</v>
      </c>
      <c r="M227">
        <f>Tabla2[[#This Row],[entrada_litros]]*Tabla2[[#This Row],[entrada_grasa_g_l]]/1000</f>
        <v>215.98367999999999</v>
      </c>
      <c r="N227">
        <f>Tabla2[[#This Row],[entrada_litros]]*Tabla2[[#This Row],[entrada_prot_g_l]]/1000</f>
        <v>177.64956000000001</v>
      </c>
      <c r="O227">
        <f>Tabla2[[#This Row],[cuba_fab_litros]]*Tabla2[[#This Row],[cuba_fab_grasa_g_l]]/1000</f>
        <v>210.99147999999997</v>
      </c>
      <c r="P227">
        <f>Tabla2[[#This Row],[cuba_fab_litros]]*Tabla2[[#This Row],[cuba_fab_prot_g_l]]/1000</f>
        <v>177.26702000000003</v>
      </c>
      <c r="Q227">
        <f>Tabla2[[#This Row],[queso_kg]]*Tabla2[[#This Row],[queso_est_pct]]/100</f>
        <v>336.43339600000002</v>
      </c>
      <c r="R227">
        <f>Tabla2[[#This Row],[queso_kg]]*Tabla2[[#This Row],[queso_mg_pct]]/100</f>
        <v>173.06537299999999</v>
      </c>
      <c r="S227">
        <f>_xlfn.ISOWEEKNUM(Tabla2[[#This Row],[fecha]])</f>
        <v>33</v>
      </c>
      <c r="T227">
        <v>33</v>
      </c>
    </row>
    <row r="228" spans="1:20" x14ac:dyDescent="0.25">
      <c r="A228" s="1">
        <v>45517</v>
      </c>
      <c r="B228">
        <v>5560</v>
      </c>
      <c r="C228">
        <v>5398</v>
      </c>
      <c r="D228">
        <v>41.39</v>
      </c>
      <c r="E228">
        <v>36.11</v>
      </c>
      <c r="F228">
        <v>5024</v>
      </c>
      <c r="G228">
        <v>40.93</v>
      </c>
      <c r="H228">
        <v>34.92</v>
      </c>
      <c r="I228">
        <v>5001</v>
      </c>
      <c r="J228">
        <v>586.11</v>
      </c>
      <c r="K228">
        <v>54.22</v>
      </c>
      <c r="L228">
        <v>28.66</v>
      </c>
      <c r="M228">
        <f>Tabla2[[#This Row],[entrada_litros]]*Tabla2[[#This Row],[entrada_grasa_g_l]]/1000</f>
        <v>223.42322000000001</v>
      </c>
      <c r="N228">
        <f>Tabla2[[#This Row],[entrada_litros]]*Tabla2[[#This Row],[entrada_prot_g_l]]/1000</f>
        <v>194.92178000000001</v>
      </c>
      <c r="O228">
        <f>Tabla2[[#This Row],[cuba_fab_litros]]*Tabla2[[#This Row],[cuba_fab_grasa_g_l]]/1000</f>
        <v>205.63231999999999</v>
      </c>
      <c r="P228">
        <f>Tabla2[[#This Row],[cuba_fab_litros]]*Tabla2[[#This Row],[cuba_fab_prot_g_l]]/1000</f>
        <v>175.43808000000001</v>
      </c>
      <c r="Q228">
        <f>Tabla2[[#This Row],[queso_kg]]*Tabla2[[#This Row],[queso_est_pct]]/100</f>
        <v>317.78884199999999</v>
      </c>
      <c r="R228">
        <f>Tabla2[[#This Row],[queso_kg]]*Tabla2[[#This Row],[queso_mg_pct]]/100</f>
        <v>167.97912600000001</v>
      </c>
      <c r="S228">
        <f>_xlfn.ISOWEEKNUM(Tabla2[[#This Row],[fecha]])</f>
        <v>33</v>
      </c>
      <c r="T228">
        <v>33</v>
      </c>
    </row>
    <row r="229" spans="1:20" x14ac:dyDescent="0.25">
      <c r="A229" s="1">
        <v>45518</v>
      </c>
      <c r="B229">
        <v>5163</v>
      </c>
      <c r="C229">
        <v>5013</v>
      </c>
      <c r="D229">
        <v>44.02</v>
      </c>
      <c r="E229">
        <v>35.25</v>
      </c>
      <c r="F229">
        <v>5025</v>
      </c>
      <c r="G229">
        <v>41.4</v>
      </c>
      <c r="H229">
        <v>34.19</v>
      </c>
      <c r="I229">
        <v>5014</v>
      </c>
      <c r="J229">
        <v>623</v>
      </c>
      <c r="K229">
        <v>53.22</v>
      </c>
      <c r="L229">
        <v>27.14</v>
      </c>
      <c r="M229">
        <f>Tabla2[[#This Row],[entrada_litros]]*Tabla2[[#This Row],[entrada_grasa_g_l]]/1000</f>
        <v>220.67226000000002</v>
      </c>
      <c r="N229">
        <f>Tabla2[[#This Row],[entrada_litros]]*Tabla2[[#This Row],[entrada_prot_g_l]]/1000</f>
        <v>176.70824999999999</v>
      </c>
      <c r="O229">
        <f>Tabla2[[#This Row],[cuba_fab_litros]]*Tabla2[[#This Row],[cuba_fab_grasa_g_l]]/1000</f>
        <v>208.035</v>
      </c>
      <c r="P229">
        <f>Tabla2[[#This Row],[cuba_fab_litros]]*Tabla2[[#This Row],[cuba_fab_prot_g_l]]/1000</f>
        <v>171.80475000000001</v>
      </c>
      <c r="Q229">
        <f>Tabla2[[#This Row],[queso_kg]]*Tabla2[[#This Row],[queso_est_pct]]/100</f>
        <v>331.56059999999997</v>
      </c>
      <c r="R229">
        <f>Tabla2[[#This Row],[queso_kg]]*Tabla2[[#This Row],[queso_mg_pct]]/100</f>
        <v>169.0822</v>
      </c>
      <c r="S229">
        <f>_xlfn.ISOWEEKNUM(Tabla2[[#This Row],[fecha]])</f>
        <v>33</v>
      </c>
      <c r="T229">
        <v>33</v>
      </c>
    </row>
    <row r="230" spans="1:20" x14ac:dyDescent="0.25">
      <c r="A230" s="1">
        <v>45519</v>
      </c>
      <c r="B230">
        <v>5266</v>
      </c>
      <c r="C230">
        <v>5113</v>
      </c>
      <c r="D230">
        <v>43.1</v>
      </c>
      <c r="E230">
        <v>36.46</v>
      </c>
      <c r="F230">
        <v>5020</v>
      </c>
      <c r="G230">
        <v>41.64</v>
      </c>
      <c r="H230">
        <v>34.700000000000003</v>
      </c>
      <c r="I230">
        <v>5127</v>
      </c>
      <c r="J230">
        <v>643.46</v>
      </c>
      <c r="K230">
        <v>49.69</v>
      </c>
      <c r="L230">
        <v>26.93</v>
      </c>
      <c r="M230">
        <f>Tabla2[[#This Row],[entrada_litros]]*Tabla2[[#This Row],[entrada_grasa_g_l]]/1000</f>
        <v>220.37030000000001</v>
      </c>
      <c r="N230">
        <f>Tabla2[[#This Row],[entrada_litros]]*Tabla2[[#This Row],[entrada_prot_g_l]]/1000</f>
        <v>186.41998000000001</v>
      </c>
      <c r="O230">
        <f>Tabla2[[#This Row],[cuba_fab_litros]]*Tabla2[[#This Row],[cuba_fab_grasa_g_l]]/1000</f>
        <v>209.03279999999998</v>
      </c>
      <c r="P230">
        <f>Tabla2[[#This Row],[cuba_fab_litros]]*Tabla2[[#This Row],[cuba_fab_prot_g_l]]/1000</f>
        <v>174.19399999999999</v>
      </c>
      <c r="Q230">
        <f>Tabla2[[#This Row],[queso_kg]]*Tabla2[[#This Row],[queso_est_pct]]/100</f>
        <v>319.735274</v>
      </c>
      <c r="R230">
        <f>Tabla2[[#This Row],[queso_kg]]*Tabla2[[#This Row],[queso_mg_pct]]/100</f>
        <v>173.28377800000001</v>
      </c>
      <c r="S230">
        <f>_xlfn.ISOWEEKNUM(Tabla2[[#This Row],[fecha]])</f>
        <v>33</v>
      </c>
      <c r="T230">
        <v>33</v>
      </c>
    </row>
    <row r="231" spans="1:20" x14ac:dyDescent="0.25">
      <c r="A231" s="1">
        <v>45520</v>
      </c>
      <c r="F231">
        <v>5155</v>
      </c>
      <c r="G231">
        <v>41.23</v>
      </c>
      <c r="H231">
        <v>34.51</v>
      </c>
      <c r="J231">
        <v>618.39</v>
      </c>
      <c r="K231">
        <v>54.48</v>
      </c>
      <c r="L231">
        <v>29.42</v>
      </c>
      <c r="M231">
        <f>Tabla2[[#This Row],[entrada_litros]]*Tabla2[[#This Row],[entrada_grasa_g_l]]/1000</f>
        <v>0</v>
      </c>
      <c r="N231">
        <f>Tabla2[[#This Row],[entrada_litros]]*Tabla2[[#This Row],[entrada_prot_g_l]]/1000</f>
        <v>0</v>
      </c>
      <c r="O231">
        <f>Tabla2[[#This Row],[cuba_fab_litros]]*Tabla2[[#This Row],[cuba_fab_grasa_g_l]]/1000</f>
        <v>212.54065</v>
      </c>
      <c r="P231">
        <f>Tabla2[[#This Row],[cuba_fab_litros]]*Tabla2[[#This Row],[cuba_fab_prot_g_l]]/1000</f>
        <v>177.89904999999999</v>
      </c>
      <c r="Q231">
        <f>Tabla2[[#This Row],[queso_kg]]*Tabla2[[#This Row],[queso_est_pct]]/100</f>
        <v>336.89887199999998</v>
      </c>
      <c r="R231">
        <f>Tabla2[[#This Row],[queso_kg]]*Tabla2[[#This Row],[queso_mg_pct]]/100</f>
        <v>181.93033800000001</v>
      </c>
      <c r="S231">
        <f>_xlfn.ISOWEEKNUM(Tabla2[[#This Row],[fecha]])</f>
        <v>33</v>
      </c>
      <c r="T231">
        <v>33</v>
      </c>
    </row>
    <row r="232" spans="1:20" x14ac:dyDescent="0.25">
      <c r="A232" s="1">
        <v>45521</v>
      </c>
      <c r="M232">
        <f>Tabla2[[#This Row],[entrada_litros]]*Tabla2[[#This Row],[entrada_grasa_g_l]]/1000</f>
        <v>0</v>
      </c>
      <c r="N232">
        <f>Tabla2[[#This Row],[entrada_litros]]*Tabla2[[#This Row],[entrada_prot_g_l]]/1000</f>
        <v>0</v>
      </c>
      <c r="O232">
        <f>Tabla2[[#This Row],[cuba_fab_litros]]*Tabla2[[#This Row],[cuba_fab_grasa_g_l]]/1000</f>
        <v>0</v>
      </c>
      <c r="P232">
        <f>Tabla2[[#This Row],[cuba_fab_litros]]*Tabla2[[#This Row],[cuba_fab_prot_g_l]]/1000</f>
        <v>0</v>
      </c>
      <c r="Q232">
        <f>Tabla2[[#This Row],[queso_kg]]*Tabla2[[#This Row],[queso_est_pct]]/100</f>
        <v>0</v>
      </c>
      <c r="R232">
        <f>Tabla2[[#This Row],[queso_kg]]*Tabla2[[#This Row],[queso_mg_pct]]/100</f>
        <v>0</v>
      </c>
      <c r="S232">
        <f>_xlfn.ISOWEEKNUM(Tabla2[[#This Row],[fecha]])</f>
        <v>33</v>
      </c>
      <c r="T232">
        <v>33</v>
      </c>
    </row>
    <row r="233" spans="1:20" x14ac:dyDescent="0.25">
      <c r="A233" s="1">
        <v>45522</v>
      </c>
      <c r="B233">
        <v>5345</v>
      </c>
      <c r="C233">
        <v>5189</v>
      </c>
      <c r="D233">
        <v>40.549999999999997</v>
      </c>
      <c r="E233">
        <v>35.42</v>
      </c>
      <c r="I233">
        <v>5189</v>
      </c>
      <c r="M233">
        <f>Tabla2[[#This Row],[entrada_litros]]*Tabla2[[#This Row],[entrada_grasa_g_l]]/1000</f>
        <v>210.41394999999997</v>
      </c>
      <c r="N233">
        <f>Tabla2[[#This Row],[entrada_litros]]*Tabla2[[#This Row],[entrada_prot_g_l]]/1000</f>
        <v>183.79438000000002</v>
      </c>
      <c r="O233">
        <f>Tabla2[[#This Row],[cuba_fab_litros]]*Tabla2[[#This Row],[cuba_fab_grasa_g_l]]/1000</f>
        <v>0</v>
      </c>
      <c r="P233">
        <f>Tabla2[[#This Row],[cuba_fab_litros]]*Tabla2[[#This Row],[cuba_fab_prot_g_l]]/1000</f>
        <v>0</v>
      </c>
      <c r="Q233">
        <f>Tabla2[[#This Row],[queso_kg]]*Tabla2[[#This Row],[queso_est_pct]]/100</f>
        <v>0</v>
      </c>
      <c r="R233">
        <f>Tabla2[[#This Row],[queso_kg]]*Tabla2[[#This Row],[queso_mg_pct]]/100</f>
        <v>0</v>
      </c>
      <c r="S233">
        <f>_xlfn.ISOWEEKNUM(Tabla2[[#This Row],[fecha]])</f>
        <v>33</v>
      </c>
      <c r="T233">
        <v>34</v>
      </c>
    </row>
    <row r="234" spans="1:20" x14ac:dyDescent="0.25">
      <c r="A234" s="1">
        <v>45523</v>
      </c>
      <c r="B234">
        <v>5270</v>
      </c>
      <c r="C234">
        <v>5117</v>
      </c>
      <c r="D234">
        <v>43.73</v>
      </c>
      <c r="E234">
        <v>34.64</v>
      </c>
      <c r="F234">
        <v>5024</v>
      </c>
      <c r="G234">
        <v>40.29</v>
      </c>
      <c r="H234">
        <v>33.6</v>
      </c>
      <c r="I234">
        <v>5306</v>
      </c>
      <c r="J234">
        <v>647.83000000000004</v>
      </c>
      <c r="K234">
        <v>52.05</v>
      </c>
      <c r="L234">
        <v>26.46</v>
      </c>
      <c r="M234">
        <f>Tabla2[[#This Row],[entrada_litros]]*Tabla2[[#This Row],[entrada_grasa_g_l]]/1000</f>
        <v>223.76640999999998</v>
      </c>
      <c r="N234">
        <f>Tabla2[[#This Row],[entrada_litros]]*Tabla2[[#This Row],[entrada_prot_g_l]]/1000</f>
        <v>177.25288</v>
      </c>
      <c r="O234">
        <f>Tabla2[[#This Row],[cuba_fab_litros]]*Tabla2[[#This Row],[cuba_fab_grasa_g_l]]/1000</f>
        <v>202.41695999999999</v>
      </c>
      <c r="P234">
        <f>Tabla2[[#This Row],[cuba_fab_litros]]*Tabla2[[#This Row],[cuba_fab_prot_g_l]]/1000</f>
        <v>168.8064</v>
      </c>
      <c r="Q234">
        <f>Tabla2[[#This Row],[queso_kg]]*Tabla2[[#This Row],[queso_est_pct]]/100</f>
        <v>337.195515</v>
      </c>
      <c r="R234">
        <f>Tabla2[[#This Row],[queso_kg]]*Tabla2[[#This Row],[queso_mg_pct]]/100</f>
        <v>171.415818</v>
      </c>
      <c r="S234">
        <f>_xlfn.ISOWEEKNUM(Tabla2[[#This Row],[fecha]])</f>
        <v>34</v>
      </c>
      <c r="T234">
        <v>34</v>
      </c>
    </row>
    <row r="235" spans="1:20" x14ac:dyDescent="0.25">
      <c r="A235" s="1">
        <v>45524</v>
      </c>
      <c r="B235">
        <v>4829</v>
      </c>
      <c r="C235">
        <v>4688</v>
      </c>
      <c r="D235">
        <v>42.39</v>
      </c>
      <c r="E235">
        <v>35.14</v>
      </c>
      <c r="F235">
        <v>5030</v>
      </c>
      <c r="G235">
        <v>40.68</v>
      </c>
      <c r="H235">
        <v>33.630000000000003</v>
      </c>
      <c r="I235">
        <v>4994</v>
      </c>
      <c r="J235">
        <v>605.85</v>
      </c>
      <c r="K235">
        <v>52.86</v>
      </c>
      <c r="L235">
        <v>27.55</v>
      </c>
      <c r="M235">
        <f>Tabla2[[#This Row],[entrada_litros]]*Tabla2[[#This Row],[entrada_grasa_g_l]]/1000</f>
        <v>198.72432000000001</v>
      </c>
      <c r="N235">
        <f>Tabla2[[#This Row],[entrada_litros]]*Tabla2[[#This Row],[entrada_prot_g_l]]/1000</f>
        <v>164.73632000000001</v>
      </c>
      <c r="O235">
        <f>Tabla2[[#This Row],[cuba_fab_litros]]*Tabla2[[#This Row],[cuba_fab_grasa_g_l]]/1000</f>
        <v>204.62039999999999</v>
      </c>
      <c r="P235">
        <f>Tabla2[[#This Row],[cuba_fab_litros]]*Tabla2[[#This Row],[cuba_fab_prot_g_l]]/1000</f>
        <v>169.15890000000002</v>
      </c>
      <c r="Q235">
        <f>Tabla2[[#This Row],[queso_kg]]*Tabla2[[#This Row],[queso_est_pct]]/100</f>
        <v>320.25231000000002</v>
      </c>
      <c r="R235">
        <f>Tabla2[[#This Row],[queso_kg]]*Tabla2[[#This Row],[queso_mg_pct]]/100</f>
        <v>166.911675</v>
      </c>
      <c r="S235">
        <f>_xlfn.ISOWEEKNUM(Tabla2[[#This Row],[fecha]])</f>
        <v>34</v>
      </c>
      <c r="T235">
        <v>34</v>
      </c>
    </row>
    <row r="236" spans="1:20" x14ac:dyDescent="0.25">
      <c r="A236" s="1">
        <v>45525</v>
      </c>
      <c r="B236">
        <v>4904</v>
      </c>
      <c r="C236">
        <v>4761</v>
      </c>
      <c r="D236">
        <v>39.85</v>
      </c>
      <c r="E236">
        <v>35.31</v>
      </c>
      <c r="F236">
        <v>5025</v>
      </c>
      <c r="G236">
        <v>39.479999999999997</v>
      </c>
      <c r="H236">
        <v>33.590000000000003</v>
      </c>
      <c r="I236">
        <v>4755</v>
      </c>
      <c r="J236">
        <v>660.73</v>
      </c>
      <c r="K236">
        <v>51.09</v>
      </c>
      <c r="L236">
        <v>26.03</v>
      </c>
      <c r="M236">
        <f>Tabla2[[#This Row],[entrada_litros]]*Tabla2[[#This Row],[entrada_grasa_g_l]]/1000</f>
        <v>189.72585000000001</v>
      </c>
      <c r="N236">
        <f>Tabla2[[#This Row],[entrada_litros]]*Tabla2[[#This Row],[entrada_prot_g_l]]/1000</f>
        <v>168.11090999999999</v>
      </c>
      <c r="O236">
        <f>Tabla2[[#This Row],[cuba_fab_litros]]*Tabla2[[#This Row],[cuba_fab_grasa_g_l]]/1000</f>
        <v>198.38699999999997</v>
      </c>
      <c r="P236">
        <f>Tabla2[[#This Row],[cuba_fab_litros]]*Tabla2[[#This Row],[cuba_fab_prot_g_l]]/1000</f>
        <v>168.78975000000003</v>
      </c>
      <c r="Q236">
        <f>Tabla2[[#This Row],[queso_kg]]*Tabla2[[#This Row],[queso_est_pct]]/100</f>
        <v>337.56695700000006</v>
      </c>
      <c r="R236">
        <f>Tabla2[[#This Row],[queso_kg]]*Tabla2[[#This Row],[queso_mg_pct]]/100</f>
        <v>171.98801900000001</v>
      </c>
      <c r="S236">
        <f>_xlfn.ISOWEEKNUM(Tabla2[[#This Row],[fecha]])</f>
        <v>34</v>
      </c>
      <c r="T236">
        <v>34</v>
      </c>
    </row>
    <row r="237" spans="1:20" x14ac:dyDescent="0.25">
      <c r="A237" s="1">
        <v>45526</v>
      </c>
      <c r="B237">
        <v>5081</v>
      </c>
      <c r="C237">
        <v>4933</v>
      </c>
      <c r="D237">
        <v>42.86</v>
      </c>
      <c r="E237">
        <v>34.01</v>
      </c>
      <c r="F237">
        <v>5032</v>
      </c>
      <c r="G237">
        <v>40.21</v>
      </c>
      <c r="H237">
        <v>32.93</v>
      </c>
      <c r="I237">
        <v>4688</v>
      </c>
      <c r="J237">
        <v>605.11</v>
      </c>
      <c r="K237">
        <v>53.48</v>
      </c>
      <c r="L237">
        <v>27.74</v>
      </c>
      <c r="M237">
        <f>Tabla2[[#This Row],[entrada_litros]]*Tabla2[[#This Row],[entrada_grasa_g_l]]/1000</f>
        <v>211.42838</v>
      </c>
      <c r="N237">
        <f>Tabla2[[#This Row],[entrada_litros]]*Tabla2[[#This Row],[entrada_prot_g_l]]/1000</f>
        <v>167.77132999999998</v>
      </c>
      <c r="O237">
        <f>Tabla2[[#This Row],[cuba_fab_litros]]*Tabla2[[#This Row],[cuba_fab_grasa_g_l]]/1000</f>
        <v>202.33672000000001</v>
      </c>
      <c r="P237">
        <f>Tabla2[[#This Row],[cuba_fab_litros]]*Tabla2[[#This Row],[cuba_fab_prot_g_l]]/1000</f>
        <v>165.70376000000002</v>
      </c>
      <c r="Q237">
        <f>Tabla2[[#This Row],[queso_kg]]*Tabla2[[#This Row],[queso_est_pct]]/100</f>
        <v>323.61282799999998</v>
      </c>
      <c r="R237">
        <f>Tabla2[[#This Row],[queso_kg]]*Tabla2[[#This Row],[queso_mg_pct]]/100</f>
        <v>167.85751400000001</v>
      </c>
      <c r="S237">
        <f>_xlfn.ISOWEEKNUM(Tabla2[[#This Row],[fecha]])</f>
        <v>34</v>
      </c>
      <c r="T237">
        <v>34</v>
      </c>
    </row>
    <row r="238" spans="1:20" x14ac:dyDescent="0.25">
      <c r="A238" s="1">
        <v>45527</v>
      </c>
      <c r="F238">
        <v>4715</v>
      </c>
      <c r="G238">
        <v>40.1</v>
      </c>
      <c r="H238">
        <v>33.090000000000003</v>
      </c>
      <c r="J238">
        <v>571</v>
      </c>
      <c r="K238">
        <v>51.98</v>
      </c>
      <c r="L238">
        <v>26.77</v>
      </c>
      <c r="M238">
        <f>Tabla2[[#This Row],[entrada_litros]]*Tabla2[[#This Row],[entrada_grasa_g_l]]/1000</f>
        <v>0</v>
      </c>
      <c r="N238">
        <f>Tabla2[[#This Row],[entrada_litros]]*Tabla2[[#This Row],[entrada_prot_g_l]]/1000</f>
        <v>0</v>
      </c>
      <c r="O238">
        <f>Tabla2[[#This Row],[cuba_fab_litros]]*Tabla2[[#This Row],[cuba_fab_grasa_g_l]]/1000</f>
        <v>189.07149999999999</v>
      </c>
      <c r="P238">
        <f>Tabla2[[#This Row],[cuba_fab_litros]]*Tabla2[[#This Row],[cuba_fab_prot_g_l]]/1000</f>
        <v>156.01935</v>
      </c>
      <c r="Q238">
        <f>Tabla2[[#This Row],[queso_kg]]*Tabla2[[#This Row],[queso_est_pct]]/100</f>
        <v>296.80579999999998</v>
      </c>
      <c r="R238">
        <f>Tabla2[[#This Row],[queso_kg]]*Tabla2[[#This Row],[queso_mg_pct]]/100</f>
        <v>152.85669999999999</v>
      </c>
      <c r="S238">
        <f>_xlfn.ISOWEEKNUM(Tabla2[[#This Row],[fecha]])</f>
        <v>34</v>
      </c>
      <c r="T238">
        <v>34</v>
      </c>
    </row>
    <row r="239" spans="1:20" x14ac:dyDescent="0.25">
      <c r="A239" s="1">
        <v>45528</v>
      </c>
      <c r="M239">
        <f>Tabla2[[#This Row],[entrada_litros]]*Tabla2[[#This Row],[entrada_grasa_g_l]]/1000</f>
        <v>0</v>
      </c>
      <c r="N239">
        <f>Tabla2[[#This Row],[entrada_litros]]*Tabla2[[#This Row],[entrada_prot_g_l]]/1000</f>
        <v>0</v>
      </c>
      <c r="O239">
        <f>Tabla2[[#This Row],[cuba_fab_litros]]*Tabla2[[#This Row],[cuba_fab_grasa_g_l]]/1000</f>
        <v>0</v>
      </c>
      <c r="P239">
        <f>Tabla2[[#This Row],[cuba_fab_litros]]*Tabla2[[#This Row],[cuba_fab_prot_g_l]]/1000</f>
        <v>0</v>
      </c>
      <c r="Q239">
        <f>Tabla2[[#This Row],[queso_kg]]*Tabla2[[#This Row],[queso_est_pct]]/100</f>
        <v>0</v>
      </c>
      <c r="R239">
        <f>Tabla2[[#This Row],[queso_kg]]*Tabla2[[#This Row],[queso_mg_pct]]/100</f>
        <v>0</v>
      </c>
      <c r="S239">
        <f>_xlfn.ISOWEEKNUM(Tabla2[[#This Row],[fecha]])</f>
        <v>34</v>
      </c>
      <c r="T239">
        <v>34</v>
      </c>
    </row>
    <row r="240" spans="1:20" x14ac:dyDescent="0.25">
      <c r="A240" s="1">
        <v>45529</v>
      </c>
      <c r="B240">
        <v>5674</v>
      </c>
      <c r="C240">
        <v>5509</v>
      </c>
      <c r="D240">
        <v>42.89</v>
      </c>
      <c r="E240">
        <v>38.119999999999997</v>
      </c>
      <c r="I240">
        <v>5509</v>
      </c>
      <c r="M240">
        <f>Tabla2[[#This Row],[entrada_litros]]*Tabla2[[#This Row],[entrada_grasa_g_l]]/1000</f>
        <v>236.28101000000001</v>
      </c>
      <c r="N240">
        <f>Tabla2[[#This Row],[entrada_litros]]*Tabla2[[#This Row],[entrada_prot_g_l]]/1000</f>
        <v>210.00307999999998</v>
      </c>
      <c r="O240">
        <f>Tabla2[[#This Row],[cuba_fab_litros]]*Tabla2[[#This Row],[cuba_fab_grasa_g_l]]/1000</f>
        <v>0</v>
      </c>
      <c r="P240">
        <f>Tabla2[[#This Row],[cuba_fab_litros]]*Tabla2[[#This Row],[cuba_fab_prot_g_l]]/1000</f>
        <v>0</v>
      </c>
      <c r="Q240">
        <f>Tabla2[[#This Row],[queso_kg]]*Tabla2[[#This Row],[queso_est_pct]]/100</f>
        <v>0</v>
      </c>
      <c r="R240">
        <f>Tabla2[[#This Row],[queso_kg]]*Tabla2[[#This Row],[queso_mg_pct]]/100</f>
        <v>0</v>
      </c>
      <c r="S240">
        <f>_xlfn.ISOWEEKNUM(Tabla2[[#This Row],[fecha]])</f>
        <v>34</v>
      </c>
      <c r="T240">
        <v>35</v>
      </c>
    </row>
    <row r="241" spans="1:20" x14ac:dyDescent="0.25">
      <c r="A241" s="1">
        <v>45530</v>
      </c>
      <c r="B241">
        <v>5276</v>
      </c>
      <c r="C241">
        <v>5122</v>
      </c>
      <c r="D241">
        <v>43.14</v>
      </c>
      <c r="E241">
        <v>35.89</v>
      </c>
      <c r="F241">
        <v>5019</v>
      </c>
      <c r="G241">
        <v>41.67</v>
      </c>
      <c r="H241">
        <v>35.35</v>
      </c>
      <c r="I241">
        <v>5631</v>
      </c>
      <c r="J241">
        <v>653.19000000000005</v>
      </c>
      <c r="K241">
        <v>51.31</v>
      </c>
      <c r="L241">
        <v>25.92</v>
      </c>
      <c r="M241">
        <f>Tabla2[[#This Row],[entrada_litros]]*Tabla2[[#This Row],[entrada_grasa_g_l]]/1000</f>
        <v>220.96308000000002</v>
      </c>
      <c r="N241">
        <f>Tabla2[[#This Row],[entrada_litros]]*Tabla2[[#This Row],[entrada_prot_g_l]]/1000</f>
        <v>183.82858000000002</v>
      </c>
      <c r="O241">
        <f>Tabla2[[#This Row],[cuba_fab_litros]]*Tabla2[[#This Row],[cuba_fab_grasa_g_l]]/1000</f>
        <v>209.14173000000002</v>
      </c>
      <c r="P241">
        <f>Tabla2[[#This Row],[cuba_fab_litros]]*Tabla2[[#This Row],[cuba_fab_prot_g_l]]/1000</f>
        <v>177.42165</v>
      </c>
      <c r="Q241">
        <f>Tabla2[[#This Row],[queso_kg]]*Tabla2[[#This Row],[queso_est_pct]]/100</f>
        <v>335.15178900000006</v>
      </c>
      <c r="R241">
        <f>Tabla2[[#This Row],[queso_kg]]*Tabla2[[#This Row],[queso_mg_pct]]/100</f>
        <v>169.30684800000003</v>
      </c>
      <c r="S241">
        <f>_xlfn.ISOWEEKNUM(Tabla2[[#This Row],[fecha]])</f>
        <v>35</v>
      </c>
      <c r="T241">
        <v>35</v>
      </c>
    </row>
    <row r="242" spans="1:20" x14ac:dyDescent="0.25">
      <c r="A242" s="1">
        <v>45531</v>
      </c>
      <c r="B242">
        <v>4711</v>
      </c>
      <c r="C242">
        <v>4574</v>
      </c>
      <c r="D242">
        <v>44.38</v>
      </c>
      <c r="E242">
        <v>36.1</v>
      </c>
      <c r="F242">
        <v>5026</v>
      </c>
      <c r="G242">
        <v>41.89</v>
      </c>
      <c r="H242">
        <v>34.909999999999997</v>
      </c>
      <c r="I242">
        <v>5205</v>
      </c>
      <c r="J242">
        <v>603.47</v>
      </c>
      <c r="K242">
        <v>52.73</v>
      </c>
      <c r="L242">
        <v>27.44</v>
      </c>
      <c r="M242">
        <f>Tabla2[[#This Row],[entrada_litros]]*Tabla2[[#This Row],[entrada_grasa_g_l]]/1000</f>
        <v>202.99412000000004</v>
      </c>
      <c r="N242">
        <f>Tabla2[[#This Row],[entrada_litros]]*Tabla2[[#This Row],[entrada_prot_g_l]]/1000</f>
        <v>165.12139999999999</v>
      </c>
      <c r="O242">
        <f>Tabla2[[#This Row],[cuba_fab_litros]]*Tabla2[[#This Row],[cuba_fab_grasa_g_l]]/1000</f>
        <v>210.53914</v>
      </c>
      <c r="P242">
        <f>Tabla2[[#This Row],[cuba_fab_litros]]*Tabla2[[#This Row],[cuba_fab_prot_g_l]]/1000</f>
        <v>175.45765999999998</v>
      </c>
      <c r="Q242">
        <f>Tabla2[[#This Row],[queso_kg]]*Tabla2[[#This Row],[queso_est_pct]]/100</f>
        <v>318.20973099999998</v>
      </c>
      <c r="R242">
        <f>Tabla2[[#This Row],[queso_kg]]*Tabla2[[#This Row],[queso_mg_pct]]/100</f>
        <v>165.59216800000002</v>
      </c>
      <c r="S242">
        <f>_xlfn.ISOWEEKNUM(Tabla2[[#This Row],[fecha]])</f>
        <v>35</v>
      </c>
      <c r="T242">
        <v>35</v>
      </c>
    </row>
    <row r="243" spans="1:20" x14ac:dyDescent="0.25">
      <c r="A243" s="1">
        <v>45532</v>
      </c>
      <c r="B243">
        <v>5176</v>
      </c>
      <c r="C243">
        <v>5025</v>
      </c>
      <c r="D243">
        <v>42.34</v>
      </c>
      <c r="E243">
        <v>37.020000000000003</v>
      </c>
      <c r="F243">
        <v>5023</v>
      </c>
      <c r="G243">
        <v>40.96</v>
      </c>
      <c r="H243">
        <v>35.04</v>
      </c>
      <c r="I243">
        <v>5230</v>
      </c>
      <c r="J243">
        <v>683.89</v>
      </c>
      <c r="K243">
        <v>51.16</v>
      </c>
      <c r="L243">
        <v>27.5</v>
      </c>
      <c r="M243">
        <f>Tabla2[[#This Row],[entrada_litros]]*Tabla2[[#This Row],[entrada_grasa_g_l]]/1000</f>
        <v>212.75850000000003</v>
      </c>
      <c r="N243">
        <f>Tabla2[[#This Row],[entrada_litros]]*Tabla2[[#This Row],[entrada_prot_g_l]]/1000</f>
        <v>186.02550000000002</v>
      </c>
      <c r="O243">
        <f>Tabla2[[#This Row],[cuba_fab_litros]]*Tabla2[[#This Row],[cuba_fab_grasa_g_l]]/1000</f>
        <v>205.74208000000002</v>
      </c>
      <c r="P243">
        <f>Tabla2[[#This Row],[cuba_fab_litros]]*Tabla2[[#This Row],[cuba_fab_prot_g_l]]/1000</f>
        <v>176.00591999999997</v>
      </c>
      <c r="Q243">
        <f>Tabla2[[#This Row],[queso_kg]]*Tabla2[[#This Row],[queso_est_pct]]/100</f>
        <v>349.87812399999996</v>
      </c>
      <c r="R243">
        <f>Tabla2[[#This Row],[queso_kg]]*Tabla2[[#This Row],[queso_mg_pct]]/100</f>
        <v>188.06975</v>
      </c>
      <c r="S243">
        <f>_xlfn.ISOWEEKNUM(Tabla2[[#This Row],[fecha]])</f>
        <v>35</v>
      </c>
      <c r="T243">
        <v>35</v>
      </c>
    </row>
    <row r="244" spans="1:20" x14ac:dyDescent="0.25">
      <c r="A244" s="1">
        <v>45533</v>
      </c>
      <c r="B244">
        <v>5031</v>
      </c>
      <c r="C244">
        <v>4884</v>
      </c>
      <c r="D244">
        <v>42.78</v>
      </c>
      <c r="E244">
        <v>36.46</v>
      </c>
      <c r="F244">
        <v>5028</v>
      </c>
      <c r="G244">
        <v>40.69</v>
      </c>
      <c r="H244">
        <v>34.659999999999997</v>
      </c>
      <c r="I244">
        <v>5114</v>
      </c>
      <c r="J244">
        <v>619.12</v>
      </c>
      <c r="K244">
        <v>54.12</v>
      </c>
      <c r="L244">
        <v>27.84</v>
      </c>
      <c r="M244">
        <f>Tabla2[[#This Row],[entrada_litros]]*Tabla2[[#This Row],[entrada_grasa_g_l]]/1000</f>
        <v>208.93752000000001</v>
      </c>
      <c r="N244">
        <f>Tabla2[[#This Row],[entrada_litros]]*Tabla2[[#This Row],[entrada_prot_g_l]]/1000</f>
        <v>178.07064000000003</v>
      </c>
      <c r="O244">
        <f>Tabla2[[#This Row],[cuba_fab_litros]]*Tabla2[[#This Row],[cuba_fab_grasa_g_l]]/1000</f>
        <v>204.58931999999999</v>
      </c>
      <c r="P244">
        <f>Tabla2[[#This Row],[cuba_fab_litros]]*Tabla2[[#This Row],[cuba_fab_prot_g_l]]/1000</f>
        <v>174.27047999999999</v>
      </c>
      <c r="Q244">
        <f>Tabla2[[#This Row],[queso_kg]]*Tabla2[[#This Row],[queso_est_pct]]/100</f>
        <v>335.067744</v>
      </c>
      <c r="R244">
        <f>Tabla2[[#This Row],[queso_kg]]*Tabla2[[#This Row],[queso_mg_pct]]/100</f>
        <v>172.36300800000001</v>
      </c>
      <c r="S244">
        <f>_xlfn.ISOWEEKNUM(Tabla2[[#This Row],[fecha]])</f>
        <v>35</v>
      </c>
      <c r="T244">
        <v>35</v>
      </c>
    </row>
    <row r="245" spans="1:20" x14ac:dyDescent="0.25">
      <c r="A245" s="1">
        <v>45534</v>
      </c>
      <c r="F245">
        <v>5147</v>
      </c>
      <c r="G245">
        <v>41.14</v>
      </c>
      <c r="H245">
        <v>35.090000000000003</v>
      </c>
      <c r="J245">
        <v>625.16</v>
      </c>
      <c r="K245">
        <v>53.99</v>
      </c>
      <c r="L245">
        <v>28.03</v>
      </c>
      <c r="M245">
        <f>Tabla2[[#This Row],[entrada_litros]]*Tabla2[[#This Row],[entrada_grasa_g_l]]/1000</f>
        <v>0</v>
      </c>
      <c r="N245">
        <f>Tabla2[[#This Row],[entrada_litros]]*Tabla2[[#This Row],[entrada_prot_g_l]]/1000</f>
        <v>0</v>
      </c>
      <c r="O245">
        <f>Tabla2[[#This Row],[cuba_fab_litros]]*Tabla2[[#This Row],[cuba_fab_grasa_g_l]]/1000</f>
        <v>211.74758000000003</v>
      </c>
      <c r="P245">
        <f>Tabla2[[#This Row],[cuba_fab_litros]]*Tabla2[[#This Row],[cuba_fab_prot_g_l]]/1000</f>
        <v>180.60823000000002</v>
      </c>
      <c r="Q245">
        <f>Tabla2[[#This Row],[queso_kg]]*Tabla2[[#This Row],[queso_est_pct]]/100</f>
        <v>337.52388399999995</v>
      </c>
      <c r="R245">
        <f>Tabla2[[#This Row],[queso_kg]]*Tabla2[[#This Row],[queso_mg_pct]]/100</f>
        <v>175.23234799999997</v>
      </c>
      <c r="S245">
        <f>_xlfn.ISOWEEKNUM(Tabla2[[#This Row],[fecha]])</f>
        <v>35</v>
      </c>
      <c r="T245">
        <v>35</v>
      </c>
    </row>
    <row r="246" spans="1:20" x14ac:dyDescent="0.25">
      <c r="A246" s="1">
        <v>45535</v>
      </c>
      <c r="M246">
        <f>Tabla2[[#This Row],[entrada_litros]]*Tabla2[[#This Row],[entrada_grasa_g_l]]/1000</f>
        <v>0</v>
      </c>
      <c r="N246">
        <f>Tabla2[[#This Row],[entrada_litros]]*Tabla2[[#This Row],[entrada_prot_g_l]]/1000</f>
        <v>0</v>
      </c>
      <c r="O246">
        <f>Tabla2[[#This Row],[cuba_fab_litros]]*Tabla2[[#This Row],[cuba_fab_grasa_g_l]]/1000</f>
        <v>0</v>
      </c>
      <c r="P246">
        <f>Tabla2[[#This Row],[cuba_fab_litros]]*Tabla2[[#This Row],[cuba_fab_prot_g_l]]/1000</f>
        <v>0</v>
      </c>
      <c r="Q246">
        <f>Tabla2[[#This Row],[queso_kg]]*Tabla2[[#This Row],[queso_est_pct]]/100</f>
        <v>0</v>
      </c>
      <c r="R246">
        <f>Tabla2[[#This Row],[queso_kg]]*Tabla2[[#This Row],[queso_mg_pct]]/100</f>
        <v>0</v>
      </c>
      <c r="S246">
        <f>_xlfn.ISOWEEKNUM(Tabla2[[#This Row],[fecha]])</f>
        <v>35</v>
      </c>
      <c r="T246">
        <v>35</v>
      </c>
    </row>
    <row r="247" spans="1:20" x14ac:dyDescent="0.25">
      <c r="A247" s="1">
        <v>45536</v>
      </c>
      <c r="B247">
        <v>5264</v>
      </c>
      <c r="C247">
        <v>5111</v>
      </c>
      <c r="D247">
        <v>44.56</v>
      </c>
      <c r="E247">
        <v>36.950000000000003</v>
      </c>
      <c r="I247">
        <v>5111</v>
      </c>
      <c r="M247">
        <f>Tabla2[[#This Row],[entrada_litros]]*Tabla2[[#This Row],[entrada_grasa_g_l]]/1000</f>
        <v>227.74616</v>
      </c>
      <c r="N247">
        <f>Tabla2[[#This Row],[entrada_litros]]*Tabla2[[#This Row],[entrada_prot_g_l]]/1000</f>
        <v>188.85145</v>
      </c>
      <c r="O247">
        <f>Tabla2[[#This Row],[cuba_fab_litros]]*Tabla2[[#This Row],[cuba_fab_grasa_g_l]]/1000</f>
        <v>0</v>
      </c>
      <c r="P247">
        <f>Tabla2[[#This Row],[cuba_fab_litros]]*Tabla2[[#This Row],[cuba_fab_prot_g_l]]/1000</f>
        <v>0</v>
      </c>
      <c r="Q247">
        <f>Tabla2[[#This Row],[queso_kg]]*Tabla2[[#This Row],[queso_est_pct]]/100</f>
        <v>0</v>
      </c>
      <c r="R247">
        <f>Tabla2[[#This Row],[queso_kg]]*Tabla2[[#This Row],[queso_mg_pct]]/100</f>
        <v>0</v>
      </c>
      <c r="S247">
        <f>_xlfn.ISOWEEKNUM(Tabla2[[#This Row],[fecha]])</f>
        <v>35</v>
      </c>
      <c r="T247">
        <v>36</v>
      </c>
    </row>
    <row r="248" spans="1:20" x14ac:dyDescent="0.25">
      <c r="A248" s="1">
        <v>45537</v>
      </c>
      <c r="B248">
        <v>4821</v>
      </c>
      <c r="C248">
        <v>4681</v>
      </c>
      <c r="D248">
        <v>38.840000000000003</v>
      </c>
      <c r="E248">
        <v>35.229999999999997</v>
      </c>
      <c r="F248">
        <v>5022</v>
      </c>
      <c r="G248">
        <v>39.94</v>
      </c>
      <c r="H248">
        <v>34.46</v>
      </c>
      <c r="I248">
        <v>4792</v>
      </c>
      <c r="J248">
        <v>595.80999999999995</v>
      </c>
      <c r="K248">
        <v>53.99</v>
      </c>
      <c r="L248">
        <v>27.72</v>
      </c>
      <c r="M248">
        <f>Tabla2[[#This Row],[entrada_litros]]*Tabla2[[#This Row],[entrada_grasa_g_l]]/1000</f>
        <v>181.81004000000001</v>
      </c>
      <c r="N248">
        <f>Tabla2[[#This Row],[entrada_litros]]*Tabla2[[#This Row],[entrada_prot_g_l]]/1000</f>
        <v>164.91162999999997</v>
      </c>
      <c r="O248">
        <f>Tabla2[[#This Row],[cuba_fab_litros]]*Tabla2[[#This Row],[cuba_fab_grasa_g_l]]/1000</f>
        <v>200.57867999999999</v>
      </c>
      <c r="P248">
        <f>Tabla2[[#This Row],[cuba_fab_litros]]*Tabla2[[#This Row],[cuba_fab_prot_g_l]]/1000</f>
        <v>173.05812</v>
      </c>
      <c r="Q248">
        <f>Tabla2[[#This Row],[queso_kg]]*Tabla2[[#This Row],[queso_est_pct]]/100</f>
        <v>321.677819</v>
      </c>
      <c r="R248">
        <f>Tabla2[[#This Row],[queso_kg]]*Tabla2[[#This Row],[queso_mg_pct]]/100</f>
        <v>165.15853199999998</v>
      </c>
      <c r="S248">
        <f>_xlfn.ISOWEEKNUM(Tabla2[[#This Row],[fecha]])</f>
        <v>36</v>
      </c>
      <c r="T248">
        <v>36</v>
      </c>
    </row>
    <row r="249" spans="1:20" x14ac:dyDescent="0.25">
      <c r="A249" s="1">
        <v>45538</v>
      </c>
      <c r="B249">
        <v>4981</v>
      </c>
      <c r="C249">
        <v>4836</v>
      </c>
      <c r="D249">
        <v>43.54</v>
      </c>
      <c r="E249">
        <v>34.93</v>
      </c>
      <c r="F249">
        <v>5031</v>
      </c>
      <c r="G249">
        <v>40.619999999999997</v>
      </c>
      <c r="H249">
        <v>33.83</v>
      </c>
      <c r="I249">
        <v>4628</v>
      </c>
      <c r="J249">
        <v>619.6</v>
      </c>
      <c r="K249">
        <v>52.81</v>
      </c>
      <c r="L249">
        <v>27.28</v>
      </c>
      <c r="M249">
        <f>Tabla2[[#This Row],[entrada_litros]]*Tabla2[[#This Row],[entrada_grasa_g_l]]/1000</f>
        <v>210.55944</v>
      </c>
      <c r="N249">
        <f>Tabla2[[#This Row],[entrada_litros]]*Tabla2[[#This Row],[entrada_prot_g_l]]/1000</f>
        <v>168.92148</v>
      </c>
      <c r="O249">
        <f>Tabla2[[#This Row],[cuba_fab_litros]]*Tabla2[[#This Row],[cuba_fab_grasa_g_l]]/1000</f>
        <v>204.35921999999999</v>
      </c>
      <c r="P249">
        <f>Tabla2[[#This Row],[cuba_fab_litros]]*Tabla2[[#This Row],[cuba_fab_prot_g_l]]/1000</f>
        <v>170.19872999999998</v>
      </c>
      <c r="Q249">
        <f>Tabla2[[#This Row],[queso_kg]]*Tabla2[[#This Row],[queso_est_pct]]/100</f>
        <v>327.21075999999999</v>
      </c>
      <c r="R249">
        <f>Tabla2[[#This Row],[queso_kg]]*Tabla2[[#This Row],[queso_mg_pct]]/100</f>
        <v>169.02688000000001</v>
      </c>
      <c r="S249">
        <f>_xlfn.ISOWEEKNUM(Tabla2[[#This Row],[fecha]])</f>
        <v>36</v>
      </c>
      <c r="T249">
        <v>36</v>
      </c>
    </row>
    <row r="250" spans="1:20" x14ac:dyDescent="0.25">
      <c r="A250" s="1">
        <v>45539</v>
      </c>
      <c r="B250">
        <v>5121</v>
      </c>
      <c r="C250">
        <v>4972</v>
      </c>
      <c r="D250">
        <v>42.07</v>
      </c>
      <c r="E250">
        <v>34.99</v>
      </c>
      <c r="F250">
        <v>5028</v>
      </c>
      <c r="G250">
        <v>40.74</v>
      </c>
      <c r="H250">
        <v>33.299999999999997</v>
      </c>
      <c r="I250">
        <v>4600</v>
      </c>
      <c r="J250">
        <v>618.03</v>
      </c>
      <c r="K250">
        <v>51.79</v>
      </c>
      <c r="L250">
        <v>27.12</v>
      </c>
      <c r="M250">
        <f>Tabla2[[#This Row],[entrada_litros]]*Tabla2[[#This Row],[entrada_grasa_g_l]]/1000</f>
        <v>209.17204000000001</v>
      </c>
      <c r="N250">
        <f>Tabla2[[#This Row],[entrada_litros]]*Tabla2[[#This Row],[entrada_prot_g_l]]/1000</f>
        <v>173.97028</v>
      </c>
      <c r="O250">
        <f>Tabla2[[#This Row],[cuba_fab_litros]]*Tabla2[[#This Row],[cuba_fab_grasa_g_l]]/1000</f>
        <v>204.84072</v>
      </c>
      <c r="P250">
        <f>Tabla2[[#This Row],[cuba_fab_litros]]*Tabla2[[#This Row],[cuba_fab_prot_g_l]]/1000</f>
        <v>167.4324</v>
      </c>
      <c r="Q250">
        <f>Tabla2[[#This Row],[queso_kg]]*Tabla2[[#This Row],[queso_est_pct]]/100</f>
        <v>320.07773699999996</v>
      </c>
      <c r="R250">
        <f>Tabla2[[#This Row],[queso_kg]]*Tabla2[[#This Row],[queso_mg_pct]]/100</f>
        <v>167.609736</v>
      </c>
      <c r="S250">
        <f>_xlfn.ISOWEEKNUM(Tabla2[[#This Row],[fecha]])</f>
        <v>36</v>
      </c>
      <c r="T250">
        <v>36</v>
      </c>
    </row>
    <row r="251" spans="1:20" x14ac:dyDescent="0.25">
      <c r="A251" s="1">
        <v>45540</v>
      </c>
      <c r="B251">
        <v>5398</v>
      </c>
      <c r="C251">
        <v>5241</v>
      </c>
      <c r="D251">
        <v>41.78</v>
      </c>
      <c r="E251">
        <v>34.229999999999997</v>
      </c>
      <c r="F251">
        <v>5017</v>
      </c>
      <c r="G251">
        <v>40.44</v>
      </c>
      <c r="H251">
        <v>33.11</v>
      </c>
      <c r="I251">
        <v>4841</v>
      </c>
      <c r="J251">
        <v>661.44</v>
      </c>
      <c r="K251">
        <v>51.45</v>
      </c>
      <c r="L251">
        <v>27.02</v>
      </c>
      <c r="M251">
        <f>Tabla2[[#This Row],[entrada_litros]]*Tabla2[[#This Row],[entrada_grasa_g_l]]/1000</f>
        <v>218.96898000000002</v>
      </c>
      <c r="N251">
        <f>Tabla2[[#This Row],[entrada_litros]]*Tabla2[[#This Row],[entrada_prot_g_l]]/1000</f>
        <v>179.39943</v>
      </c>
      <c r="O251">
        <f>Tabla2[[#This Row],[cuba_fab_litros]]*Tabla2[[#This Row],[cuba_fab_grasa_g_l]]/1000</f>
        <v>202.88747999999998</v>
      </c>
      <c r="P251">
        <f>Tabla2[[#This Row],[cuba_fab_litros]]*Tabla2[[#This Row],[cuba_fab_prot_g_l]]/1000</f>
        <v>166.11286999999999</v>
      </c>
      <c r="Q251">
        <f>Tabla2[[#This Row],[queso_kg]]*Tabla2[[#This Row],[queso_est_pct]]/100</f>
        <v>340.31088000000005</v>
      </c>
      <c r="R251">
        <f>Tabla2[[#This Row],[queso_kg]]*Tabla2[[#This Row],[queso_mg_pct]]/100</f>
        <v>178.72108800000001</v>
      </c>
      <c r="S251">
        <f>_xlfn.ISOWEEKNUM(Tabla2[[#This Row],[fecha]])</f>
        <v>36</v>
      </c>
      <c r="T251">
        <v>36</v>
      </c>
    </row>
    <row r="252" spans="1:20" x14ac:dyDescent="0.25">
      <c r="A252" s="1">
        <v>45541</v>
      </c>
      <c r="F252">
        <v>4869</v>
      </c>
      <c r="G252">
        <v>39.869999999999997</v>
      </c>
      <c r="H252">
        <v>33.36</v>
      </c>
      <c r="J252">
        <v>620.82000000000005</v>
      </c>
      <c r="K252">
        <v>51.93</v>
      </c>
      <c r="L252">
        <v>27.17</v>
      </c>
      <c r="M252">
        <f>Tabla2[[#This Row],[entrada_litros]]*Tabla2[[#This Row],[entrada_grasa_g_l]]/1000</f>
        <v>0</v>
      </c>
      <c r="N252">
        <f>Tabla2[[#This Row],[entrada_litros]]*Tabla2[[#This Row],[entrada_prot_g_l]]/1000</f>
        <v>0</v>
      </c>
      <c r="O252">
        <f>Tabla2[[#This Row],[cuba_fab_litros]]*Tabla2[[#This Row],[cuba_fab_grasa_g_l]]/1000</f>
        <v>194.12702999999999</v>
      </c>
      <c r="P252">
        <f>Tabla2[[#This Row],[cuba_fab_litros]]*Tabla2[[#This Row],[cuba_fab_prot_g_l]]/1000</f>
        <v>162.42983999999998</v>
      </c>
      <c r="Q252">
        <f>Tabla2[[#This Row],[queso_kg]]*Tabla2[[#This Row],[queso_est_pct]]/100</f>
        <v>322.39182600000004</v>
      </c>
      <c r="R252">
        <f>Tabla2[[#This Row],[queso_kg]]*Tabla2[[#This Row],[queso_mg_pct]]/100</f>
        <v>168.676794</v>
      </c>
      <c r="S252">
        <f>_xlfn.ISOWEEKNUM(Tabla2[[#This Row],[fecha]])</f>
        <v>36</v>
      </c>
      <c r="T252">
        <v>36</v>
      </c>
    </row>
    <row r="253" spans="1:20" x14ac:dyDescent="0.25">
      <c r="A253" s="1">
        <v>45542</v>
      </c>
      <c r="M253">
        <f>Tabla2[[#This Row],[entrada_litros]]*Tabla2[[#This Row],[entrada_grasa_g_l]]/1000</f>
        <v>0</v>
      </c>
      <c r="N253">
        <f>Tabla2[[#This Row],[entrada_litros]]*Tabla2[[#This Row],[entrada_prot_g_l]]/1000</f>
        <v>0</v>
      </c>
      <c r="O253">
        <f>Tabla2[[#This Row],[cuba_fab_litros]]*Tabla2[[#This Row],[cuba_fab_grasa_g_l]]/1000</f>
        <v>0</v>
      </c>
      <c r="P253">
        <f>Tabla2[[#This Row],[cuba_fab_litros]]*Tabla2[[#This Row],[cuba_fab_prot_g_l]]/1000</f>
        <v>0</v>
      </c>
      <c r="Q253">
        <f>Tabla2[[#This Row],[queso_kg]]*Tabla2[[#This Row],[queso_est_pct]]/100</f>
        <v>0</v>
      </c>
      <c r="R253">
        <f>Tabla2[[#This Row],[queso_kg]]*Tabla2[[#This Row],[queso_mg_pct]]/100</f>
        <v>0</v>
      </c>
      <c r="S253">
        <f>_xlfn.ISOWEEKNUM(Tabla2[[#This Row],[fecha]])</f>
        <v>36</v>
      </c>
      <c r="T253">
        <v>36</v>
      </c>
    </row>
    <row r="254" spans="1:20" x14ac:dyDescent="0.25">
      <c r="A254" s="1">
        <v>45543</v>
      </c>
      <c r="B254">
        <v>5037</v>
      </c>
      <c r="C254">
        <v>4890</v>
      </c>
      <c r="D254">
        <v>40.9</v>
      </c>
      <c r="E254">
        <v>35.54</v>
      </c>
      <c r="I254">
        <v>4890</v>
      </c>
      <c r="M254">
        <f>Tabla2[[#This Row],[entrada_litros]]*Tabla2[[#This Row],[entrada_grasa_g_l]]/1000</f>
        <v>200.001</v>
      </c>
      <c r="N254">
        <f>Tabla2[[#This Row],[entrada_litros]]*Tabla2[[#This Row],[entrada_prot_g_l]]/1000</f>
        <v>173.79060000000001</v>
      </c>
      <c r="O254">
        <f>Tabla2[[#This Row],[cuba_fab_litros]]*Tabla2[[#This Row],[cuba_fab_grasa_g_l]]/1000</f>
        <v>0</v>
      </c>
      <c r="P254">
        <f>Tabla2[[#This Row],[cuba_fab_litros]]*Tabla2[[#This Row],[cuba_fab_prot_g_l]]/1000</f>
        <v>0</v>
      </c>
      <c r="Q254">
        <f>Tabla2[[#This Row],[queso_kg]]*Tabla2[[#This Row],[queso_est_pct]]/100</f>
        <v>0</v>
      </c>
      <c r="R254">
        <f>Tabla2[[#This Row],[queso_kg]]*Tabla2[[#This Row],[queso_mg_pct]]/100</f>
        <v>0</v>
      </c>
      <c r="S254">
        <f>_xlfn.ISOWEEKNUM(Tabla2[[#This Row],[fecha]])</f>
        <v>36</v>
      </c>
      <c r="T254">
        <v>37</v>
      </c>
    </row>
    <row r="255" spans="1:20" x14ac:dyDescent="0.25">
      <c r="A255" s="1">
        <v>45544</v>
      </c>
      <c r="B255">
        <v>5285</v>
      </c>
      <c r="C255">
        <v>5131</v>
      </c>
      <c r="D255">
        <v>39.840000000000003</v>
      </c>
      <c r="E255">
        <v>34.56</v>
      </c>
      <c r="F255">
        <v>5022</v>
      </c>
      <c r="G255">
        <v>38.82</v>
      </c>
      <c r="H255">
        <v>33.58</v>
      </c>
      <c r="I255">
        <v>5021</v>
      </c>
      <c r="J255">
        <v>582.02</v>
      </c>
      <c r="K255">
        <v>52.53</v>
      </c>
      <c r="L255">
        <v>27.39</v>
      </c>
      <c r="M255">
        <f>Tabla2[[#This Row],[entrada_litros]]*Tabla2[[#This Row],[entrada_grasa_g_l]]/1000</f>
        <v>204.41904</v>
      </c>
      <c r="N255">
        <f>Tabla2[[#This Row],[entrada_litros]]*Tabla2[[#This Row],[entrada_prot_g_l]]/1000</f>
        <v>177.32736000000003</v>
      </c>
      <c r="O255">
        <f>Tabla2[[#This Row],[cuba_fab_litros]]*Tabla2[[#This Row],[cuba_fab_grasa_g_l]]/1000</f>
        <v>194.95404000000002</v>
      </c>
      <c r="P255">
        <f>Tabla2[[#This Row],[cuba_fab_litros]]*Tabla2[[#This Row],[cuba_fab_prot_g_l]]/1000</f>
        <v>168.63875999999999</v>
      </c>
      <c r="Q255">
        <f>Tabla2[[#This Row],[queso_kg]]*Tabla2[[#This Row],[queso_est_pct]]/100</f>
        <v>305.73510600000003</v>
      </c>
      <c r="R255">
        <f>Tabla2[[#This Row],[queso_kg]]*Tabla2[[#This Row],[queso_mg_pct]]/100</f>
        <v>159.415278</v>
      </c>
      <c r="S255">
        <f>_xlfn.ISOWEEKNUM(Tabla2[[#This Row],[fecha]])</f>
        <v>37</v>
      </c>
      <c r="T255">
        <v>37</v>
      </c>
    </row>
    <row r="256" spans="1:20" x14ac:dyDescent="0.25">
      <c r="A256" s="1">
        <v>45545</v>
      </c>
      <c r="B256">
        <v>5368</v>
      </c>
      <c r="C256">
        <v>5212</v>
      </c>
      <c r="D256">
        <v>39.04</v>
      </c>
      <c r="E256">
        <v>33.24</v>
      </c>
      <c r="F256">
        <v>5025</v>
      </c>
      <c r="G256">
        <v>37.89</v>
      </c>
      <c r="H256">
        <v>32.75</v>
      </c>
      <c r="I256">
        <v>5233</v>
      </c>
      <c r="J256">
        <v>634.05999999999995</v>
      </c>
      <c r="K256">
        <v>50.66</v>
      </c>
      <c r="L256">
        <v>25.85</v>
      </c>
      <c r="M256">
        <f>Tabla2[[#This Row],[entrada_litros]]*Tabla2[[#This Row],[entrada_grasa_g_l]]/1000</f>
        <v>203.47647999999998</v>
      </c>
      <c r="N256">
        <f>Tabla2[[#This Row],[entrada_litros]]*Tabla2[[#This Row],[entrada_prot_g_l]]/1000</f>
        <v>173.24688</v>
      </c>
      <c r="O256">
        <f>Tabla2[[#This Row],[cuba_fab_litros]]*Tabla2[[#This Row],[cuba_fab_grasa_g_l]]/1000</f>
        <v>190.39725000000001</v>
      </c>
      <c r="P256">
        <f>Tabla2[[#This Row],[cuba_fab_litros]]*Tabla2[[#This Row],[cuba_fab_prot_g_l]]/1000</f>
        <v>164.56874999999999</v>
      </c>
      <c r="Q256">
        <f>Tabla2[[#This Row],[queso_kg]]*Tabla2[[#This Row],[queso_est_pct]]/100</f>
        <v>321.21479599999998</v>
      </c>
      <c r="R256">
        <f>Tabla2[[#This Row],[queso_kg]]*Tabla2[[#This Row],[queso_mg_pct]]/100</f>
        <v>163.90451000000002</v>
      </c>
      <c r="S256">
        <f>_xlfn.ISOWEEKNUM(Tabla2[[#This Row],[fecha]])</f>
        <v>37</v>
      </c>
      <c r="T256">
        <v>37</v>
      </c>
    </row>
    <row r="257" spans="1:20" x14ac:dyDescent="0.25">
      <c r="A257" s="1">
        <v>45546</v>
      </c>
      <c r="B257">
        <v>5511</v>
      </c>
      <c r="C257">
        <v>5350</v>
      </c>
      <c r="D257">
        <v>42.61</v>
      </c>
      <c r="E257">
        <v>36.909999999999997</v>
      </c>
      <c r="F257">
        <v>5023</v>
      </c>
      <c r="G257">
        <v>39.28</v>
      </c>
      <c r="H257">
        <v>34.020000000000003</v>
      </c>
      <c r="I257">
        <v>5583</v>
      </c>
      <c r="J257">
        <v>626.67999999999995</v>
      </c>
      <c r="K257">
        <v>54.05</v>
      </c>
      <c r="L257">
        <v>27.84</v>
      </c>
      <c r="M257">
        <f>Tabla2[[#This Row],[entrada_litros]]*Tabla2[[#This Row],[entrada_grasa_g_l]]/1000</f>
        <v>227.96350000000001</v>
      </c>
      <c r="N257">
        <f>Tabla2[[#This Row],[entrada_litros]]*Tabla2[[#This Row],[entrada_prot_g_l]]/1000</f>
        <v>197.46849999999998</v>
      </c>
      <c r="O257">
        <f>Tabla2[[#This Row],[cuba_fab_litros]]*Tabla2[[#This Row],[cuba_fab_grasa_g_l]]/1000</f>
        <v>197.30343999999999</v>
      </c>
      <c r="P257">
        <f>Tabla2[[#This Row],[cuba_fab_litros]]*Tabla2[[#This Row],[cuba_fab_prot_g_l]]/1000</f>
        <v>170.88246000000001</v>
      </c>
      <c r="Q257">
        <f>Tabla2[[#This Row],[queso_kg]]*Tabla2[[#This Row],[queso_est_pct]]/100</f>
        <v>338.72053999999997</v>
      </c>
      <c r="R257">
        <f>Tabla2[[#This Row],[queso_kg]]*Tabla2[[#This Row],[queso_mg_pct]]/100</f>
        <v>174.46771200000001</v>
      </c>
      <c r="S257">
        <f>_xlfn.ISOWEEKNUM(Tabla2[[#This Row],[fecha]])</f>
        <v>37</v>
      </c>
      <c r="T257">
        <v>37</v>
      </c>
    </row>
    <row r="258" spans="1:20" x14ac:dyDescent="0.25">
      <c r="A258" s="1">
        <v>45547</v>
      </c>
      <c r="B258">
        <v>5001</v>
      </c>
      <c r="C258">
        <v>4855</v>
      </c>
      <c r="D258">
        <v>42.02</v>
      </c>
      <c r="E258">
        <v>37.58</v>
      </c>
      <c r="F258">
        <v>5023</v>
      </c>
      <c r="G258">
        <v>39.549999999999997</v>
      </c>
      <c r="H258">
        <v>35.049999999999997</v>
      </c>
      <c r="I258">
        <v>5438</v>
      </c>
      <c r="J258">
        <v>625.59</v>
      </c>
      <c r="K258">
        <v>51.69</v>
      </c>
      <c r="L258">
        <v>27.42</v>
      </c>
      <c r="M258">
        <f>Tabla2[[#This Row],[entrada_litros]]*Tabla2[[#This Row],[entrada_grasa_g_l]]/1000</f>
        <v>204.00710000000001</v>
      </c>
      <c r="N258">
        <f>Tabla2[[#This Row],[entrada_litros]]*Tabla2[[#This Row],[entrada_prot_g_l]]/1000</f>
        <v>182.45089999999999</v>
      </c>
      <c r="O258">
        <f>Tabla2[[#This Row],[cuba_fab_litros]]*Tabla2[[#This Row],[cuba_fab_grasa_g_l]]/1000</f>
        <v>198.65965</v>
      </c>
      <c r="P258">
        <f>Tabla2[[#This Row],[cuba_fab_litros]]*Tabla2[[#This Row],[cuba_fab_prot_g_l]]/1000</f>
        <v>176.05615</v>
      </c>
      <c r="Q258">
        <f>Tabla2[[#This Row],[queso_kg]]*Tabla2[[#This Row],[queso_est_pct]]/100</f>
        <v>323.36747100000002</v>
      </c>
      <c r="R258">
        <f>Tabla2[[#This Row],[queso_kg]]*Tabla2[[#This Row],[queso_mg_pct]]/100</f>
        <v>171.53677800000003</v>
      </c>
      <c r="S258">
        <f>_xlfn.ISOWEEKNUM(Tabla2[[#This Row],[fecha]])</f>
        <v>37</v>
      </c>
      <c r="T258">
        <v>37</v>
      </c>
    </row>
    <row r="259" spans="1:20" x14ac:dyDescent="0.25">
      <c r="A259" s="1">
        <v>45548</v>
      </c>
      <c r="F259">
        <v>5472</v>
      </c>
      <c r="G259">
        <v>39.619999999999997</v>
      </c>
      <c r="H259">
        <v>34.81</v>
      </c>
      <c r="J259">
        <v>729.59</v>
      </c>
      <c r="K259">
        <v>51.38</v>
      </c>
      <c r="L259">
        <v>26.47</v>
      </c>
      <c r="M259">
        <f>Tabla2[[#This Row],[entrada_litros]]*Tabla2[[#This Row],[entrada_grasa_g_l]]/1000</f>
        <v>0</v>
      </c>
      <c r="N259">
        <f>Tabla2[[#This Row],[entrada_litros]]*Tabla2[[#This Row],[entrada_prot_g_l]]/1000</f>
        <v>0</v>
      </c>
      <c r="O259">
        <f>Tabla2[[#This Row],[cuba_fab_litros]]*Tabla2[[#This Row],[cuba_fab_grasa_g_l]]/1000</f>
        <v>216.80063999999999</v>
      </c>
      <c r="P259">
        <f>Tabla2[[#This Row],[cuba_fab_litros]]*Tabla2[[#This Row],[cuba_fab_prot_g_l]]/1000</f>
        <v>190.48032000000001</v>
      </c>
      <c r="Q259">
        <f>Tabla2[[#This Row],[queso_kg]]*Tabla2[[#This Row],[queso_est_pct]]/100</f>
        <v>374.86334200000005</v>
      </c>
      <c r="R259">
        <f>Tabla2[[#This Row],[queso_kg]]*Tabla2[[#This Row],[queso_mg_pct]]/100</f>
        <v>193.12247299999999</v>
      </c>
      <c r="S259">
        <f>_xlfn.ISOWEEKNUM(Tabla2[[#This Row],[fecha]])</f>
        <v>37</v>
      </c>
      <c r="T259">
        <v>37</v>
      </c>
    </row>
    <row r="260" spans="1:20" x14ac:dyDescent="0.25">
      <c r="A260" s="1">
        <v>45549</v>
      </c>
      <c r="M260">
        <f>Tabla2[[#This Row],[entrada_litros]]*Tabla2[[#This Row],[entrada_grasa_g_l]]/1000</f>
        <v>0</v>
      </c>
      <c r="N260">
        <f>Tabla2[[#This Row],[entrada_litros]]*Tabla2[[#This Row],[entrada_prot_g_l]]/1000</f>
        <v>0</v>
      </c>
      <c r="O260">
        <f>Tabla2[[#This Row],[cuba_fab_litros]]*Tabla2[[#This Row],[cuba_fab_grasa_g_l]]/1000</f>
        <v>0</v>
      </c>
      <c r="P260">
        <f>Tabla2[[#This Row],[cuba_fab_litros]]*Tabla2[[#This Row],[cuba_fab_prot_g_l]]/1000</f>
        <v>0</v>
      </c>
      <c r="Q260">
        <f>Tabla2[[#This Row],[queso_kg]]*Tabla2[[#This Row],[queso_est_pct]]/100</f>
        <v>0</v>
      </c>
      <c r="R260">
        <f>Tabla2[[#This Row],[queso_kg]]*Tabla2[[#This Row],[queso_mg_pct]]/100</f>
        <v>0</v>
      </c>
      <c r="S260">
        <f>_xlfn.ISOWEEKNUM(Tabla2[[#This Row],[fecha]])</f>
        <v>37</v>
      </c>
      <c r="T260">
        <v>37</v>
      </c>
    </row>
    <row r="261" spans="1:20" x14ac:dyDescent="0.25">
      <c r="A261" s="1">
        <v>45550</v>
      </c>
      <c r="B261">
        <v>4711</v>
      </c>
      <c r="C261">
        <v>4574</v>
      </c>
      <c r="D261">
        <v>42.6</v>
      </c>
      <c r="E261">
        <v>34.520000000000003</v>
      </c>
      <c r="I261">
        <v>4574</v>
      </c>
      <c r="M261">
        <f>Tabla2[[#This Row],[entrada_litros]]*Tabla2[[#This Row],[entrada_grasa_g_l]]/1000</f>
        <v>194.85239999999999</v>
      </c>
      <c r="N261">
        <f>Tabla2[[#This Row],[entrada_litros]]*Tabla2[[#This Row],[entrada_prot_g_l]]/1000</f>
        <v>157.89448000000002</v>
      </c>
      <c r="O261">
        <f>Tabla2[[#This Row],[cuba_fab_litros]]*Tabla2[[#This Row],[cuba_fab_grasa_g_l]]/1000</f>
        <v>0</v>
      </c>
      <c r="P261">
        <f>Tabla2[[#This Row],[cuba_fab_litros]]*Tabla2[[#This Row],[cuba_fab_prot_g_l]]/1000</f>
        <v>0</v>
      </c>
      <c r="Q261">
        <f>Tabla2[[#This Row],[queso_kg]]*Tabla2[[#This Row],[queso_est_pct]]/100</f>
        <v>0</v>
      </c>
      <c r="R261">
        <f>Tabla2[[#This Row],[queso_kg]]*Tabla2[[#This Row],[queso_mg_pct]]/100</f>
        <v>0</v>
      </c>
      <c r="S261">
        <f>_xlfn.ISOWEEKNUM(Tabla2[[#This Row],[fecha]])</f>
        <v>37</v>
      </c>
      <c r="T261">
        <v>38</v>
      </c>
    </row>
    <row r="262" spans="1:20" x14ac:dyDescent="0.25">
      <c r="A262" s="1">
        <v>45551</v>
      </c>
      <c r="B262">
        <v>5196</v>
      </c>
      <c r="C262">
        <v>5045</v>
      </c>
      <c r="D262">
        <v>39.340000000000003</v>
      </c>
      <c r="E262">
        <v>35.68</v>
      </c>
      <c r="F262">
        <v>5029</v>
      </c>
      <c r="G262">
        <v>38.630000000000003</v>
      </c>
      <c r="H262">
        <v>33.54</v>
      </c>
      <c r="I262">
        <v>4619</v>
      </c>
      <c r="J262">
        <v>638.05999999999995</v>
      </c>
      <c r="K262">
        <v>50.63</v>
      </c>
      <c r="L262">
        <v>27.11</v>
      </c>
      <c r="M262">
        <f>Tabla2[[#This Row],[entrada_litros]]*Tabla2[[#This Row],[entrada_grasa_g_l]]/1000</f>
        <v>198.47030000000001</v>
      </c>
      <c r="N262">
        <f>Tabla2[[#This Row],[entrada_litros]]*Tabla2[[#This Row],[entrada_prot_g_l]]/1000</f>
        <v>180.00560000000002</v>
      </c>
      <c r="O262">
        <f>Tabla2[[#This Row],[cuba_fab_litros]]*Tabla2[[#This Row],[cuba_fab_grasa_g_l]]/1000</f>
        <v>194.27027000000001</v>
      </c>
      <c r="P262">
        <f>Tabla2[[#This Row],[cuba_fab_litros]]*Tabla2[[#This Row],[cuba_fab_prot_g_l]]/1000</f>
        <v>168.67266000000001</v>
      </c>
      <c r="Q262">
        <f>Tabla2[[#This Row],[queso_kg]]*Tabla2[[#This Row],[queso_est_pct]]/100</f>
        <v>323.049778</v>
      </c>
      <c r="R262">
        <f>Tabla2[[#This Row],[queso_kg]]*Tabla2[[#This Row],[queso_mg_pct]]/100</f>
        <v>172.97806600000001</v>
      </c>
      <c r="S262">
        <f>_xlfn.ISOWEEKNUM(Tabla2[[#This Row],[fecha]])</f>
        <v>38</v>
      </c>
      <c r="T262">
        <v>38</v>
      </c>
    </row>
    <row r="263" spans="1:20" x14ac:dyDescent="0.25">
      <c r="A263" s="1">
        <v>45552</v>
      </c>
      <c r="B263">
        <v>5419</v>
      </c>
      <c r="C263">
        <v>5261</v>
      </c>
      <c r="D263">
        <v>41.59</v>
      </c>
      <c r="E263">
        <v>34.159999999999997</v>
      </c>
      <c r="F263">
        <v>5026</v>
      </c>
      <c r="G263">
        <v>39.33</v>
      </c>
      <c r="H263">
        <v>33.159999999999997</v>
      </c>
      <c r="I263">
        <v>4880</v>
      </c>
      <c r="J263">
        <v>640.16999999999996</v>
      </c>
      <c r="K263">
        <v>51.59</v>
      </c>
      <c r="L263">
        <v>27.19</v>
      </c>
      <c r="M263">
        <f>Tabla2[[#This Row],[entrada_litros]]*Tabla2[[#This Row],[entrada_grasa_g_l]]/1000</f>
        <v>218.80499000000003</v>
      </c>
      <c r="N263">
        <f>Tabla2[[#This Row],[entrada_litros]]*Tabla2[[#This Row],[entrada_prot_g_l]]/1000</f>
        <v>179.71575999999999</v>
      </c>
      <c r="O263">
        <f>Tabla2[[#This Row],[cuba_fab_litros]]*Tabla2[[#This Row],[cuba_fab_grasa_g_l]]/1000</f>
        <v>197.67257999999998</v>
      </c>
      <c r="P263">
        <f>Tabla2[[#This Row],[cuba_fab_litros]]*Tabla2[[#This Row],[cuba_fab_prot_g_l]]/1000</f>
        <v>166.66215999999997</v>
      </c>
      <c r="Q263">
        <f>Tabla2[[#This Row],[queso_kg]]*Tabla2[[#This Row],[queso_est_pct]]/100</f>
        <v>330.26370300000002</v>
      </c>
      <c r="R263">
        <f>Tabla2[[#This Row],[queso_kg]]*Tabla2[[#This Row],[queso_mg_pct]]/100</f>
        <v>174.06222300000002</v>
      </c>
      <c r="S263">
        <f>_xlfn.ISOWEEKNUM(Tabla2[[#This Row],[fecha]])</f>
        <v>38</v>
      </c>
      <c r="T263">
        <v>38</v>
      </c>
    </row>
    <row r="264" spans="1:20" x14ac:dyDescent="0.25">
      <c r="A264" s="1">
        <v>45553</v>
      </c>
      <c r="B264">
        <v>5643</v>
      </c>
      <c r="C264">
        <v>5479</v>
      </c>
      <c r="D264">
        <v>42.01</v>
      </c>
      <c r="E264">
        <v>34.76</v>
      </c>
      <c r="F264">
        <v>5026</v>
      </c>
      <c r="G264">
        <v>40.01</v>
      </c>
      <c r="H264">
        <v>33.4</v>
      </c>
      <c r="I264">
        <v>5359</v>
      </c>
      <c r="J264">
        <v>612.41</v>
      </c>
      <c r="K264">
        <v>52.27</v>
      </c>
      <c r="L264">
        <v>26.79</v>
      </c>
      <c r="M264">
        <f>Tabla2[[#This Row],[entrada_litros]]*Tabla2[[#This Row],[entrada_grasa_g_l]]/1000</f>
        <v>230.17278999999999</v>
      </c>
      <c r="N264">
        <f>Tabla2[[#This Row],[entrada_litros]]*Tabla2[[#This Row],[entrada_prot_g_l]]/1000</f>
        <v>190.45003999999997</v>
      </c>
      <c r="O264">
        <f>Tabla2[[#This Row],[cuba_fab_litros]]*Tabla2[[#This Row],[cuba_fab_grasa_g_l]]/1000</f>
        <v>201.09025999999997</v>
      </c>
      <c r="P264">
        <f>Tabla2[[#This Row],[cuba_fab_litros]]*Tabla2[[#This Row],[cuba_fab_prot_g_l]]/1000</f>
        <v>167.86840000000001</v>
      </c>
      <c r="Q264">
        <f>Tabla2[[#This Row],[queso_kg]]*Tabla2[[#This Row],[queso_est_pct]]/100</f>
        <v>320.10670699999997</v>
      </c>
      <c r="R264">
        <f>Tabla2[[#This Row],[queso_kg]]*Tabla2[[#This Row],[queso_mg_pct]]/100</f>
        <v>164.064639</v>
      </c>
      <c r="S264">
        <f>_xlfn.ISOWEEKNUM(Tabla2[[#This Row],[fecha]])</f>
        <v>38</v>
      </c>
      <c r="T264">
        <v>38</v>
      </c>
    </row>
    <row r="265" spans="1:20" x14ac:dyDescent="0.25">
      <c r="A265" s="1">
        <v>45554</v>
      </c>
      <c r="B265">
        <v>5381</v>
      </c>
      <c r="C265">
        <v>5224</v>
      </c>
      <c r="D265">
        <v>45</v>
      </c>
      <c r="E265">
        <v>36.270000000000003</v>
      </c>
      <c r="F265">
        <v>5015</v>
      </c>
      <c r="G265">
        <v>41.63</v>
      </c>
      <c r="H265">
        <v>33.94</v>
      </c>
      <c r="I265">
        <v>5583</v>
      </c>
      <c r="J265">
        <v>594.61</v>
      </c>
      <c r="K265">
        <v>51.35</v>
      </c>
      <c r="L265">
        <v>26.43</v>
      </c>
      <c r="M265">
        <f>Tabla2[[#This Row],[entrada_litros]]*Tabla2[[#This Row],[entrada_grasa_g_l]]/1000</f>
        <v>235.08</v>
      </c>
      <c r="N265">
        <f>Tabla2[[#This Row],[entrada_litros]]*Tabla2[[#This Row],[entrada_prot_g_l]]/1000</f>
        <v>189.47448</v>
      </c>
      <c r="O265">
        <f>Tabla2[[#This Row],[cuba_fab_litros]]*Tabla2[[#This Row],[cuba_fab_grasa_g_l]]/1000</f>
        <v>208.77445</v>
      </c>
      <c r="P265">
        <f>Tabla2[[#This Row],[cuba_fab_litros]]*Tabla2[[#This Row],[cuba_fab_prot_g_l]]/1000</f>
        <v>170.20909999999998</v>
      </c>
      <c r="Q265">
        <f>Tabla2[[#This Row],[queso_kg]]*Tabla2[[#This Row],[queso_est_pct]]/100</f>
        <v>305.33223500000003</v>
      </c>
      <c r="R265">
        <f>Tabla2[[#This Row],[queso_kg]]*Tabla2[[#This Row],[queso_mg_pct]]/100</f>
        <v>157.15542300000001</v>
      </c>
      <c r="S265">
        <f>_xlfn.ISOWEEKNUM(Tabla2[[#This Row],[fecha]])</f>
        <v>38</v>
      </c>
      <c r="T265">
        <v>38</v>
      </c>
    </row>
    <row r="266" spans="1:20" x14ac:dyDescent="0.25">
      <c r="A266" s="1">
        <v>45555</v>
      </c>
      <c r="F266">
        <v>5614</v>
      </c>
      <c r="G266">
        <v>41.19</v>
      </c>
      <c r="H266">
        <v>33.880000000000003</v>
      </c>
      <c r="J266">
        <v>705.25</v>
      </c>
      <c r="K266">
        <v>51.65</v>
      </c>
      <c r="L266">
        <v>26.63</v>
      </c>
      <c r="M266">
        <f>Tabla2[[#This Row],[entrada_litros]]*Tabla2[[#This Row],[entrada_grasa_g_l]]/1000</f>
        <v>0</v>
      </c>
      <c r="N266">
        <f>Tabla2[[#This Row],[entrada_litros]]*Tabla2[[#This Row],[entrada_prot_g_l]]/1000</f>
        <v>0</v>
      </c>
      <c r="O266">
        <f>Tabla2[[#This Row],[cuba_fab_litros]]*Tabla2[[#This Row],[cuba_fab_grasa_g_l]]/1000</f>
        <v>231.24065999999996</v>
      </c>
      <c r="P266">
        <f>Tabla2[[#This Row],[cuba_fab_litros]]*Tabla2[[#This Row],[cuba_fab_prot_g_l]]/1000</f>
        <v>190.20232000000001</v>
      </c>
      <c r="Q266">
        <f>Tabla2[[#This Row],[queso_kg]]*Tabla2[[#This Row],[queso_est_pct]]/100</f>
        <v>364.26162499999998</v>
      </c>
      <c r="R266">
        <f>Tabla2[[#This Row],[queso_kg]]*Tabla2[[#This Row],[queso_mg_pct]]/100</f>
        <v>187.808075</v>
      </c>
      <c r="S266">
        <f>_xlfn.ISOWEEKNUM(Tabla2[[#This Row],[fecha]])</f>
        <v>38</v>
      </c>
      <c r="T266">
        <v>38</v>
      </c>
    </row>
    <row r="267" spans="1:20" x14ac:dyDescent="0.25">
      <c r="A267" s="1">
        <v>45556</v>
      </c>
      <c r="M267">
        <f>Tabla2[[#This Row],[entrada_litros]]*Tabla2[[#This Row],[entrada_grasa_g_l]]/1000</f>
        <v>0</v>
      </c>
      <c r="N267">
        <f>Tabla2[[#This Row],[entrada_litros]]*Tabla2[[#This Row],[entrada_prot_g_l]]/1000</f>
        <v>0</v>
      </c>
      <c r="O267">
        <f>Tabla2[[#This Row],[cuba_fab_litros]]*Tabla2[[#This Row],[cuba_fab_grasa_g_l]]/1000</f>
        <v>0</v>
      </c>
      <c r="P267">
        <f>Tabla2[[#This Row],[cuba_fab_litros]]*Tabla2[[#This Row],[cuba_fab_prot_g_l]]/1000</f>
        <v>0</v>
      </c>
      <c r="Q267">
        <f>Tabla2[[#This Row],[queso_kg]]*Tabla2[[#This Row],[queso_est_pct]]/100</f>
        <v>0</v>
      </c>
      <c r="R267">
        <f>Tabla2[[#This Row],[queso_kg]]*Tabla2[[#This Row],[queso_mg_pct]]/100</f>
        <v>0</v>
      </c>
      <c r="S267">
        <f>_xlfn.ISOWEEKNUM(Tabla2[[#This Row],[fecha]])</f>
        <v>38</v>
      </c>
      <c r="T267">
        <v>38</v>
      </c>
    </row>
    <row r="268" spans="1:20" x14ac:dyDescent="0.25">
      <c r="A268" s="1">
        <v>45557</v>
      </c>
      <c r="B268">
        <v>5272</v>
      </c>
      <c r="C268">
        <v>5118</v>
      </c>
      <c r="D268">
        <v>42.01</v>
      </c>
      <c r="E268">
        <v>36.14</v>
      </c>
      <c r="I268">
        <v>5118</v>
      </c>
      <c r="M268">
        <f>Tabla2[[#This Row],[entrada_litros]]*Tabla2[[#This Row],[entrada_grasa_g_l]]/1000</f>
        <v>215.00718000000001</v>
      </c>
      <c r="N268">
        <f>Tabla2[[#This Row],[entrada_litros]]*Tabla2[[#This Row],[entrada_prot_g_l]]/1000</f>
        <v>184.96451999999999</v>
      </c>
      <c r="O268">
        <f>Tabla2[[#This Row],[cuba_fab_litros]]*Tabla2[[#This Row],[cuba_fab_grasa_g_l]]/1000</f>
        <v>0</v>
      </c>
      <c r="P268">
        <f>Tabla2[[#This Row],[cuba_fab_litros]]*Tabla2[[#This Row],[cuba_fab_prot_g_l]]/1000</f>
        <v>0</v>
      </c>
      <c r="Q268">
        <f>Tabla2[[#This Row],[queso_kg]]*Tabla2[[#This Row],[queso_est_pct]]/100</f>
        <v>0</v>
      </c>
      <c r="R268">
        <f>Tabla2[[#This Row],[queso_kg]]*Tabla2[[#This Row],[queso_mg_pct]]/100</f>
        <v>0</v>
      </c>
      <c r="S268">
        <f>_xlfn.ISOWEEKNUM(Tabla2[[#This Row],[fecha]])</f>
        <v>38</v>
      </c>
      <c r="T268">
        <v>39</v>
      </c>
    </row>
    <row r="269" spans="1:20" x14ac:dyDescent="0.25">
      <c r="A269" s="1">
        <v>45558</v>
      </c>
      <c r="B269">
        <v>5093</v>
      </c>
      <c r="C269">
        <v>4945</v>
      </c>
      <c r="D269">
        <v>43.52</v>
      </c>
      <c r="E269">
        <v>33.65</v>
      </c>
      <c r="F269">
        <v>5018</v>
      </c>
      <c r="G269">
        <v>41.14</v>
      </c>
      <c r="H269">
        <v>33.51</v>
      </c>
      <c r="I269">
        <v>5063</v>
      </c>
      <c r="J269">
        <v>667.04</v>
      </c>
      <c r="K269">
        <v>50.62</v>
      </c>
      <c r="L269">
        <v>26.29</v>
      </c>
      <c r="M269">
        <f>Tabla2[[#This Row],[entrada_litros]]*Tabla2[[#This Row],[entrada_grasa_g_l]]/1000</f>
        <v>215.20640000000003</v>
      </c>
      <c r="N269">
        <f>Tabla2[[#This Row],[entrada_litros]]*Tabla2[[#This Row],[entrada_prot_g_l]]/1000</f>
        <v>166.39924999999999</v>
      </c>
      <c r="O269">
        <f>Tabla2[[#This Row],[cuba_fab_litros]]*Tabla2[[#This Row],[cuba_fab_grasa_g_l]]/1000</f>
        <v>206.44051999999999</v>
      </c>
      <c r="P269">
        <f>Tabla2[[#This Row],[cuba_fab_litros]]*Tabla2[[#This Row],[cuba_fab_prot_g_l]]/1000</f>
        <v>168.15317999999999</v>
      </c>
      <c r="Q269">
        <f>Tabla2[[#This Row],[queso_kg]]*Tabla2[[#This Row],[queso_est_pct]]/100</f>
        <v>337.65564799999993</v>
      </c>
      <c r="R269">
        <f>Tabla2[[#This Row],[queso_kg]]*Tabla2[[#This Row],[queso_mg_pct]]/100</f>
        <v>175.36481599999999</v>
      </c>
      <c r="S269">
        <f>_xlfn.ISOWEEKNUM(Tabla2[[#This Row],[fecha]])</f>
        <v>39</v>
      </c>
      <c r="T269">
        <v>39</v>
      </c>
    </row>
    <row r="270" spans="1:20" x14ac:dyDescent="0.25">
      <c r="A270" s="1">
        <v>45559</v>
      </c>
      <c r="B270">
        <v>5279</v>
      </c>
      <c r="C270">
        <v>5125</v>
      </c>
      <c r="D270">
        <v>43.82</v>
      </c>
      <c r="E270">
        <v>37.17</v>
      </c>
      <c r="F270">
        <v>5026</v>
      </c>
      <c r="G270">
        <v>41.29</v>
      </c>
      <c r="H270">
        <v>34.64</v>
      </c>
      <c r="I270">
        <v>5188</v>
      </c>
      <c r="J270">
        <v>635.36</v>
      </c>
      <c r="K270">
        <v>52.79</v>
      </c>
      <c r="L270">
        <v>28.08</v>
      </c>
      <c r="M270">
        <f>Tabla2[[#This Row],[entrada_litros]]*Tabla2[[#This Row],[entrada_grasa_g_l]]/1000</f>
        <v>224.57749999999999</v>
      </c>
      <c r="N270">
        <f>Tabla2[[#This Row],[entrada_litros]]*Tabla2[[#This Row],[entrada_prot_g_l]]/1000</f>
        <v>190.49625</v>
      </c>
      <c r="O270">
        <f>Tabla2[[#This Row],[cuba_fab_litros]]*Tabla2[[#This Row],[cuba_fab_grasa_g_l]]/1000</f>
        <v>207.52354</v>
      </c>
      <c r="P270">
        <f>Tabla2[[#This Row],[cuba_fab_litros]]*Tabla2[[#This Row],[cuba_fab_prot_g_l]]/1000</f>
        <v>174.10064000000003</v>
      </c>
      <c r="Q270">
        <f>Tabla2[[#This Row],[queso_kg]]*Tabla2[[#This Row],[queso_est_pct]]/100</f>
        <v>335.406544</v>
      </c>
      <c r="R270">
        <f>Tabla2[[#This Row],[queso_kg]]*Tabla2[[#This Row],[queso_mg_pct]]/100</f>
        <v>178.409088</v>
      </c>
      <c r="S270">
        <f>_xlfn.ISOWEEKNUM(Tabla2[[#This Row],[fecha]])</f>
        <v>39</v>
      </c>
      <c r="T270">
        <v>39</v>
      </c>
    </row>
    <row r="271" spans="1:20" x14ac:dyDescent="0.25">
      <c r="A271" s="1">
        <v>45560</v>
      </c>
      <c r="B271">
        <v>4602</v>
      </c>
      <c r="C271">
        <v>4468</v>
      </c>
      <c r="D271">
        <v>41.92</v>
      </c>
      <c r="E271">
        <v>33.89</v>
      </c>
      <c r="F271">
        <v>5026</v>
      </c>
      <c r="G271">
        <v>40.93</v>
      </c>
      <c r="H271">
        <v>33.549999999999997</v>
      </c>
      <c r="I271">
        <v>4656</v>
      </c>
      <c r="J271">
        <v>667.63</v>
      </c>
      <c r="K271">
        <v>54.48</v>
      </c>
      <c r="L271">
        <v>27.54</v>
      </c>
      <c r="M271">
        <f>Tabla2[[#This Row],[entrada_litros]]*Tabla2[[#This Row],[entrada_grasa_g_l]]/1000</f>
        <v>187.29856000000001</v>
      </c>
      <c r="N271">
        <f>Tabla2[[#This Row],[entrada_litros]]*Tabla2[[#This Row],[entrada_prot_g_l]]/1000</f>
        <v>151.42051999999998</v>
      </c>
      <c r="O271">
        <f>Tabla2[[#This Row],[cuba_fab_litros]]*Tabla2[[#This Row],[cuba_fab_grasa_g_l]]/1000</f>
        <v>205.71418</v>
      </c>
      <c r="P271">
        <f>Tabla2[[#This Row],[cuba_fab_litros]]*Tabla2[[#This Row],[cuba_fab_prot_g_l]]/1000</f>
        <v>168.6223</v>
      </c>
      <c r="Q271">
        <f>Tabla2[[#This Row],[queso_kg]]*Tabla2[[#This Row],[queso_est_pct]]/100</f>
        <v>363.72482400000001</v>
      </c>
      <c r="R271">
        <f>Tabla2[[#This Row],[queso_kg]]*Tabla2[[#This Row],[queso_mg_pct]]/100</f>
        <v>183.86530200000001</v>
      </c>
      <c r="S271">
        <f>_xlfn.ISOWEEKNUM(Tabla2[[#This Row],[fecha]])</f>
        <v>39</v>
      </c>
      <c r="T271">
        <v>39</v>
      </c>
    </row>
    <row r="272" spans="1:20" x14ac:dyDescent="0.25">
      <c r="A272" s="1">
        <v>45561</v>
      </c>
      <c r="B272">
        <v>5467</v>
      </c>
      <c r="C272">
        <v>5308</v>
      </c>
      <c r="D272">
        <v>46.33</v>
      </c>
      <c r="E272">
        <v>37.68</v>
      </c>
      <c r="F272">
        <v>5015</v>
      </c>
      <c r="G272">
        <v>42.48</v>
      </c>
      <c r="H272">
        <v>34.979999999999997</v>
      </c>
      <c r="I272">
        <v>4964</v>
      </c>
      <c r="J272">
        <v>634.64</v>
      </c>
      <c r="K272">
        <v>53.86</v>
      </c>
      <c r="L272">
        <v>28.14</v>
      </c>
      <c r="M272">
        <f>Tabla2[[#This Row],[entrada_litros]]*Tabla2[[#This Row],[entrada_grasa_g_l]]/1000</f>
        <v>245.91963999999999</v>
      </c>
      <c r="N272">
        <f>Tabla2[[#This Row],[entrada_litros]]*Tabla2[[#This Row],[entrada_prot_g_l]]/1000</f>
        <v>200.00543999999999</v>
      </c>
      <c r="O272">
        <f>Tabla2[[#This Row],[cuba_fab_litros]]*Tabla2[[#This Row],[cuba_fab_grasa_g_l]]/1000</f>
        <v>213.03719999999998</v>
      </c>
      <c r="P272">
        <f>Tabla2[[#This Row],[cuba_fab_litros]]*Tabla2[[#This Row],[cuba_fab_prot_g_l]]/1000</f>
        <v>175.42469999999997</v>
      </c>
      <c r="Q272">
        <f>Tabla2[[#This Row],[queso_kg]]*Tabla2[[#This Row],[queso_est_pct]]/100</f>
        <v>341.81710399999997</v>
      </c>
      <c r="R272">
        <f>Tabla2[[#This Row],[queso_kg]]*Tabla2[[#This Row],[queso_mg_pct]]/100</f>
        <v>178.58769599999999</v>
      </c>
      <c r="S272">
        <f>_xlfn.ISOWEEKNUM(Tabla2[[#This Row],[fecha]])</f>
        <v>39</v>
      </c>
      <c r="T272">
        <v>39</v>
      </c>
    </row>
    <row r="273" spans="1:20" x14ac:dyDescent="0.25">
      <c r="A273" s="1">
        <v>45562</v>
      </c>
      <c r="F273">
        <v>5000</v>
      </c>
      <c r="G273">
        <v>42.77</v>
      </c>
      <c r="H273">
        <v>34.590000000000003</v>
      </c>
      <c r="J273">
        <v>575.24</v>
      </c>
      <c r="K273">
        <v>52.52</v>
      </c>
      <c r="L273">
        <v>26.92</v>
      </c>
      <c r="M273">
        <f>Tabla2[[#This Row],[entrada_litros]]*Tabla2[[#This Row],[entrada_grasa_g_l]]/1000</f>
        <v>0</v>
      </c>
      <c r="N273">
        <f>Tabla2[[#This Row],[entrada_litros]]*Tabla2[[#This Row],[entrada_prot_g_l]]/1000</f>
        <v>0</v>
      </c>
      <c r="O273">
        <f>Tabla2[[#This Row],[cuba_fab_litros]]*Tabla2[[#This Row],[cuba_fab_grasa_g_l]]/1000</f>
        <v>213.85000000000002</v>
      </c>
      <c r="P273">
        <f>Tabla2[[#This Row],[cuba_fab_litros]]*Tabla2[[#This Row],[cuba_fab_prot_g_l]]/1000</f>
        <v>172.95000000000002</v>
      </c>
      <c r="Q273">
        <f>Tabla2[[#This Row],[queso_kg]]*Tabla2[[#This Row],[queso_est_pct]]/100</f>
        <v>302.11604800000003</v>
      </c>
      <c r="R273">
        <f>Tabla2[[#This Row],[queso_kg]]*Tabla2[[#This Row],[queso_mg_pct]]/100</f>
        <v>154.85460800000001</v>
      </c>
      <c r="S273">
        <f>_xlfn.ISOWEEKNUM(Tabla2[[#This Row],[fecha]])</f>
        <v>39</v>
      </c>
      <c r="T273">
        <v>39</v>
      </c>
    </row>
    <row r="274" spans="1:20" x14ac:dyDescent="0.25">
      <c r="A274" s="1">
        <v>45563</v>
      </c>
      <c r="M274">
        <f>Tabla2[[#This Row],[entrada_litros]]*Tabla2[[#This Row],[entrada_grasa_g_l]]/1000</f>
        <v>0</v>
      </c>
      <c r="N274">
        <f>Tabla2[[#This Row],[entrada_litros]]*Tabla2[[#This Row],[entrada_prot_g_l]]/1000</f>
        <v>0</v>
      </c>
      <c r="O274">
        <f>Tabla2[[#This Row],[cuba_fab_litros]]*Tabla2[[#This Row],[cuba_fab_grasa_g_l]]/1000</f>
        <v>0</v>
      </c>
      <c r="P274">
        <f>Tabla2[[#This Row],[cuba_fab_litros]]*Tabla2[[#This Row],[cuba_fab_prot_g_l]]/1000</f>
        <v>0</v>
      </c>
      <c r="Q274">
        <f>Tabla2[[#This Row],[queso_kg]]*Tabla2[[#This Row],[queso_est_pct]]/100</f>
        <v>0</v>
      </c>
      <c r="R274">
        <f>Tabla2[[#This Row],[queso_kg]]*Tabla2[[#This Row],[queso_mg_pct]]/100</f>
        <v>0</v>
      </c>
      <c r="S274">
        <f>_xlfn.ISOWEEKNUM(Tabla2[[#This Row],[fecha]])</f>
        <v>39</v>
      </c>
      <c r="T274">
        <v>39</v>
      </c>
    </row>
    <row r="275" spans="1:20" x14ac:dyDescent="0.25">
      <c r="A275" s="1">
        <v>45564</v>
      </c>
      <c r="B275">
        <v>5490</v>
      </c>
      <c r="C275">
        <v>5330</v>
      </c>
      <c r="D275">
        <v>40.14</v>
      </c>
      <c r="E275">
        <v>35.79</v>
      </c>
      <c r="I275">
        <v>5330</v>
      </c>
      <c r="M275">
        <f>Tabla2[[#This Row],[entrada_litros]]*Tabla2[[#This Row],[entrada_grasa_g_l]]/1000</f>
        <v>213.9462</v>
      </c>
      <c r="N275">
        <f>Tabla2[[#This Row],[entrada_litros]]*Tabla2[[#This Row],[entrada_prot_g_l]]/1000</f>
        <v>190.76069999999999</v>
      </c>
      <c r="O275">
        <f>Tabla2[[#This Row],[cuba_fab_litros]]*Tabla2[[#This Row],[cuba_fab_grasa_g_l]]/1000</f>
        <v>0</v>
      </c>
      <c r="P275">
        <f>Tabla2[[#This Row],[cuba_fab_litros]]*Tabla2[[#This Row],[cuba_fab_prot_g_l]]/1000</f>
        <v>0</v>
      </c>
      <c r="Q275">
        <f>Tabla2[[#This Row],[queso_kg]]*Tabla2[[#This Row],[queso_est_pct]]/100</f>
        <v>0</v>
      </c>
      <c r="R275">
        <f>Tabla2[[#This Row],[queso_kg]]*Tabla2[[#This Row],[queso_mg_pct]]/100</f>
        <v>0</v>
      </c>
      <c r="S275">
        <f>_xlfn.ISOWEEKNUM(Tabla2[[#This Row],[fecha]])</f>
        <v>39</v>
      </c>
      <c r="T275">
        <v>40</v>
      </c>
    </row>
    <row r="276" spans="1:20" x14ac:dyDescent="0.25">
      <c r="A276" s="1">
        <v>45565</v>
      </c>
      <c r="B276">
        <v>4780</v>
      </c>
      <c r="C276">
        <v>4641</v>
      </c>
      <c r="D276">
        <v>43.32</v>
      </c>
      <c r="E276">
        <v>36.340000000000003</v>
      </c>
      <c r="F276">
        <v>5024</v>
      </c>
      <c r="G276">
        <v>40.119999999999997</v>
      </c>
      <c r="H276">
        <v>34.04</v>
      </c>
      <c r="I276">
        <v>4971</v>
      </c>
      <c r="J276">
        <v>652.80999999999995</v>
      </c>
      <c r="K276">
        <v>52.51</v>
      </c>
      <c r="L276">
        <v>27.22</v>
      </c>
      <c r="M276">
        <f>Tabla2[[#This Row],[entrada_litros]]*Tabla2[[#This Row],[entrada_grasa_g_l]]/1000</f>
        <v>201.04811999999998</v>
      </c>
      <c r="N276">
        <f>Tabla2[[#This Row],[entrada_litros]]*Tabla2[[#This Row],[entrada_prot_g_l]]/1000</f>
        <v>168.65394000000001</v>
      </c>
      <c r="O276">
        <f>Tabla2[[#This Row],[cuba_fab_litros]]*Tabla2[[#This Row],[cuba_fab_grasa_g_l]]/1000</f>
        <v>201.56287999999998</v>
      </c>
      <c r="P276">
        <f>Tabla2[[#This Row],[cuba_fab_litros]]*Tabla2[[#This Row],[cuba_fab_prot_g_l]]/1000</f>
        <v>171.01695999999998</v>
      </c>
      <c r="Q276">
        <f>Tabla2[[#This Row],[queso_kg]]*Tabla2[[#This Row],[queso_est_pct]]/100</f>
        <v>342.79053099999999</v>
      </c>
      <c r="R276">
        <f>Tabla2[[#This Row],[queso_kg]]*Tabla2[[#This Row],[queso_mg_pct]]/100</f>
        <v>177.69488199999995</v>
      </c>
      <c r="S276">
        <f>_xlfn.ISOWEEKNUM(Tabla2[[#This Row],[fecha]])</f>
        <v>40</v>
      </c>
      <c r="T276">
        <v>40</v>
      </c>
    </row>
    <row r="277" spans="1:20" x14ac:dyDescent="0.25">
      <c r="A277" s="1">
        <v>45566</v>
      </c>
      <c r="B277">
        <v>5259</v>
      </c>
      <c r="C277">
        <v>5106</v>
      </c>
      <c r="D277">
        <v>42.43</v>
      </c>
      <c r="E277">
        <v>35.950000000000003</v>
      </c>
      <c r="F277">
        <v>5030</v>
      </c>
      <c r="G277">
        <v>40.43</v>
      </c>
      <c r="H277">
        <v>34.549999999999997</v>
      </c>
      <c r="I277">
        <v>5077</v>
      </c>
      <c r="J277">
        <v>623.49</v>
      </c>
      <c r="K277">
        <v>51.57</v>
      </c>
      <c r="L277">
        <v>26.78</v>
      </c>
      <c r="M277">
        <f>Tabla2[[#This Row],[entrada_litros]]*Tabla2[[#This Row],[entrada_grasa_g_l]]/1000</f>
        <v>216.64757999999998</v>
      </c>
      <c r="N277">
        <f>Tabla2[[#This Row],[entrada_litros]]*Tabla2[[#This Row],[entrada_prot_g_l]]/1000</f>
        <v>183.56070000000003</v>
      </c>
      <c r="O277">
        <f>Tabla2[[#This Row],[cuba_fab_litros]]*Tabla2[[#This Row],[cuba_fab_grasa_g_l]]/1000</f>
        <v>203.3629</v>
      </c>
      <c r="P277">
        <f>Tabla2[[#This Row],[cuba_fab_litros]]*Tabla2[[#This Row],[cuba_fab_prot_g_l]]/1000</f>
        <v>173.78649999999999</v>
      </c>
      <c r="Q277">
        <f>Tabla2[[#This Row],[queso_kg]]*Tabla2[[#This Row],[queso_est_pct]]/100</f>
        <v>321.533793</v>
      </c>
      <c r="R277">
        <f>Tabla2[[#This Row],[queso_kg]]*Tabla2[[#This Row],[queso_mg_pct]]/100</f>
        <v>166.97062199999999</v>
      </c>
      <c r="S277">
        <f>_xlfn.ISOWEEKNUM(Tabla2[[#This Row],[fecha]])</f>
        <v>40</v>
      </c>
      <c r="T277">
        <v>40</v>
      </c>
    </row>
    <row r="278" spans="1:20" x14ac:dyDescent="0.25">
      <c r="A278" s="1">
        <v>45567</v>
      </c>
      <c r="B278">
        <v>5274</v>
      </c>
      <c r="C278">
        <v>5120</v>
      </c>
      <c r="D278">
        <v>43.36</v>
      </c>
      <c r="E278">
        <v>35.99</v>
      </c>
      <c r="F278">
        <v>5024</v>
      </c>
      <c r="G278">
        <v>40.43</v>
      </c>
      <c r="H278">
        <v>34.33</v>
      </c>
      <c r="I278">
        <v>5197</v>
      </c>
      <c r="J278">
        <v>629.58000000000004</v>
      </c>
      <c r="K278">
        <v>50.52</v>
      </c>
      <c r="L278">
        <v>26.2</v>
      </c>
      <c r="M278">
        <f>Tabla2[[#This Row],[entrada_litros]]*Tabla2[[#This Row],[entrada_grasa_g_l]]/1000</f>
        <v>222.00320000000002</v>
      </c>
      <c r="N278">
        <f>Tabla2[[#This Row],[entrada_litros]]*Tabla2[[#This Row],[entrada_prot_g_l]]/1000</f>
        <v>184.26880000000003</v>
      </c>
      <c r="O278">
        <f>Tabla2[[#This Row],[cuba_fab_litros]]*Tabla2[[#This Row],[cuba_fab_grasa_g_l]]/1000</f>
        <v>203.12032000000002</v>
      </c>
      <c r="P278">
        <f>Tabla2[[#This Row],[cuba_fab_litros]]*Tabla2[[#This Row],[cuba_fab_prot_g_l]]/1000</f>
        <v>172.47391999999999</v>
      </c>
      <c r="Q278">
        <f>Tabla2[[#This Row],[queso_kg]]*Tabla2[[#This Row],[queso_est_pct]]/100</f>
        <v>318.06381600000003</v>
      </c>
      <c r="R278">
        <f>Tabla2[[#This Row],[queso_kg]]*Tabla2[[#This Row],[queso_mg_pct]]/100</f>
        <v>164.94996</v>
      </c>
      <c r="S278">
        <f>_xlfn.ISOWEEKNUM(Tabla2[[#This Row],[fecha]])</f>
        <v>40</v>
      </c>
      <c r="T278">
        <v>40</v>
      </c>
    </row>
    <row r="279" spans="1:20" x14ac:dyDescent="0.25">
      <c r="A279" s="1">
        <v>45568</v>
      </c>
      <c r="B279">
        <v>5593</v>
      </c>
      <c r="C279">
        <v>5430</v>
      </c>
      <c r="D279">
        <v>46.85</v>
      </c>
      <c r="E279">
        <v>37.25</v>
      </c>
      <c r="F279">
        <v>5031</v>
      </c>
      <c r="G279">
        <v>42.61</v>
      </c>
      <c r="H279">
        <v>35.020000000000003</v>
      </c>
      <c r="I279">
        <v>5627</v>
      </c>
      <c r="J279">
        <v>615.25</v>
      </c>
      <c r="K279">
        <v>53.53</v>
      </c>
      <c r="L279">
        <v>26.86</v>
      </c>
      <c r="M279">
        <f>Tabla2[[#This Row],[entrada_litros]]*Tabla2[[#This Row],[entrada_grasa_g_l]]/1000</f>
        <v>254.3955</v>
      </c>
      <c r="N279">
        <f>Tabla2[[#This Row],[entrada_litros]]*Tabla2[[#This Row],[entrada_prot_g_l]]/1000</f>
        <v>202.26750000000001</v>
      </c>
      <c r="O279">
        <f>Tabla2[[#This Row],[cuba_fab_litros]]*Tabla2[[#This Row],[cuba_fab_grasa_g_l]]/1000</f>
        <v>214.37091000000001</v>
      </c>
      <c r="P279">
        <f>Tabla2[[#This Row],[cuba_fab_litros]]*Tabla2[[#This Row],[cuba_fab_prot_g_l]]/1000</f>
        <v>176.18562000000003</v>
      </c>
      <c r="Q279">
        <f>Tabla2[[#This Row],[queso_kg]]*Tabla2[[#This Row],[queso_est_pct]]/100</f>
        <v>329.34332500000005</v>
      </c>
      <c r="R279">
        <f>Tabla2[[#This Row],[queso_kg]]*Tabla2[[#This Row],[queso_mg_pct]]/100</f>
        <v>165.25614999999999</v>
      </c>
      <c r="S279">
        <f>_xlfn.ISOWEEKNUM(Tabla2[[#This Row],[fecha]])</f>
        <v>40</v>
      </c>
      <c r="T279">
        <v>40</v>
      </c>
    </row>
    <row r="280" spans="1:20" x14ac:dyDescent="0.25">
      <c r="A280" s="1">
        <v>45569</v>
      </c>
      <c r="F280">
        <v>5651</v>
      </c>
      <c r="G280">
        <v>42.84</v>
      </c>
      <c r="H280">
        <v>34.799999999999997</v>
      </c>
      <c r="J280">
        <v>703.14</v>
      </c>
      <c r="K280">
        <v>51.69</v>
      </c>
      <c r="L280">
        <v>26.96</v>
      </c>
      <c r="M280">
        <f>Tabla2[[#This Row],[entrada_litros]]*Tabla2[[#This Row],[entrada_grasa_g_l]]/1000</f>
        <v>0</v>
      </c>
      <c r="N280">
        <f>Tabla2[[#This Row],[entrada_litros]]*Tabla2[[#This Row],[entrada_prot_g_l]]/1000</f>
        <v>0</v>
      </c>
      <c r="O280">
        <f>Tabla2[[#This Row],[cuba_fab_litros]]*Tabla2[[#This Row],[cuba_fab_grasa_g_l]]/1000</f>
        <v>242.08884000000003</v>
      </c>
      <c r="P280">
        <f>Tabla2[[#This Row],[cuba_fab_litros]]*Tabla2[[#This Row],[cuba_fab_prot_g_l]]/1000</f>
        <v>196.65479999999999</v>
      </c>
      <c r="Q280">
        <f>Tabla2[[#This Row],[queso_kg]]*Tabla2[[#This Row],[queso_est_pct]]/100</f>
        <v>363.45306599999998</v>
      </c>
      <c r="R280">
        <f>Tabla2[[#This Row],[queso_kg]]*Tabla2[[#This Row],[queso_mg_pct]]/100</f>
        <v>189.56654399999999</v>
      </c>
      <c r="S280">
        <f>_xlfn.ISOWEEKNUM(Tabla2[[#This Row],[fecha]])</f>
        <v>40</v>
      </c>
      <c r="T280">
        <v>40</v>
      </c>
    </row>
    <row r="281" spans="1:20" x14ac:dyDescent="0.25">
      <c r="A281" s="1">
        <v>45570</v>
      </c>
      <c r="M281">
        <f>Tabla2[[#This Row],[entrada_litros]]*Tabla2[[#This Row],[entrada_grasa_g_l]]/1000</f>
        <v>0</v>
      </c>
      <c r="N281">
        <f>Tabla2[[#This Row],[entrada_litros]]*Tabla2[[#This Row],[entrada_prot_g_l]]/1000</f>
        <v>0</v>
      </c>
      <c r="O281">
        <f>Tabla2[[#This Row],[cuba_fab_litros]]*Tabla2[[#This Row],[cuba_fab_grasa_g_l]]/1000</f>
        <v>0</v>
      </c>
      <c r="P281">
        <f>Tabla2[[#This Row],[cuba_fab_litros]]*Tabla2[[#This Row],[cuba_fab_prot_g_l]]/1000</f>
        <v>0</v>
      </c>
      <c r="Q281">
        <f>Tabla2[[#This Row],[queso_kg]]*Tabla2[[#This Row],[queso_est_pct]]/100</f>
        <v>0</v>
      </c>
      <c r="R281">
        <f>Tabla2[[#This Row],[queso_kg]]*Tabla2[[#This Row],[queso_mg_pct]]/100</f>
        <v>0</v>
      </c>
      <c r="S281">
        <f>_xlfn.ISOWEEKNUM(Tabla2[[#This Row],[fecha]])</f>
        <v>40</v>
      </c>
      <c r="T281">
        <v>40</v>
      </c>
    </row>
    <row r="282" spans="1:20" x14ac:dyDescent="0.25">
      <c r="A282" s="1">
        <v>45571</v>
      </c>
      <c r="B282">
        <v>5101</v>
      </c>
      <c r="C282">
        <v>4952</v>
      </c>
      <c r="D282">
        <v>41.76</v>
      </c>
      <c r="E282">
        <v>36.840000000000003</v>
      </c>
      <c r="I282">
        <v>4952</v>
      </c>
      <c r="M282">
        <f>Tabla2[[#This Row],[entrada_litros]]*Tabla2[[#This Row],[entrada_grasa_g_l]]/1000</f>
        <v>206.79551999999998</v>
      </c>
      <c r="N282">
        <f>Tabla2[[#This Row],[entrada_litros]]*Tabla2[[#This Row],[entrada_prot_g_l]]/1000</f>
        <v>182.43168000000003</v>
      </c>
      <c r="O282">
        <f>Tabla2[[#This Row],[cuba_fab_litros]]*Tabla2[[#This Row],[cuba_fab_grasa_g_l]]/1000</f>
        <v>0</v>
      </c>
      <c r="P282">
        <f>Tabla2[[#This Row],[cuba_fab_litros]]*Tabla2[[#This Row],[cuba_fab_prot_g_l]]/1000</f>
        <v>0</v>
      </c>
      <c r="Q282">
        <f>Tabla2[[#This Row],[queso_kg]]*Tabla2[[#This Row],[queso_est_pct]]/100</f>
        <v>0</v>
      </c>
      <c r="R282">
        <f>Tabla2[[#This Row],[queso_kg]]*Tabla2[[#This Row],[queso_mg_pct]]/100</f>
        <v>0</v>
      </c>
      <c r="S282">
        <f>_xlfn.ISOWEEKNUM(Tabla2[[#This Row],[fecha]])</f>
        <v>40</v>
      </c>
      <c r="T282">
        <v>41</v>
      </c>
    </row>
    <row r="283" spans="1:20" x14ac:dyDescent="0.25">
      <c r="A283" s="1">
        <v>45572</v>
      </c>
      <c r="B283">
        <v>4724</v>
      </c>
      <c r="C283">
        <v>4586</v>
      </c>
      <c r="D283">
        <v>42.46</v>
      </c>
      <c r="E283">
        <v>36.340000000000003</v>
      </c>
      <c r="F283">
        <v>5015</v>
      </c>
      <c r="G283">
        <v>40.159999999999997</v>
      </c>
      <c r="H283">
        <v>35.17</v>
      </c>
      <c r="I283">
        <v>4538</v>
      </c>
      <c r="J283">
        <v>598.19000000000005</v>
      </c>
      <c r="K283">
        <v>54.59</v>
      </c>
      <c r="L283">
        <v>28.29</v>
      </c>
      <c r="M283">
        <f>Tabla2[[#This Row],[entrada_litros]]*Tabla2[[#This Row],[entrada_grasa_g_l]]/1000</f>
        <v>194.72156000000001</v>
      </c>
      <c r="N283">
        <f>Tabla2[[#This Row],[entrada_litros]]*Tabla2[[#This Row],[entrada_prot_g_l]]/1000</f>
        <v>166.65524000000002</v>
      </c>
      <c r="O283">
        <f>Tabla2[[#This Row],[cuba_fab_litros]]*Tabla2[[#This Row],[cuba_fab_grasa_g_l]]/1000</f>
        <v>201.4024</v>
      </c>
      <c r="P283">
        <f>Tabla2[[#This Row],[cuba_fab_litros]]*Tabla2[[#This Row],[cuba_fab_prot_g_l]]/1000</f>
        <v>176.37755000000001</v>
      </c>
      <c r="Q283">
        <f>Tabla2[[#This Row],[queso_kg]]*Tabla2[[#This Row],[queso_est_pct]]/100</f>
        <v>326.55192100000005</v>
      </c>
      <c r="R283">
        <f>Tabla2[[#This Row],[queso_kg]]*Tabla2[[#This Row],[queso_mg_pct]]/100</f>
        <v>169.22795099999999</v>
      </c>
      <c r="S283">
        <f>_xlfn.ISOWEEKNUM(Tabla2[[#This Row],[fecha]])</f>
        <v>41</v>
      </c>
      <c r="T283">
        <v>41</v>
      </c>
    </row>
    <row r="284" spans="1:20" x14ac:dyDescent="0.25">
      <c r="A284" s="1">
        <v>45573</v>
      </c>
      <c r="B284">
        <v>4768</v>
      </c>
      <c r="C284">
        <v>4629</v>
      </c>
      <c r="D284">
        <v>40.56</v>
      </c>
      <c r="E284">
        <v>35.89</v>
      </c>
      <c r="F284">
        <v>5023</v>
      </c>
      <c r="G284">
        <v>39.43</v>
      </c>
      <c r="H284">
        <v>34.53</v>
      </c>
      <c r="I284">
        <v>4167</v>
      </c>
      <c r="J284">
        <v>656.84</v>
      </c>
      <c r="K284">
        <v>52.26</v>
      </c>
      <c r="L284">
        <v>27.64</v>
      </c>
      <c r="M284">
        <f>Tabla2[[#This Row],[entrada_litros]]*Tabla2[[#This Row],[entrada_grasa_g_l]]/1000</f>
        <v>187.75224000000003</v>
      </c>
      <c r="N284">
        <f>Tabla2[[#This Row],[entrada_litros]]*Tabla2[[#This Row],[entrada_prot_g_l]]/1000</f>
        <v>166.13480999999999</v>
      </c>
      <c r="O284">
        <f>Tabla2[[#This Row],[cuba_fab_litros]]*Tabla2[[#This Row],[cuba_fab_grasa_g_l]]/1000</f>
        <v>198.05688999999998</v>
      </c>
      <c r="P284">
        <f>Tabla2[[#This Row],[cuba_fab_litros]]*Tabla2[[#This Row],[cuba_fab_prot_g_l]]/1000</f>
        <v>173.44418999999999</v>
      </c>
      <c r="Q284">
        <f>Tabla2[[#This Row],[queso_kg]]*Tabla2[[#This Row],[queso_est_pct]]/100</f>
        <v>343.26458400000001</v>
      </c>
      <c r="R284">
        <f>Tabla2[[#This Row],[queso_kg]]*Tabla2[[#This Row],[queso_mg_pct]]/100</f>
        <v>181.55057600000001</v>
      </c>
      <c r="S284">
        <f>_xlfn.ISOWEEKNUM(Tabla2[[#This Row],[fecha]])</f>
        <v>41</v>
      </c>
      <c r="T284">
        <v>41</v>
      </c>
    </row>
    <row r="285" spans="1:20" x14ac:dyDescent="0.25">
      <c r="A285" s="1">
        <v>45574</v>
      </c>
      <c r="B285">
        <v>4822</v>
      </c>
      <c r="C285">
        <v>4682</v>
      </c>
      <c r="D285">
        <v>41.22</v>
      </c>
      <c r="E285">
        <v>34.25</v>
      </c>
      <c r="F285">
        <v>5024</v>
      </c>
      <c r="G285">
        <v>39.35</v>
      </c>
      <c r="H285">
        <v>33.39</v>
      </c>
      <c r="I285">
        <v>3849</v>
      </c>
      <c r="J285">
        <v>640.70000000000005</v>
      </c>
      <c r="K285">
        <v>52.65</v>
      </c>
      <c r="L285">
        <v>26.88</v>
      </c>
      <c r="M285">
        <f>Tabla2[[#This Row],[entrada_litros]]*Tabla2[[#This Row],[entrada_grasa_g_l]]/1000</f>
        <v>192.99204</v>
      </c>
      <c r="N285">
        <f>Tabla2[[#This Row],[entrada_litros]]*Tabla2[[#This Row],[entrada_prot_g_l]]/1000</f>
        <v>160.35849999999999</v>
      </c>
      <c r="O285">
        <f>Tabla2[[#This Row],[cuba_fab_litros]]*Tabla2[[#This Row],[cuba_fab_grasa_g_l]]/1000</f>
        <v>197.6944</v>
      </c>
      <c r="P285">
        <f>Tabla2[[#This Row],[cuba_fab_litros]]*Tabla2[[#This Row],[cuba_fab_prot_g_l]]/1000</f>
        <v>167.75136000000001</v>
      </c>
      <c r="Q285">
        <f>Tabla2[[#This Row],[queso_kg]]*Tabla2[[#This Row],[queso_est_pct]]/100</f>
        <v>337.32855000000001</v>
      </c>
      <c r="R285">
        <f>Tabla2[[#This Row],[queso_kg]]*Tabla2[[#This Row],[queso_mg_pct]]/100</f>
        <v>172.22015999999999</v>
      </c>
      <c r="S285">
        <f>_xlfn.ISOWEEKNUM(Tabla2[[#This Row],[fecha]])</f>
        <v>41</v>
      </c>
      <c r="T285">
        <v>41</v>
      </c>
    </row>
    <row r="286" spans="1:20" x14ac:dyDescent="0.25">
      <c r="A286" s="1">
        <v>45575</v>
      </c>
      <c r="B286">
        <v>5313</v>
      </c>
      <c r="C286">
        <v>5158</v>
      </c>
      <c r="D286">
        <v>41.99</v>
      </c>
      <c r="E286">
        <v>36.590000000000003</v>
      </c>
      <c r="F286">
        <v>5025</v>
      </c>
      <c r="G286">
        <v>39.89</v>
      </c>
      <c r="H286">
        <v>34.69</v>
      </c>
      <c r="I286">
        <v>4007</v>
      </c>
      <c r="J286">
        <v>629.20000000000005</v>
      </c>
      <c r="K286">
        <v>50.3</v>
      </c>
      <c r="L286">
        <v>27.26</v>
      </c>
      <c r="M286">
        <f>Tabla2[[#This Row],[entrada_litros]]*Tabla2[[#This Row],[entrada_grasa_g_l]]/1000</f>
        <v>216.58442000000002</v>
      </c>
      <c r="N286">
        <f>Tabla2[[#This Row],[entrada_litros]]*Tabla2[[#This Row],[entrada_prot_g_l]]/1000</f>
        <v>188.73122000000004</v>
      </c>
      <c r="O286">
        <f>Tabla2[[#This Row],[cuba_fab_litros]]*Tabla2[[#This Row],[cuba_fab_grasa_g_l]]/1000</f>
        <v>200.44725</v>
      </c>
      <c r="P286">
        <f>Tabla2[[#This Row],[cuba_fab_litros]]*Tabla2[[#This Row],[cuba_fab_prot_g_l]]/1000</f>
        <v>174.31725</v>
      </c>
      <c r="Q286">
        <f>Tabla2[[#This Row],[queso_kg]]*Tabla2[[#This Row],[queso_est_pct]]/100</f>
        <v>316.48760000000004</v>
      </c>
      <c r="R286">
        <f>Tabla2[[#This Row],[queso_kg]]*Tabla2[[#This Row],[queso_mg_pct]]/100</f>
        <v>171.51992000000001</v>
      </c>
      <c r="S286">
        <f>_xlfn.ISOWEEKNUM(Tabla2[[#This Row],[fecha]])</f>
        <v>41</v>
      </c>
      <c r="T286">
        <v>41</v>
      </c>
    </row>
    <row r="287" spans="1:20" x14ac:dyDescent="0.25">
      <c r="A287" s="1">
        <v>45576</v>
      </c>
      <c r="F287">
        <v>4036</v>
      </c>
      <c r="G287">
        <v>39.71</v>
      </c>
      <c r="H287">
        <v>34</v>
      </c>
      <c r="J287">
        <v>502.42</v>
      </c>
      <c r="K287">
        <v>52.11</v>
      </c>
      <c r="L287">
        <v>26.71</v>
      </c>
      <c r="M287">
        <f>Tabla2[[#This Row],[entrada_litros]]*Tabla2[[#This Row],[entrada_grasa_g_l]]/1000</f>
        <v>0</v>
      </c>
      <c r="N287">
        <f>Tabla2[[#This Row],[entrada_litros]]*Tabla2[[#This Row],[entrada_prot_g_l]]/1000</f>
        <v>0</v>
      </c>
      <c r="O287">
        <f>Tabla2[[#This Row],[cuba_fab_litros]]*Tabla2[[#This Row],[cuba_fab_grasa_g_l]]/1000</f>
        <v>160.26955999999998</v>
      </c>
      <c r="P287">
        <f>Tabla2[[#This Row],[cuba_fab_litros]]*Tabla2[[#This Row],[cuba_fab_prot_g_l]]/1000</f>
        <v>137.22399999999999</v>
      </c>
      <c r="Q287">
        <f>Tabla2[[#This Row],[queso_kg]]*Tabla2[[#This Row],[queso_est_pct]]/100</f>
        <v>261.81106199999999</v>
      </c>
      <c r="R287">
        <f>Tabla2[[#This Row],[queso_kg]]*Tabla2[[#This Row],[queso_mg_pct]]/100</f>
        <v>134.196382</v>
      </c>
      <c r="S287">
        <f>_xlfn.ISOWEEKNUM(Tabla2[[#This Row],[fecha]])</f>
        <v>41</v>
      </c>
      <c r="T287">
        <v>41</v>
      </c>
    </row>
    <row r="288" spans="1:20" x14ac:dyDescent="0.25">
      <c r="A288" s="1">
        <v>45577</v>
      </c>
      <c r="M288">
        <f>Tabla2[[#This Row],[entrada_litros]]*Tabla2[[#This Row],[entrada_grasa_g_l]]/1000</f>
        <v>0</v>
      </c>
      <c r="N288">
        <f>Tabla2[[#This Row],[entrada_litros]]*Tabla2[[#This Row],[entrada_prot_g_l]]/1000</f>
        <v>0</v>
      </c>
      <c r="O288">
        <f>Tabla2[[#This Row],[cuba_fab_litros]]*Tabla2[[#This Row],[cuba_fab_grasa_g_l]]/1000</f>
        <v>0</v>
      </c>
      <c r="P288">
        <f>Tabla2[[#This Row],[cuba_fab_litros]]*Tabla2[[#This Row],[cuba_fab_prot_g_l]]/1000</f>
        <v>0</v>
      </c>
      <c r="Q288">
        <f>Tabla2[[#This Row],[queso_kg]]*Tabla2[[#This Row],[queso_est_pct]]/100</f>
        <v>0</v>
      </c>
      <c r="R288">
        <f>Tabla2[[#This Row],[queso_kg]]*Tabla2[[#This Row],[queso_mg_pct]]/100</f>
        <v>0</v>
      </c>
      <c r="S288">
        <f>_xlfn.ISOWEEKNUM(Tabla2[[#This Row],[fecha]])</f>
        <v>41</v>
      </c>
      <c r="T288">
        <v>41</v>
      </c>
    </row>
    <row r="289" spans="1:20" x14ac:dyDescent="0.25">
      <c r="A289" s="1">
        <v>45578</v>
      </c>
      <c r="B289">
        <v>5399</v>
      </c>
      <c r="C289">
        <v>5242</v>
      </c>
      <c r="D289">
        <v>43.15</v>
      </c>
      <c r="E289">
        <v>36.380000000000003</v>
      </c>
      <c r="I289">
        <v>5242</v>
      </c>
      <c r="M289">
        <f>Tabla2[[#This Row],[entrada_litros]]*Tabla2[[#This Row],[entrada_grasa_g_l]]/1000</f>
        <v>226.19229999999999</v>
      </c>
      <c r="N289">
        <f>Tabla2[[#This Row],[entrada_litros]]*Tabla2[[#This Row],[entrada_prot_g_l]]/1000</f>
        <v>190.70396000000002</v>
      </c>
      <c r="O289">
        <f>Tabla2[[#This Row],[cuba_fab_litros]]*Tabla2[[#This Row],[cuba_fab_grasa_g_l]]/1000</f>
        <v>0</v>
      </c>
      <c r="P289">
        <f>Tabla2[[#This Row],[cuba_fab_litros]]*Tabla2[[#This Row],[cuba_fab_prot_g_l]]/1000</f>
        <v>0</v>
      </c>
      <c r="Q289">
        <f>Tabla2[[#This Row],[queso_kg]]*Tabla2[[#This Row],[queso_est_pct]]/100</f>
        <v>0</v>
      </c>
      <c r="R289">
        <f>Tabla2[[#This Row],[queso_kg]]*Tabla2[[#This Row],[queso_mg_pct]]/100</f>
        <v>0</v>
      </c>
      <c r="S289">
        <f>_xlfn.ISOWEEKNUM(Tabla2[[#This Row],[fecha]])</f>
        <v>41</v>
      </c>
      <c r="T289">
        <v>42</v>
      </c>
    </row>
    <row r="290" spans="1:20" x14ac:dyDescent="0.25">
      <c r="A290" s="1">
        <v>45579</v>
      </c>
      <c r="B290">
        <v>5600</v>
      </c>
      <c r="C290">
        <v>5437</v>
      </c>
      <c r="D290">
        <v>42.95</v>
      </c>
      <c r="E290">
        <v>35.86</v>
      </c>
      <c r="F290">
        <v>5022</v>
      </c>
      <c r="G290">
        <v>41.06</v>
      </c>
      <c r="H290">
        <v>34.51</v>
      </c>
      <c r="I290">
        <v>5679</v>
      </c>
      <c r="J290">
        <v>650.04999999999995</v>
      </c>
      <c r="K290">
        <v>51.77</v>
      </c>
      <c r="L290">
        <v>26.88</v>
      </c>
      <c r="M290">
        <f>Tabla2[[#This Row],[entrada_litros]]*Tabla2[[#This Row],[entrada_grasa_g_l]]/1000</f>
        <v>233.51915000000002</v>
      </c>
      <c r="N290">
        <f>Tabla2[[#This Row],[entrada_litros]]*Tabla2[[#This Row],[entrada_prot_g_l]]/1000</f>
        <v>194.97082</v>
      </c>
      <c r="O290">
        <f>Tabla2[[#This Row],[cuba_fab_litros]]*Tabla2[[#This Row],[cuba_fab_grasa_g_l]]/1000</f>
        <v>206.20332000000002</v>
      </c>
      <c r="P290">
        <f>Tabla2[[#This Row],[cuba_fab_litros]]*Tabla2[[#This Row],[cuba_fab_prot_g_l]]/1000</f>
        <v>173.30922000000001</v>
      </c>
      <c r="Q290">
        <f>Tabla2[[#This Row],[queso_kg]]*Tabla2[[#This Row],[queso_est_pct]]/100</f>
        <v>336.53088499999996</v>
      </c>
      <c r="R290">
        <f>Tabla2[[#This Row],[queso_kg]]*Tabla2[[#This Row],[queso_mg_pct]]/100</f>
        <v>174.73343999999997</v>
      </c>
      <c r="S290">
        <f>_xlfn.ISOWEEKNUM(Tabla2[[#This Row],[fecha]])</f>
        <v>42</v>
      </c>
      <c r="T290">
        <v>42</v>
      </c>
    </row>
    <row r="291" spans="1:20" x14ac:dyDescent="0.25">
      <c r="A291" s="1">
        <v>45580</v>
      </c>
      <c r="B291">
        <v>5426</v>
      </c>
      <c r="C291">
        <v>5268</v>
      </c>
      <c r="D291">
        <v>42.55</v>
      </c>
      <c r="E291">
        <v>36.340000000000003</v>
      </c>
      <c r="F291">
        <v>5027</v>
      </c>
      <c r="G291">
        <v>40.61</v>
      </c>
      <c r="H291">
        <v>34.770000000000003</v>
      </c>
      <c r="I291">
        <v>5947</v>
      </c>
      <c r="J291">
        <v>672.52</v>
      </c>
      <c r="K291">
        <v>50.77</v>
      </c>
      <c r="L291">
        <v>26.13</v>
      </c>
      <c r="M291">
        <f>Tabla2[[#This Row],[entrada_litros]]*Tabla2[[#This Row],[entrada_grasa_g_l]]/1000</f>
        <v>224.1534</v>
      </c>
      <c r="N291">
        <f>Tabla2[[#This Row],[entrada_litros]]*Tabla2[[#This Row],[entrada_prot_g_l]]/1000</f>
        <v>191.43912000000003</v>
      </c>
      <c r="O291">
        <f>Tabla2[[#This Row],[cuba_fab_litros]]*Tabla2[[#This Row],[cuba_fab_grasa_g_l]]/1000</f>
        <v>204.14646999999999</v>
      </c>
      <c r="P291">
        <f>Tabla2[[#This Row],[cuba_fab_litros]]*Tabla2[[#This Row],[cuba_fab_prot_g_l]]/1000</f>
        <v>174.78879000000001</v>
      </c>
      <c r="Q291">
        <f>Tabla2[[#This Row],[queso_kg]]*Tabla2[[#This Row],[queso_est_pct]]/100</f>
        <v>341.43840399999999</v>
      </c>
      <c r="R291">
        <f>Tabla2[[#This Row],[queso_kg]]*Tabla2[[#This Row],[queso_mg_pct]]/100</f>
        <v>175.72947600000001</v>
      </c>
      <c r="S291">
        <f>_xlfn.ISOWEEKNUM(Tabla2[[#This Row],[fecha]])</f>
        <v>42</v>
      </c>
      <c r="T291">
        <v>42</v>
      </c>
    </row>
    <row r="292" spans="1:20" x14ac:dyDescent="0.25">
      <c r="A292" s="1">
        <v>45581</v>
      </c>
      <c r="B292">
        <v>4819</v>
      </c>
      <c r="C292">
        <v>4679</v>
      </c>
      <c r="D292">
        <v>41.34</v>
      </c>
      <c r="E292">
        <v>35.770000000000003</v>
      </c>
      <c r="F292">
        <v>5022</v>
      </c>
      <c r="G292">
        <v>40.29</v>
      </c>
      <c r="H292">
        <v>34.47</v>
      </c>
      <c r="I292">
        <v>5626</v>
      </c>
      <c r="J292">
        <v>604.98</v>
      </c>
      <c r="K292">
        <v>53.29</v>
      </c>
      <c r="L292">
        <v>27.21</v>
      </c>
      <c r="M292">
        <f>Tabla2[[#This Row],[entrada_litros]]*Tabla2[[#This Row],[entrada_grasa_g_l]]/1000</f>
        <v>193.42986000000002</v>
      </c>
      <c r="N292">
        <f>Tabla2[[#This Row],[entrada_litros]]*Tabla2[[#This Row],[entrada_prot_g_l]]/1000</f>
        <v>167.36783000000003</v>
      </c>
      <c r="O292">
        <f>Tabla2[[#This Row],[cuba_fab_litros]]*Tabla2[[#This Row],[cuba_fab_grasa_g_l]]/1000</f>
        <v>202.33637999999999</v>
      </c>
      <c r="P292">
        <f>Tabla2[[#This Row],[cuba_fab_litros]]*Tabla2[[#This Row],[cuba_fab_prot_g_l]]/1000</f>
        <v>173.10834</v>
      </c>
      <c r="Q292">
        <f>Tabla2[[#This Row],[queso_kg]]*Tabla2[[#This Row],[queso_est_pct]]/100</f>
        <v>322.39384200000001</v>
      </c>
      <c r="R292">
        <f>Tabla2[[#This Row],[queso_kg]]*Tabla2[[#This Row],[queso_mg_pct]]/100</f>
        <v>164.61505800000003</v>
      </c>
      <c r="S292">
        <f>_xlfn.ISOWEEKNUM(Tabla2[[#This Row],[fecha]])</f>
        <v>42</v>
      </c>
      <c r="T292">
        <v>42</v>
      </c>
    </row>
    <row r="293" spans="1:20" x14ac:dyDescent="0.25">
      <c r="A293" s="1">
        <v>45582</v>
      </c>
      <c r="B293">
        <v>5297</v>
      </c>
      <c r="C293">
        <v>5143</v>
      </c>
      <c r="D293">
        <v>43.57</v>
      </c>
      <c r="E293">
        <v>33.86</v>
      </c>
      <c r="F293">
        <v>5021</v>
      </c>
      <c r="G293">
        <v>41.07</v>
      </c>
      <c r="H293">
        <v>33.479999999999997</v>
      </c>
      <c r="I293">
        <v>5769</v>
      </c>
      <c r="J293">
        <v>591.41</v>
      </c>
      <c r="K293">
        <v>51.46</v>
      </c>
      <c r="L293">
        <v>27.02</v>
      </c>
      <c r="M293">
        <f>Tabla2[[#This Row],[entrada_litros]]*Tabla2[[#This Row],[entrada_grasa_g_l]]/1000</f>
        <v>224.08051</v>
      </c>
      <c r="N293">
        <f>Tabla2[[#This Row],[entrada_litros]]*Tabla2[[#This Row],[entrada_prot_g_l]]/1000</f>
        <v>174.14198000000002</v>
      </c>
      <c r="O293">
        <f>Tabla2[[#This Row],[cuba_fab_litros]]*Tabla2[[#This Row],[cuba_fab_grasa_g_l]]/1000</f>
        <v>206.21247</v>
      </c>
      <c r="P293">
        <f>Tabla2[[#This Row],[cuba_fab_litros]]*Tabla2[[#This Row],[cuba_fab_prot_g_l]]/1000</f>
        <v>168.10307999999998</v>
      </c>
      <c r="Q293">
        <f>Tabla2[[#This Row],[queso_kg]]*Tabla2[[#This Row],[queso_est_pct]]/100</f>
        <v>304.339586</v>
      </c>
      <c r="R293">
        <f>Tabla2[[#This Row],[queso_kg]]*Tabla2[[#This Row],[queso_mg_pct]]/100</f>
        <v>159.798982</v>
      </c>
      <c r="S293">
        <f>_xlfn.ISOWEEKNUM(Tabla2[[#This Row],[fecha]])</f>
        <v>42</v>
      </c>
      <c r="T293">
        <v>42</v>
      </c>
    </row>
    <row r="294" spans="1:20" x14ac:dyDescent="0.25">
      <c r="A294" s="1">
        <v>45583</v>
      </c>
      <c r="F294">
        <v>5790</v>
      </c>
      <c r="G294">
        <v>41</v>
      </c>
      <c r="H294">
        <v>33.58</v>
      </c>
      <c r="J294">
        <v>686.78</v>
      </c>
      <c r="K294">
        <v>50.58</v>
      </c>
      <c r="L294">
        <v>25.98</v>
      </c>
      <c r="M294">
        <f>Tabla2[[#This Row],[entrada_litros]]*Tabla2[[#This Row],[entrada_grasa_g_l]]/1000</f>
        <v>0</v>
      </c>
      <c r="N294">
        <f>Tabla2[[#This Row],[entrada_litros]]*Tabla2[[#This Row],[entrada_prot_g_l]]/1000</f>
        <v>0</v>
      </c>
      <c r="O294">
        <f>Tabla2[[#This Row],[cuba_fab_litros]]*Tabla2[[#This Row],[cuba_fab_grasa_g_l]]/1000</f>
        <v>237.39</v>
      </c>
      <c r="P294">
        <f>Tabla2[[#This Row],[cuba_fab_litros]]*Tabla2[[#This Row],[cuba_fab_prot_g_l]]/1000</f>
        <v>194.42819999999998</v>
      </c>
      <c r="Q294">
        <f>Tabla2[[#This Row],[queso_kg]]*Tabla2[[#This Row],[queso_est_pct]]/100</f>
        <v>347.37332399999997</v>
      </c>
      <c r="R294">
        <f>Tabla2[[#This Row],[queso_kg]]*Tabla2[[#This Row],[queso_mg_pct]]/100</f>
        <v>178.425444</v>
      </c>
      <c r="S294">
        <f>_xlfn.ISOWEEKNUM(Tabla2[[#This Row],[fecha]])</f>
        <v>42</v>
      </c>
      <c r="T294">
        <v>42</v>
      </c>
    </row>
    <row r="295" spans="1:20" x14ac:dyDescent="0.25">
      <c r="A295" s="1">
        <v>45584</v>
      </c>
      <c r="M295">
        <f>Tabla2[[#This Row],[entrada_litros]]*Tabla2[[#This Row],[entrada_grasa_g_l]]/1000</f>
        <v>0</v>
      </c>
      <c r="N295">
        <f>Tabla2[[#This Row],[entrada_litros]]*Tabla2[[#This Row],[entrada_prot_g_l]]/1000</f>
        <v>0</v>
      </c>
      <c r="O295">
        <f>Tabla2[[#This Row],[cuba_fab_litros]]*Tabla2[[#This Row],[cuba_fab_grasa_g_l]]/1000</f>
        <v>0</v>
      </c>
      <c r="P295">
        <f>Tabla2[[#This Row],[cuba_fab_litros]]*Tabla2[[#This Row],[cuba_fab_prot_g_l]]/1000</f>
        <v>0</v>
      </c>
      <c r="Q295">
        <f>Tabla2[[#This Row],[queso_kg]]*Tabla2[[#This Row],[queso_est_pct]]/100</f>
        <v>0</v>
      </c>
      <c r="R295">
        <f>Tabla2[[#This Row],[queso_kg]]*Tabla2[[#This Row],[queso_mg_pct]]/100</f>
        <v>0</v>
      </c>
      <c r="S295">
        <f>_xlfn.ISOWEEKNUM(Tabla2[[#This Row],[fecha]])</f>
        <v>42</v>
      </c>
      <c r="T295">
        <v>42</v>
      </c>
    </row>
    <row r="296" spans="1:20" x14ac:dyDescent="0.25">
      <c r="A296" s="1">
        <v>45585</v>
      </c>
      <c r="B296">
        <v>5494</v>
      </c>
      <c r="C296">
        <v>5334</v>
      </c>
      <c r="D296">
        <v>42.44</v>
      </c>
      <c r="E296">
        <v>34.950000000000003</v>
      </c>
      <c r="I296">
        <v>5334</v>
      </c>
      <c r="M296">
        <f>Tabla2[[#This Row],[entrada_litros]]*Tabla2[[#This Row],[entrada_grasa_g_l]]/1000</f>
        <v>226.37495999999999</v>
      </c>
      <c r="N296">
        <f>Tabla2[[#This Row],[entrada_litros]]*Tabla2[[#This Row],[entrada_prot_g_l]]/1000</f>
        <v>186.42330000000001</v>
      </c>
      <c r="O296">
        <f>Tabla2[[#This Row],[cuba_fab_litros]]*Tabla2[[#This Row],[cuba_fab_grasa_g_l]]/1000</f>
        <v>0</v>
      </c>
      <c r="P296">
        <f>Tabla2[[#This Row],[cuba_fab_litros]]*Tabla2[[#This Row],[cuba_fab_prot_g_l]]/1000</f>
        <v>0</v>
      </c>
      <c r="Q296">
        <f>Tabla2[[#This Row],[queso_kg]]*Tabla2[[#This Row],[queso_est_pct]]/100</f>
        <v>0</v>
      </c>
      <c r="R296">
        <f>Tabla2[[#This Row],[queso_kg]]*Tabla2[[#This Row],[queso_mg_pct]]/100</f>
        <v>0</v>
      </c>
      <c r="S296">
        <f>_xlfn.ISOWEEKNUM(Tabla2[[#This Row],[fecha]])</f>
        <v>42</v>
      </c>
      <c r="T296">
        <v>43</v>
      </c>
    </row>
    <row r="297" spans="1:20" x14ac:dyDescent="0.25">
      <c r="A297" s="1">
        <v>45586</v>
      </c>
      <c r="B297">
        <v>5013</v>
      </c>
      <c r="C297">
        <v>4867</v>
      </c>
      <c r="D297">
        <v>41.81</v>
      </c>
      <c r="E297">
        <v>33.380000000000003</v>
      </c>
      <c r="F297">
        <v>5026</v>
      </c>
      <c r="G297">
        <v>40.14</v>
      </c>
      <c r="H297">
        <v>33.020000000000003</v>
      </c>
      <c r="I297">
        <v>5201</v>
      </c>
      <c r="J297">
        <v>649.44000000000005</v>
      </c>
      <c r="K297">
        <v>52.84</v>
      </c>
      <c r="L297">
        <v>27.71</v>
      </c>
      <c r="M297">
        <f>Tabla2[[#This Row],[entrada_litros]]*Tabla2[[#This Row],[entrada_grasa_g_l]]/1000</f>
        <v>203.48927</v>
      </c>
      <c r="N297">
        <f>Tabla2[[#This Row],[entrada_litros]]*Tabla2[[#This Row],[entrada_prot_g_l]]/1000</f>
        <v>162.46046000000001</v>
      </c>
      <c r="O297">
        <f>Tabla2[[#This Row],[cuba_fab_litros]]*Tabla2[[#This Row],[cuba_fab_grasa_g_l]]/1000</f>
        <v>201.74364000000003</v>
      </c>
      <c r="P297">
        <f>Tabla2[[#This Row],[cuba_fab_litros]]*Tabla2[[#This Row],[cuba_fab_prot_g_l]]/1000</f>
        <v>165.95852000000002</v>
      </c>
      <c r="Q297">
        <f>Tabla2[[#This Row],[queso_kg]]*Tabla2[[#This Row],[queso_est_pct]]/100</f>
        <v>343.16409600000009</v>
      </c>
      <c r="R297">
        <f>Tabla2[[#This Row],[queso_kg]]*Tabla2[[#This Row],[queso_mg_pct]]/100</f>
        <v>179.959824</v>
      </c>
      <c r="S297">
        <f>_xlfn.ISOWEEKNUM(Tabla2[[#This Row],[fecha]])</f>
        <v>43</v>
      </c>
      <c r="T297">
        <v>43</v>
      </c>
    </row>
    <row r="298" spans="1:20" x14ac:dyDescent="0.25">
      <c r="A298" s="1">
        <v>45587</v>
      </c>
      <c r="B298">
        <v>5057</v>
      </c>
      <c r="C298">
        <v>4910</v>
      </c>
      <c r="D298">
        <v>43.34</v>
      </c>
      <c r="E298">
        <v>35.29</v>
      </c>
      <c r="F298">
        <v>5029</v>
      </c>
      <c r="G298">
        <v>40.9</v>
      </c>
      <c r="H298">
        <v>33.299999999999997</v>
      </c>
      <c r="I298">
        <v>5111</v>
      </c>
      <c r="J298">
        <v>678.66</v>
      </c>
      <c r="K298">
        <v>52.31</v>
      </c>
      <c r="L298">
        <v>27.34</v>
      </c>
      <c r="M298">
        <f>Tabla2[[#This Row],[entrada_litros]]*Tabla2[[#This Row],[entrada_grasa_g_l]]/1000</f>
        <v>212.79940000000002</v>
      </c>
      <c r="N298">
        <f>Tabla2[[#This Row],[entrada_litros]]*Tabla2[[#This Row],[entrada_prot_g_l]]/1000</f>
        <v>173.2739</v>
      </c>
      <c r="O298">
        <f>Tabla2[[#This Row],[cuba_fab_litros]]*Tabla2[[#This Row],[cuba_fab_grasa_g_l]]/1000</f>
        <v>205.68610000000001</v>
      </c>
      <c r="P298">
        <f>Tabla2[[#This Row],[cuba_fab_litros]]*Tabla2[[#This Row],[cuba_fab_prot_g_l]]/1000</f>
        <v>167.46569999999997</v>
      </c>
      <c r="Q298">
        <f>Tabla2[[#This Row],[queso_kg]]*Tabla2[[#This Row],[queso_est_pct]]/100</f>
        <v>355.00704599999995</v>
      </c>
      <c r="R298">
        <f>Tabla2[[#This Row],[queso_kg]]*Tabla2[[#This Row],[queso_mg_pct]]/100</f>
        <v>185.54564399999998</v>
      </c>
      <c r="S298">
        <f>_xlfn.ISOWEEKNUM(Tabla2[[#This Row],[fecha]])</f>
        <v>43</v>
      </c>
      <c r="T298">
        <v>43</v>
      </c>
    </row>
    <row r="299" spans="1:20" x14ac:dyDescent="0.25">
      <c r="A299" s="1">
        <v>45588</v>
      </c>
      <c r="B299">
        <v>4868</v>
      </c>
      <c r="C299">
        <v>4726</v>
      </c>
      <c r="D299">
        <v>40</v>
      </c>
      <c r="E299">
        <v>35.61</v>
      </c>
      <c r="F299">
        <v>5017</v>
      </c>
      <c r="G299">
        <v>39.630000000000003</v>
      </c>
      <c r="H299">
        <v>33.630000000000003</v>
      </c>
      <c r="I299">
        <v>4837</v>
      </c>
      <c r="J299">
        <v>661.54</v>
      </c>
      <c r="K299">
        <v>52.84</v>
      </c>
      <c r="L299">
        <v>27.76</v>
      </c>
      <c r="M299">
        <f>Tabla2[[#This Row],[entrada_litros]]*Tabla2[[#This Row],[entrada_grasa_g_l]]/1000</f>
        <v>189.04</v>
      </c>
      <c r="N299">
        <f>Tabla2[[#This Row],[entrada_litros]]*Tabla2[[#This Row],[entrada_prot_g_l]]/1000</f>
        <v>168.29285999999999</v>
      </c>
      <c r="O299">
        <f>Tabla2[[#This Row],[cuba_fab_litros]]*Tabla2[[#This Row],[cuba_fab_grasa_g_l]]/1000</f>
        <v>198.82371000000003</v>
      </c>
      <c r="P299">
        <f>Tabla2[[#This Row],[cuba_fab_litros]]*Tabla2[[#This Row],[cuba_fab_prot_g_l]]/1000</f>
        <v>168.72171000000003</v>
      </c>
      <c r="Q299">
        <f>Tabla2[[#This Row],[queso_kg]]*Tabla2[[#This Row],[queso_est_pct]]/100</f>
        <v>349.55773599999998</v>
      </c>
      <c r="R299">
        <f>Tabla2[[#This Row],[queso_kg]]*Tabla2[[#This Row],[queso_mg_pct]]/100</f>
        <v>183.64350400000001</v>
      </c>
      <c r="S299">
        <f>_xlfn.ISOWEEKNUM(Tabla2[[#This Row],[fecha]])</f>
        <v>43</v>
      </c>
      <c r="T299">
        <v>43</v>
      </c>
    </row>
    <row r="300" spans="1:20" x14ac:dyDescent="0.25">
      <c r="A300" s="1">
        <v>45589</v>
      </c>
      <c r="B300">
        <v>5167</v>
      </c>
      <c r="C300">
        <v>5017</v>
      </c>
      <c r="D300">
        <v>42.48</v>
      </c>
      <c r="E300">
        <v>35.92</v>
      </c>
      <c r="F300">
        <v>5033</v>
      </c>
      <c r="G300">
        <v>40.090000000000003</v>
      </c>
      <c r="H300">
        <v>33.69</v>
      </c>
      <c r="I300">
        <v>4854</v>
      </c>
      <c r="J300">
        <v>654.77</v>
      </c>
      <c r="K300">
        <v>50.82</v>
      </c>
      <c r="L300">
        <v>27.21</v>
      </c>
      <c r="M300">
        <f>Tabla2[[#This Row],[entrada_litros]]*Tabla2[[#This Row],[entrada_grasa_g_l]]/1000</f>
        <v>213.12215999999998</v>
      </c>
      <c r="N300">
        <f>Tabla2[[#This Row],[entrada_litros]]*Tabla2[[#This Row],[entrada_prot_g_l]]/1000</f>
        <v>180.21064000000001</v>
      </c>
      <c r="O300">
        <f>Tabla2[[#This Row],[cuba_fab_litros]]*Tabla2[[#This Row],[cuba_fab_grasa_g_l]]/1000</f>
        <v>201.77297000000004</v>
      </c>
      <c r="P300">
        <f>Tabla2[[#This Row],[cuba_fab_litros]]*Tabla2[[#This Row],[cuba_fab_prot_g_l]]/1000</f>
        <v>169.56177</v>
      </c>
      <c r="Q300">
        <f>Tabla2[[#This Row],[queso_kg]]*Tabla2[[#This Row],[queso_est_pct]]/100</f>
        <v>332.75411399999996</v>
      </c>
      <c r="R300">
        <f>Tabla2[[#This Row],[queso_kg]]*Tabla2[[#This Row],[queso_mg_pct]]/100</f>
        <v>178.16291700000002</v>
      </c>
      <c r="S300">
        <f>_xlfn.ISOWEEKNUM(Tabla2[[#This Row],[fecha]])</f>
        <v>43</v>
      </c>
      <c r="T300">
        <v>43</v>
      </c>
    </row>
    <row r="301" spans="1:20" x14ac:dyDescent="0.25">
      <c r="A301" s="1">
        <v>45590</v>
      </c>
      <c r="F301">
        <v>4877</v>
      </c>
      <c r="G301">
        <v>39.950000000000003</v>
      </c>
      <c r="H301">
        <v>33.659999999999997</v>
      </c>
      <c r="J301">
        <v>660.16</v>
      </c>
      <c r="K301">
        <v>48.04</v>
      </c>
      <c r="L301">
        <v>26.02</v>
      </c>
      <c r="M301">
        <f>Tabla2[[#This Row],[entrada_litros]]*Tabla2[[#This Row],[entrada_grasa_g_l]]/1000</f>
        <v>0</v>
      </c>
      <c r="N301">
        <f>Tabla2[[#This Row],[entrada_litros]]*Tabla2[[#This Row],[entrada_prot_g_l]]/1000</f>
        <v>0</v>
      </c>
      <c r="O301">
        <f>Tabla2[[#This Row],[cuba_fab_litros]]*Tabla2[[#This Row],[cuba_fab_grasa_g_l]]/1000</f>
        <v>194.83615000000003</v>
      </c>
      <c r="P301">
        <f>Tabla2[[#This Row],[cuba_fab_litros]]*Tabla2[[#This Row],[cuba_fab_prot_g_l]]/1000</f>
        <v>164.15981999999997</v>
      </c>
      <c r="Q301">
        <f>Tabla2[[#This Row],[queso_kg]]*Tabla2[[#This Row],[queso_est_pct]]/100</f>
        <v>317.14086399999997</v>
      </c>
      <c r="R301">
        <f>Tabla2[[#This Row],[queso_kg]]*Tabla2[[#This Row],[queso_mg_pct]]/100</f>
        <v>171.77363199999999</v>
      </c>
      <c r="S301">
        <f>_xlfn.ISOWEEKNUM(Tabla2[[#This Row],[fecha]])</f>
        <v>43</v>
      </c>
      <c r="T301">
        <v>43</v>
      </c>
    </row>
    <row r="302" spans="1:20" x14ac:dyDescent="0.25">
      <c r="A302" s="1">
        <v>45591</v>
      </c>
      <c r="M302">
        <f>Tabla2[[#This Row],[entrada_litros]]*Tabla2[[#This Row],[entrada_grasa_g_l]]/1000</f>
        <v>0</v>
      </c>
      <c r="N302">
        <f>Tabla2[[#This Row],[entrada_litros]]*Tabla2[[#This Row],[entrada_prot_g_l]]/1000</f>
        <v>0</v>
      </c>
      <c r="O302">
        <f>Tabla2[[#This Row],[cuba_fab_litros]]*Tabla2[[#This Row],[cuba_fab_grasa_g_l]]/1000</f>
        <v>0</v>
      </c>
      <c r="P302">
        <f>Tabla2[[#This Row],[cuba_fab_litros]]*Tabla2[[#This Row],[cuba_fab_prot_g_l]]/1000</f>
        <v>0</v>
      </c>
      <c r="Q302">
        <f>Tabla2[[#This Row],[queso_kg]]*Tabla2[[#This Row],[queso_est_pct]]/100</f>
        <v>0</v>
      </c>
      <c r="R302">
        <f>Tabla2[[#This Row],[queso_kg]]*Tabla2[[#This Row],[queso_mg_pct]]/100</f>
        <v>0</v>
      </c>
      <c r="S302">
        <f>_xlfn.ISOWEEKNUM(Tabla2[[#This Row],[fecha]])</f>
        <v>43</v>
      </c>
      <c r="T302">
        <v>43</v>
      </c>
    </row>
    <row r="303" spans="1:20" x14ac:dyDescent="0.25">
      <c r="A303" s="1">
        <v>45592</v>
      </c>
      <c r="B303">
        <v>4727</v>
      </c>
      <c r="C303">
        <v>4589</v>
      </c>
      <c r="D303">
        <v>41.94</v>
      </c>
      <c r="E303">
        <v>35.75</v>
      </c>
      <c r="I303">
        <v>4589</v>
      </c>
      <c r="M303">
        <f>Tabla2[[#This Row],[entrada_litros]]*Tabla2[[#This Row],[entrada_grasa_g_l]]/1000</f>
        <v>192.46266</v>
      </c>
      <c r="N303">
        <f>Tabla2[[#This Row],[entrada_litros]]*Tabla2[[#This Row],[entrada_prot_g_l]]/1000</f>
        <v>164.05674999999999</v>
      </c>
      <c r="O303">
        <f>Tabla2[[#This Row],[cuba_fab_litros]]*Tabla2[[#This Row],[cuba_fab_grasa_g_l]]/1000</f>
        <v>0</v>
      </c>
      <c r="P303">
        <f>Tabla2[[#This Row],[cuba_fab_litros]]*Tabla2[[#This Row],[cuba_fab_prot_g_l]]/1000</f>
        <v>0</v>
      </c>
      <c r="Q303">
        <f>Tabla2[[#This Row],[queso_kg]]*Tabla2[[#This Row],[queso_est_pct]]/100</f>
        <v>0</v>
      </c>
      <c r="R303">
        <f>Tabla2[[#This Row],[queso_kg]]*Tabla2[[#This Row],[queso_mg_pct]]/100</f>
        <v>0</v>
      </c>
      <c r="S303">
        <f>_xlfn.ISOWEEKNUM(Tabla2[[#This Row],[fecha]])</f>
        <v>43</v>
      </c>
      <c r="T303">
        <v>44</v>
      </c>
    </row>
    <row r="304" spans="1:20" x14ac:dyDescent="0.25">
      <c r="A304" s="1">
        <v>45593</v>
      </c>
      <c r="B304">
        <v>4535</v>
      </c>
      <c r="C304">
        <v>4403</v>
      </c>
      <c r="D304">
        <v>43.3</v>
      </c>
      <c r="E304">
        <v>36.35</v>
      </c>
      <c r="F304">
        <v>5025</v>
      </c>
      <c r="G304">
        <v>40.68</v>
      </c>
      <c r="H304">
        <v>33.92</v>
      </c>
      <c r="I304">
        <v>3992</v>
      </c>
      <c r="J304">
        <v>655.87</v>
      </c>
      <c r="K304">
        <v>50.57</v>
      </c>
      <c r="L304">
        <v>25.47</v>
      </c>
      <c r="M304">
        <f>Tabla2[[#This Row],[entrada_litros]]*Tabla2[[#This Row],[entrada_grasa_g_l]]/1000</f>
        <v>190.6499</v>
      </c>
      <c r="N304">
        <f>Tabla2[[#This Row],[entrada_litros]]*Tabla2[[#This Row],[entrada_prot_g_l]]/1000</f>
        <v>160.04905000000002</v>
      </c>
      <c r="O304">
        <f>Tabla2[[#This Row],[cuba_fab_litros]]*Tabla2[[#This Row],[cuba_fab_grasa_g_l]]/1000</f>
        <v>204.417</v>
      </c>
      <c r="P304">
        <f>Tabla2[[#This Row],[cuba_fab_litros]]*Tabla2[[#This Row],[cuba_fab_prot_g_l]]/1000</f>
        <v>170.44800000000001</v>
      </c>
      <c r="Q304">
        <f>Tabla2[[#This Row],[queso_kg]]*Tabla2[[#This Row],[queso_est_pct]]/100</f>
        <v>331.67345899999998</v>
      </c>
      <c r="R304">
        <f>Tabla2[[#This Row],[queso_kg]]*Tabla2[[#This Row],[queso_mg_pct]]/100</f>
        <v>167.05008900000001</v>
      </c>
      <c r="S304">
        <f>_xlfn.ISOWEEKNUM(Tabla2[[#This Row],[fecha]])</f>
        <v>44</v>
      </c>
      <c r="T304">
        <v>44</v>
      </c>
    </row>
    <row r="305" spans="1:20" x14ac:dyDescent="0.25">
      <c r="A305" s="1">
        <v>45594</v>
      </c>
      <c r="B305">
        <v>5460</v>
      </c>
      <c r="C305">
        <v>5301</v>
      </c>
      <c r="D305">
        <v>43.24</v>
      </c>
      <c r="E305">
        <v>35.26</v>
      </c>
      <c r="F305">
        <v>5024</v>
      </c>
      <c r="G305">
        <v>40.99</v>
      </c>
      <c r="H305">
        <v>34.33</v>
      </c>
      <c r="I305">
        <v>4293</v>
      </c>
      <c r="J305">
        <v>611.5</v>
      </c>
      <c r="K305">
        <v>54.54</v>
      </c>
      <c r="L305">
        <v>27.47</v>
      </c>
      <c r="M305">
        <f>Tabla2[[#This Row],[entrada_litros]]*Tabla2[[#This Row],[entrada_grasa_g_l]]/1000</f>
        <v>229.21524000000002</v>
      </c>
      <c r="N305">
        <f>Tabla2[[#This Row],[entrada_litros]]*Tabla2[[#This Row],[entrada_prot_g_l]]/1000</f>
        <v>186.91325999999998</v>
      </c>
      <c r="O305">
        <f>Tabla2[[#This Row],[cuba_fab_litros]]*Tabla2[[#This Row],[cuba_fab_grasa_g_l]]/1000</f>
        <v>205.93376000000001</v>
      </c>
      <c r="P305">
        <f>Tabla2[[#This Row],[cuba_fab_litros]]*Tabla2[[#This Row],[cuba_fab_prot_g_l]]/1000</f>
        <v>172.47391999999999</v>
      </c>
      <c r="Q305">
        <f>Tabla2[[#This Row],[queso_kg]]*Tabla2[[#This Row],[queso_est_pct]]/100</f>
        <v>333.51209999999998</v>
      </c>
      <c r="R305">
        <f>Tabla2[[#This Row],[queso_kg]]*Tabla2[[#This Row],[queso_mg_pct]]/100</f>
        <v>167.97905</v>
      </c>
      <c r="S305">
        <f>_xlfn.ISOWEEKNUM(Tabla2[[#This Row],[fecha]])</f>
        <v>44</v>
      </c>
      <c r="T305">
        <v>44</v>
      </c>
    </row>
    <row r="306" spans="1:20" x14ac:dyDescent="0.25">
      <c r="A306" s="1">
        <v>45595</v>
      </c>
      <c r="B306">
        <v>5267</v>
      </c>
      <c r="C306">
        <v>5114</v>
      </c>
      <c r="D306">
        <v>41.79</v>
      </c>
      <c r="E306">
        <v>35.44</v>
      </c>
      <c r="F306">
        <v>5029</v>
      </c>
      <c r="G306">
        <v>40.54</v>
      </c>
      <c r="H306">
        <v>33.89</v>
      </c>
      <c r="I306">
        <v>4407</v>
      </c>
      <c r="J306">
        <v>596.29999999999995</v>
      </c>
      <c r="K306">
        <v>54.59</v>
      </c>
      <c r="L306">
        <v>27.59</v>
      </c>
      <c r="M306">
        <f>Tabla2[[#This Row],[entrada_litros]]*Tabla2[[#This Row],[entrada_grasa_g_l]]/1000</f>
        <v>213.71405999999999</v>
      </c>
      <c r="N306">
        <f>Tabla2[[#This Row],[entrada_litros]]*Tabla2[[#This Row],[entrada_prot_g_l]]/1000</f>
        <v>181.24015999999997</v>
      </c>
      <c r="O306">
        <f>Tabla2[[#This Row],[cuba_fab_litros]]*Tabla2[[#This Row],[cuba_fab_grasa_g_l]]/1000</f>
        <v>203.87566000000001</v>
      </c>
      <c r="P306">
        <f>Tabla2[[#This Row],[cuba_fab_litros]]*Tabla2[[#This Row],[cuba_fab_prot_g_l]]/1000</f>
        <v>170.43280999999999</v>
      </c>
      <c r="Q306">
        <f>Tabla2[[#This Row],[queso_kg]]*Tabla2[[#This Row],[queso_est_pct]]/100</f>
        <v>325.52017000000001</v>
      </c>
      <c r="R306">
        <f>Tabla2[[#This Row],[queso_kg]]*Tabla2[[#This Row],[queso_mg_pct]]/100</f>
        <v>164.51916999999997</v>
      </c>
      <c r="S306">
        <f>_xlfn.ISOWEEKNUM(Tabla2[[#This Row],[fecha]])</f>
        <v>44</v>
      </c>
      <c r="T306">
        <v>44</v>
      </c>
    </row>
    <row r="307" spans="1:20" x14ac:dyDescent="0.25">
      <c r="A307" s="1">
        <v>45596</v>
      </c>
      <c r="B307">
        <v>4728</v>
      </c>
      <c r="C307">
        <v>4590</v>
      </c>
      <c r="D307">
        <v>40.14</v>
      </c>
      <c r="E307">
        <v>36.409999999999997</v>
      </c>
      <c r="F307">
        <v>5024</v>
      </c>
      <c r="G307">
        <v>39.24</v>
      </c>
      <c r="H307">
        <v>34.43</v>
      </c>
      <c r="I307">
        <v>3997</v>
      </c>
      <c r="J307">
        <v>613.47</v>
      </c>
      <c r="K307">
        <v>52.98</v>
      </c>
      <c r="L307">
        <v>27.6</v>
      </c>
      <c r="M307">
        <f>Tabla2[[#This Row],[entrada_litros]]*Tabla2[[#This Row],[entrada_grasa_g_l]]/1000</f>
        <v>184.24260000000001</v>
      </c>
      <c r="N307">
        <f>Tabla2[[#This Row],[entrada_litros]]*Tabla2[[#This Row],[entrada_prot_g_l]]/1000</f>
        <v>167.12189999999998</v>
      </c>
      <c r="O307">
        <f>Tabla2[[#This Row],[cuba_fab_litros]]*Tabla2[[#This Row],[cuba_fab_grasa_g_l]]/1000</f>
        <v>197.14176</v>
      </c>
      <c r="P307">
        <f>Tabla2[[#This Row],[cuba_fab_litros]]*Tabla2[[#This Row],[cuba_fab_prot_g_l]]/1000</f>
        <v>172.97632000000002</v>
      </c>
      <c r="Q307">
        <f>Tabla2[[#This Row],[queso_kg]]*Tabla2[[#This Row],[queso_est_pct]]/100</f>
        <v>325.01640599999996</v>
      </c>
      <c r="R307">
        <f>Tabla2[[#This Row],[queso_kg]]*Tabla2[[#This Row],[queso_mg_pct]]/100</f>
        <v>169.31772000000001</v>
      </c>
      <c r="S307">
        <f>_xlfn.ISOWEEKNUM(Tabla2[[#This Row],[fecha]])</f>
        <v>44</v>
      </c>
      <c r="T307">
        <v>44</v>
      </c>
    </row>
    <row r="308" spans="1:20" x14ac:dyDescent="0.25">
      <c r="A308" s="1">
        <v>45597</v>
      </c>
      <c r="F308">
        <v>4014</v>
      </c>
      <c r="G308">
        <v>39.21</v>
      </c>
      <c r="H308">
        <v>34.06</v>
      </c>
      <c r="J308">
        <v>485.49</v>
      </c>
      <c r="K308">
        <v>51.28</v>
      </c>
      <c r="L308">
        <v>27.13</v>
      </c>
      <c r="M308">
        <f>Tabla2[[#This Row],[entrada_litros]]*Tabla2[[#This Row],[entrada_grasa_g_l]]/1000</f>
        <v>0</v>
      </c>
      <c r="N308">
        <f>Tabla2[[#This Row],[entrada_litros]]*Tabla2[[#This Row],[entrada_prot_g_l]]/1000</f>
        <v>0</v>
      </c>
      <c r="O308">
        <f>Tabla2[[#This Row],[cuba_fab_litros]]*Tabla2[[#This Row],[cuba_fab_grasa_g_l]]/1000</f>
        <v>157.38893999999999</v>
      </c>
      <c r="P308">
        <f>Tabla2[[#This Row],[cuba_fab_litros]]*Tabla2[[#This Row],[cuba_fab_prot_g_l]]/1000</f>
        <v>136.71683999999999</v>
      </c>
      <c r="Q308">
        <f>Tabla2[[#This Row],[queso_kg]]*Tabla2[[#This Row],[queso_est_pct]]/100</f>
        <v>248.95927200000003</v>
      </c>
      <c r="R308">
        <f>Tabla2[[#This Row],[queso_kg]]*Tabla2[[#This Row],[queso_mg_pct]]/100</f>
        <v>131.713437</v>
      </c>
      <c r="S308">
        <f>_xlfn.ISOWEEKNUM(Tabla2[[#This Row],[fecha]])</f>
        <v>44</v>
      </c>
      <c r="T308">
        <v>44</v>
      </c>
    </row>
    <row r="309" spans="1:20" x14ac:dyDescent="0.25">
      <c r="A309" s="1">
        <v>45598</v>
      </c>
      <c r="M309">
        <f>Tabla2[[#This Row],[entrada_litros]]*Tabla2[[#This Row],[entrada_grasa_g_l]]/1000</f>
        <v>0</v>
      </c>
      <c r="N309">
        <f>Tabla2[[#This Row],[entrada_litros]]*Tabla2[[#This Row],[entrada_prot_g_l]]/1000</f>
        <v>0</v>
      </c>
      <c r="O309">
        <f>Tabla2[[#This Row],[cuba_fab_litros]]*Tabla2[[#This Row],[cuba_fab_grasa_g_l]]/1000</f>
        <v>0</v>
      </c>
      <c r="P309">
        <f>Tabla2[[#This Row],[cuba_fab_litros]]*Tabla2[[#This Row],[cuba_fab_prot_g_l]]/1000</f>
        <v>0</v>
      </c>
      <c r="Q309">
        <f>Tabla2[[#This Row],[queso_kg]]*Tabla2[[#This Row],[queso_est_pct]]/100</f>
        <v>0</v>
      </c>
      <c r="R309">
        <f>Tabla2[[#This Row],[queso_kg]]*Tabla2[[#This Row],[queso_mg_pct]]/100</f>
        <v>0</v>
      </c>
      <c r="S309">
        <f>_xlfn.ISOWEEKNUM(Tabla2[[#This Row],[fecha]])</f>
        <v>44</v>
      </c>
      <c r="T309">
        <v>44</v>
      </c>
    </row>
    <row r="310" spans="1:20" x14ac:dyDescent="0.25">
      <c r="A310" s="1">
        <v>45599</v>
      </c>
      <c r="B310">
        <v>5206</v>
      </c>
      <c r="C310">
        <v>5054</v>
      </c>
      <c r="D310">
        <v>45.3</v>
      </c>
      <c r="E310">
        <v>35.590000000000003</v>
      </c>
      <c r="I310">
        <v>5054</v>
      </c>
      <c r="M310">
        <f>Tabla2[[#This Row],[entrada_litros]]*Tabla2[[#This Row],[entrada_grasa_g_l]]/1000</f>
        <v>228.94619999999998</v>
      </c>
      <c r="N310">
        <f>Tabla2[[#This Row],[entrada_litros]]*Tabla2[[#This Row],[entrada_prot_g_l]]/1000</f>
        <v>179.87186000000003</v>
      </c>
      <c r="O310">
        <f>Tabla2[[#This Row],[cuba_fab_litros]]*Tabla2[[#This Row],[cuba_fab_grasa_g_l]]/1000</f>
        <v>0</v>
      </c>
      <c r="P310">
        <f>Tabla2[[#This Row],[cuba_fab_litros]]*Tabla2[[#This Row],[cuba_fab_prot_g_l]]/1000</f>
        <v>0</v>
      </c>
      <c r="Q310">
        <f>Tabla2[[#This Row],[queso_kg]]*Tabla2[[#This Row],[queso_est_pct]]/100</f>
        <v>0</v>
      </c>
      <c r="R310">
        <f>Tabla2[[#This Row],[queso_kg]]*Tabla2[[#This Row],[queso_mg_pct]]/100</f>
        <v>0</v>
      </c>
      <c r="S310">
        <f>_xlfn.ISOWEEKNUM(Tabla2[[#This Row],[fecha]])</f>
        <v>44</v>
      </c>
      <c r="T310">
        <v>45</v>
      </c>
    </row>
    <row r="311" spans="1:20" x14ac:dyDescent="0.25">
      <c r="A311" s="1">
        <v>45600</v>
      </c>
      <c r="B311">
        <v>4981</v>
      </c>
      <c r="C311">
        <v>4836</v>
      </c>
      <c r="D311">
        <v>39.72</v>
      </c>
      <c r="E311">
        <v>34.31</v>
      </c>
      <c r="F311">
        <v>5027</v>
      </c>
      <c r="G311">
        <v>40.450000000000003</v>
      </c>
      <c r="H311">
        <v>33.5</v>
      </c>
      <c r="I311">
        <v>4890</v>
      </c>
      <c r="J311">
        <v>615.91999999999996</v>
      </c>
      <c r="K311">
        <v>53.48</v>
      </c>
      <c r="L311">
        <v>28.14</v>
      </c>
      <c r="M311">
        <f>Tabla2[[#This Row],[entrada_litros]]*Tabla2[[#This Row],[entrada_grasa_g_l]]/1000</f>
        <v>192.08591999999999</v>
      </c>
      <c r="N311">
        <f>Tabla2[[#This Row],[entrada_litros]]*Tabla2[[#This Row],[entrada_prot_g_l]]/1000</f>
        <v>165.92316</v>
      </c>
      <c r="O311">
        <f>Tabla2[[#This Row],[cuba_fab_litros]]*Tabla2[[#This Row],[cuba_fab_grasa_g_l]]/1000</f>
        <v>203.34215000000003</v>
      </c>
      <c r="P311">
        <f>Tabla2[[#This Row],[cuba_fab_litros]]*Tabla2[[#This Row],[cuba_fab_prot_g_l]]/1000</f>
        <v>168.40450000000001</v>
      </c>
      <c r="Q311">
        <f>Tabla2[[#This Row],[queso_kg]]*Tabla2[[#This Row],[queso_est_pct]]/100</f>
        <v>329.39401599999997</v>
      </c>
      <c r="R311">
        <f>Tabla2[[#This Row],[queso_kg]]*Tabla2[[#This Row],[queso_mg_pct]]/100</f>
        <v>173.31988799999999</v>
      </c>
      <c r="S311">
        <f>_xlfn.ISOWEEKNUM(Tabla2[[#This Row],[fecha]])</f>
        <v>45</v>
      </c>
      <c r="T311">
        <v>45</v>
      </c>
    </row>
    <row r="312" spans="1:20" x14ac:dyDescent="0.25">
      <c r="A312" s="1">
        <v>45601</v>
      </c>
      <c r="B312">
        <v>5095</v>
      </c>
      <c r="C312">
        <v>4947</v>
      </c>
      <c r="D312">
        <v>39.020000000000003</v>
      </c>
      <c r="E312">
        <v>36.71</v>
      </c>
      <c r="F312">
        <v>5028</v>
      </c>
      <c r="G312">
        <v>39.049999999999997</v>
      </c>
      <c r="H312">
        <v>34.409999999999997</v>
      </c>
      <c r="I312">
        <v>4837</v>
      </c>
      <c r="J312">
        <v>643.82000000000005</v>
      </c>
      <c r="K312">
        <v>52.23</v>
      </c>
      <c r="L312">
        <v>26.75</v>
      </c>
      <c r="M312">
        <f>Tabla2[[#This Row],[entrada_litros]]*Tabla2[[#This Row],[entrada_grasa_g_l]]/1000</f>
        <v>193.03193999999999</v>
      </c>
      <c r="N312">
        <f>Tabla2[[#This Row],[entrada_litros]]*Tabla2[[#This Row],[entrada_prot_g_l]]/1000</f>
        <v>181.60436999999999</v>
      </c>
      <c r="O312">
        <f>Tabla2[[#This Row],[cuba_fab_litros]]*Tabla2[[#This Row],[cuba_fab_grasa_g_l]]/1000</f>
        <v>196.3434</v>
      </c>
      <c r="P312">
        <f>Tabla2[[#This Row],[cuba_fab_litros]]*Tabla2[[#This Row],[cuba_fab_prot_g_l]]/1000</f>
        <v>173.01347999999999</v>
      </c>
      <c r="Q312">
        <f>Tabla2[[#This Row],[queso_kg]]*Tabla2[[#This Row],[queso_est_pct]]/100</f>
        <v>336.26718599999998</v>
      </c>
      <c r="R312">
        <f>Tabla2[[#This Row],[queso_kg]]*Tabla2[[#This Row],[queso_mg_pct]]/100</f>
        <v>172.22185000000002</v>
      </c>
      <c r="S312">
        <f>_xlfn.ISOWEEKNUM(Tabla2[[#This Row],[fecha]])</f>
        <v>45</v>
      </c>
      <c r="T312">
        <v>45</v>
      </c>
    </row>
    <row r="313" spans="1:20" x14ac:dyDescent="0.25">
      <c r="A313" s="1">
        <v>45602</v>
      </c>
      <c r="B313">
        <v>4943</v>
      </c>
      <c r="C313">
        <v>4799</v>
      </c>
      <c r="D313">
        <v>43.31</v>
      </c>
      <c r="E313">
        <v>35.72</v>
      </c>
      <c r="F313">
        <v>5029</v>
      </c>
      <c r="G313">
        <v>39.78</v>
      </c>
      <c r="H313">
        <v>34.14</v>
      </c>
      <c r="I313">
        <v>4636</v>
      </c>
      <c r="J313">
        <v>616.26</v>
      </c>
      <c r="K313">
        <v>52.58</v>
      </c>
      <c r="L313">
        <v>26.64</v>
      </c>
      <c r="M313">
        <f>Tabla2[[#This Row],[entrada_litros]]*Tabla2[[#This Row],[entrada_grasa_g_l]]/1000</f>
        <v>207.84469000000001</v>
      </c>
      <c r="N313">
        <f>Tabla2[[#This Row],[entrada_litros]]*Tabla2[[#This Row],[entrada_prot_g_l]]/1000</f>
        <v>171.42027999999999</v>
      </c>
      <c r="O313">
        <f>Tabla2[[#This Row],[cuba_fab_litros]]*Tabla2[[#This Row],[cuba_fab_grasa_g_l]]/1000</f>
        <v>200.05362</v>
      </c>
      <c r="P313">
        <f>Tabla2[[#This Row],[cuba_fab_litros]]*Tabla2[[#This Row],[cuba_fab_prot_g_l]]/1000</f>
        <v>171.69005999999999</v>
      </c>
      <c r="Q313">
        <f>Tabla2[[#This Row],[queso_kg]]*Tabla2[[#This Row],[queso_est_pct]]/100</f>
        <v>324.02950799999996</v>
      </c>
      <c r="R313">
        <f>Tabla2[[#This Row],[queso_kg]]*Tabla2[[#This Row],[queso_mg_pct]]/100</f>
        <v>164.17166400000002</v>
      </c>
      <c r="S313">
        <f>_xlfn.ISOWEEKNUM(Tabla2[[#This Row],[fecha]])</f>
        <v>45</v>
      </c>
      <c r="T313">
        <v>45</v>
      </c>
    </row>
    <row r="314" spans="1:20" x14ac:dyDescent="0.25">
      <c r="A314" s="1">
        <v>45603</v>
      </c>
      <c r="B314">
        <v>5173</v>
      </c>
      <c r="C314">
        <v>5022</v>
      </c>
      <c r="D314">
        <v>40.409999999999997</v>
      </c>
      <c r="E314">
        <v>37.14</v>
      </c>
      <c r="F314">
        <v>5026</v>
      </c>
      <c r="G314">
        <v>39.770000000000003</v>
      </c>
      <c r="H314">
        <v>34.65</v>
      </c>
      <c r="I314">
        <v>4658</v>
      </c>
      <c r="J314">
        <v>623.21</v>
      </c>
      <c r="K314">
        <v>51.92</v>
      </c>
      <c r="L314">
        <v>26.68</v>
      </c>
      <c r="M314">
        <f>Tabla2[[#This Row],[entrada_litros]]*Tabla2[[#This Row],[entrada_grasa_g_l]]/1000</f>
        <v>202.93902</v>
      </c>
      <c r="N314">
        <f>Tabla2[[#This Row],[entrada_litros]]*Tabla2[[#This Row],[entrada_prot_g_l]]/1000</f>
        <v>186.51708000000002</v>
      </c>
      <c r="O314">
        <f>Tabla2[[#This Row],[cuba_fab_litros]]*Tabla2[[#This Row],[cuba_fab_grasa_g_l]]/1000</f>
        <v>199.88402000000002</v>
      </c>
      <c r="P314">
        <f>Tabla2[[#This Row],[cuba_fab_litros]]*Tabla2[[#This Row],[cuba_fab_prot_g_l]]/1000</f>
        <v>174.15090000000001</v>
      </c>
      <c r="Q314">
        <f>Tabla2[[#This Row],[queso_kg]]*Tabla2[[#This Row],[queso_est_pct]]/100</f>
        <v>323.57063200000005</v>
      </c>
      <c r="R314">
        <f>Tabla2[[#This Row],[queso_kg]]*Tabla2[[#This Row],[queso_mg_pct]]/100</f>
        <v>166.27242799999999</v>
      </c>
      <c r="S314">
        <f>_xlfn.ISOWEEKNUM(Tabla2[[#This Row],[fecha]])</f>
        <v>45</v>
      </c>
      <c r="T314">
        <v>45</v>
      </c>
    </row>
    <row r="315" spans="1:20" x14ac:dyDescent="0.25">
      <c r="A315" s="1">
        <v>45604</v>
      </c>
      <c r="F315">
        <v>4675</v>
      </c>
      <c r="G315">
        <v>39.39</v>
      </c>
      <c r="H315">
        <v>34.68</v>
      </c>
      <c r="J315">
        <v>579.51</v>
      </c>
      <c r="K315">
        <v>53.89</v>
      </c>
      <c r="L315">
        <v>27.18</v>
      </c>
      <c r="M315">
        <f>Tabla2[[#This Row],[entrada_litros]]*Tabla2[[#This Row],[entrada_grasa_g_l]]/1000</f>
        <v>0</v>
      </c>
      <c r="N315">
        <f>Tabla2[[#This Row],[entrada_litros]]*Tabla2[[#This Row],[entrada_prot_g_l]]/1000</f>
        <v>0</v>
      </c>
      <c r="O315">
        <f>Tabla2[[#This Row],[cuba_fab_litros]]*Tabla2[[#This Row],[cuba_fab_grasa_g_l]]/1000</f>
        <v>184.14824999999999</v>
      </c>
      <c r="P315">
        <f>Tabla2[[#This Row],[cuba_fab_litros]]*Tabla2[[#This Row],[cuba_fab_prot_g_l]]/1000</f>
        <v>162.12899999999999</v>
      </c>
      <c r="Q315">
        <f>Tabla2[[#This Row],[queso_kg]]*Tabla2[[#This Row],[queso_est_pct]]/100</f>
        <v>312.29793899999999</v>
      </c>
      <c r="R315">
        <f>Tabla2[[#This Row],[queso_kg]]*Tabla2[[#This Row],[queso_mg_pct]]/100</f>
        <v>157.510818</v>
      </c>
      <c r="S315">
        <f>_xlfn.ISOWEEKNUM(Tabla2[[#This Row],[fecha]])</f>
        <v>45</v>
      </c>
      <c r="T315">
        <v>45</v>
      </c>
    </row>
    <row r="316" spans="1:20" x14ac:dyDescent="0.25">
      <c r="A316" s="1">
        <v>45605</v>
      </c>
      <c r="M316">
        <f>Tabla2[[#This Row],[entrada_litros]]*Tabla2[[#This Row],[entrada_grasa_g_l]]/1000</f>
        <v>0</v>
      </c>
      <c r="N316">
        <f>Tabla2[[#This Row],[entrada_litros]]*Tabla2[[#This Row],[entrada_prot_g_l]]/1000</f>
        <v>0</v>
      </c>
      <c r="O316">
        <f>Tabla2[[#This Row],[cuba_fab_litros]]*Tabla2[[#This Row],[cuba_fab_grasa_g_l]]/1000</f>
        <v>0</v>
      </c>
      <c r="P316">
        <f>Tabla2[[#This Row],[cuba_fab_litros]]*Tabla2[[#This Row],[cuba_fab_prot_g_l]]/1000</f>
        <v>0</v>
      </c>
      <c r="Q316">
        <f>Tabla2[[#This Row],[queso_kg]]*Tabla2[[#This Row],[queso_est_pct]]/100</f>
        <v>0</v>
      </c>
      <c r="R316">
        <f>Tabla2[[#This Row],[queso_kg]]*Tabla2[[#This Row],[queso_mg_pct]]/100</f>
        <v>0</v>
      </c>
      <c r="S316">
        <f>_xlfn.ISOWEEKNUM(Tabla2[[#This Row],[fecha]])</f>
        <v>45</v>
      </c>
      <c r="T316">
        <v>45</v>
      </c>
    </row>
    <row r="317" spans="1:20" x14ac:dyDescent="0.25">
      <c r="A317" s="1">
        <v>45606</v>
      </c>
      <c r="B317">
        <v>5132</v>
      </c>
      <c r="C317">
        <v>4983</v>
      </c>
      <c r="D317">
        <v>43.23</v>
      </c>
      <c r="E317">
        <v>37.93</v>
      </c>
      <c r="I317">
        <v>4983</v>
      </c>
      <c r="M317">
        <f>Tabla2[[#This Row],[entrada_litros]]*Tabla2[[#This Row],[entrada_grasa_g_l]]/1000</f>
        <v>215.41508999999999</v>
      </c>
      <c r="N317">
        <f>Tabla2[[#This Row],[entrada_litros]]*Tabla2[[#This Row],[entrada_prot_g_l]]/1000</f>
        <v>189.00519</v>
      </c>
      <c r="O317">
        <f>Tabla2[[#This Row],[cuba_fab_litros]]*Tabla2[[#This Row],[cuba_fab_grasa_g_l]]/1000</f>
        <v>0</v>
      </c>
      <c r="P317">
        <f>Tabla2[[#This Row],[cuba_fab_litros]]*Tabla2[[#This Row],[cuba_fab_prot_g_l]]/1000</f>
        <v>0</v>
      </c>
      <c r="Q317">
        <f>Tabla2[[#This Row],[queso_kg]]*Tabla2[[#This Row],[queso_est_pct]]/100</f>
        <v>0</v>
      </c>
      <c r="R317">
        <f>Tabla2[[#This Row],[queso_kg]]*Tabla2[[#This Row],[queso_mg_pct]]/100</f>
        <v>0</v>
      </c>
      <c r="S317">
        <f>_xlfn.ISOWEEKNUM(Tabla2[[#This Row],[fecha]])</f>
        <v>45</v>
      </c>
      <c r="T317">
        <v>46</v>
      </c>
    </row>
    <row r="318" spans="1:20" x14ac:dyDescent="0.25">
      <c r="A318" s="1">
        <v>45607</v>
      </c>
      <c r="B318">
        <v>5417</v>
      </c>
      <c r="C318">
        <v>5259</v>
      </c>
      <c r="D318">
        <v>41.74</v>
      </c>
      <c r="E318">
        <v>35.869999999999997</v>
      </c>
      <c r="F318">
        <v>5025</v>
      </c>
      <c r="G318">
        <v>40.69</v>
      </c>
      <c r="H318">
        <v>35.090000000000003</v>
      </c>
      <c r="I318">
        <v>5242</v>
      </c>
      <c r="J318">
        <v>669.39</v>
      </c>
      <c r="K318">
        <v>51.57</v>
      </c>
      <c r="L318">
        <v>25.91</v>
      </c>
      <c r="M318">
        <f>Tabla2[[#This Row],[entrada_litros]]*Tabla2[[#This Row],[entrada_grasa_g_l]]/1000</f>
        <v>219.51066</v>
      </c>
      <c r="N318">
        <f>Tabla2[[#This Row],[entrada_litros]]*Tabla2[[#This Row],[entrada_prot_g_l]]/1000</f>
        <v>188.64032999999998</v>
      </c>
      <c r="O318">
        <f>Tabla2[[#This Row],[cuba_fab_litros]]*Tabla2[[#This Row],[cuba_fab_grasa_g_l]]/1000</f>
        <v>204.46725000000001</v>
      </c>
      <c r="P318">
        <f>Tabla2[[#This Row],[cuba_fab_litros]]*Tabla2[[#This Row],[cuba_fab_prot_g_l]]/1000</f>
        <v>176.32725000000002</v>
      </c>
      <c r="Q318">
        <f>Tabla2[[#This Row],[queso_kg]]*Tabla2[[#This Row],[queso_est_pct]]/100</f>
        <v>345.20442300000002</v>
      </c>
      <c r="R318">
        <f>Tabla2[[#This Row],[queso_kg]]*Tabla2[[#This Row],[queso_mg_pct]]/100</f>
        <v>173.43894899999998</v>
      </c>
      <c r="S318">
        <f>_xlfn.ISOWEEKNUM(Tabla2[[#This Row],[fecha]])</f>
        <v>46</v>
      </c>
      <c r="T318">
        <v>46</v>
      </c>
    </row>
    <row r="319" spans="1:20" x14ac:dyDescent="0.25">
      <c r="A319" s="1">
        <v>45608</v>
      </c>
      <c r="B319">
        <v>5055</v>
      </c>
      <c r="C319">
        <v>4908</v>
      </c>
      <c r="D319">
        <v>43.11</v>
      </c>
      <c r="E319">
        <v>36.76</v>
      </c>
      <c r="F319">
        <v>5018</v>
      </c>
      <c r="G319">
        <v>40.46</v>
      </c>
      <c r="H319">
        <v>35.19</v>
      </c>
      <c r="I319">
        <v>5150</v>
      </c>
      <c r="J319">
        <v>613.19000000000005</v>
      </c>
      <c r="K319">
        <v>51.89</v>
      </c>
      <c r="L319">
        <v>26.86</v>
      </c>
      <c r="M319">
        <f>Tabla2[[#This Row],[entrada_litros]]*Tabla2[[#This Row],[entrada_grasa_g_l]]/1000</f>
        <v>211.58387999999999</v>
      </c>
      <c r="N319">
        <f>Tabla2[[#This Row],[entrada_litros]]*Tabla2[[#This Row],[entrada_prot_g_l]]/1000</f>
        <v>180.41807999999997</v>
      </c>
      <c r="O319">
        <f>Tabla2[[#This Row],[cuba_fab_litros]]*Tabla2[[#This Row],[cuba_fab_grasa_g_l]]/1000</f>
        <v>203.02828</v>
      </c>
      <c r="P319">
        <f>Tabla2[[#This Row],[cuba_fab_litros]]*Tabla2[[#This Row],[cuba_fab_prot_g_l]]/1000</f>
        <v>176.58341999999999</v>
      </c>
      <c r="Q319">
        <f>Tabla2[[#This Row],[queso_kg]]*Tabla2[[#This Row],[queso_est_pct]]/100</f>
        <v>318.18429100000003</v>
      </c>
      <c r="R319">
        <f>Tabla2[[#This Row],[queso_kg]]*Tabla2[[#This Row],[queso_mg_pct]]/100</f>
        <v>164.702834</v>
      </c>
      <c r="S319">
        <f>_xlfn.ISOWEEKNUM(Tabla2[[#This Row],[fecha]])</f>
        <v>46</v>
      </c>
      <c r="T319">
        <v>46</v>
      </c>
    </row>
    <row r="320" spans="1:20" x14ac:dyDescent="0.25">
      <c r="A320" s="1">
        <v>45609</v>
      </c>
      <c r="B320">
        <v>5313</v>
      </c>
      <c r="C320">
        <v>5158</v>
      </c>
      <c r="D320">
        <v>41.87</v>
      </c>
      <c r="E320">
        <v>36.85</v>
      </c>
      <c r="F320">
        <v>5021</v>
      </c>
      <c r="G320">
        <v>40.42</v>
      </c>
      <c r="H320">
        <v>35.380000000000003</v>
      </c>
      <c r="I320">
        <v>5308</v>
      </c>
      <c r="J320">
        <v>617.39</v>
      </c>
      <c r="K320">
        <v>51.74</v>
      </c>
      <c r="L320">
        <v>26.74</v>
      </c>
      <c r="M320">
        <f>Tabla2[[#This Row],[entrada_litros]]*Tabla2[[#This Row],[entrada_grasa_g_l]]/1000</f>
        <v>215.96545999999998</v>
      </c>
      <c r="N320">
        <f>Tabla2[[#This Row],[entrada_litros]]*Tabla2[[#This Row],[entrada_prot_g_l]]/1000</f>
        <v>190.07230000000001</v>
      </c>
      <c r="O320">
        <f>Tabla2[[#This Row],[cuba_fab_litros]]*Tabla2[[#This Row],[cuba_fab_grasa_g_l]]/1000</f>
        <v>202.94882000000001</v>
      </c>
      <c r="P320">
        <f>Tabla2[[#This Row],[cuba_fab_litros]]*Tabla2[[#This Row],[cuba_fab_prot_g_l]]/1000</f>
        <v>177.64298000000002</v>
      </c>
      <c r="Q320">
        <f>Tabla2[[#This Row],[queso_kg]]*Tabla2[[#This Row],[queso_est_pct]]/100</f>
        <v>319.43758600000001</v>
      </c>
      <c r="R320">
        <f>Tabla2[[#This Row],[queso_kg]]*Tabla2[[#This Row],[queso_mg_pct]]/100</f>
        <v>165.09008599999999</v>
      </c>
      <c r="S320">
        <f>_xlfn.ISOWEEKNUM(Tabla2[[#This Row],[fecha]])</f>
        <v>46</v>
      </c>
      <c r="T320">
        <v>46</v>
      </c>
    </row>
    <row r="321" spans="1:20" x14ac:dyDescent="0.25">
      <c r="A321" s="1">
        <v>45610</v>
      </c>
      <c r="B321">
        <v>5276</v>
      </c>
      <c r="C321">
        <v>5122</v>
      </c>
      <c r="D321">
        <v>42.59</v>
      </c>
      <c r="E321">
        <v>36.380000000000003</v>
      </c>
      <c r="F321">
        <v>5030</v>
      </c>
      <c r="G321">
        <v>40.29</v>
      </c>
      <c r="H321">
        <v>34.79</v>
      </c>
      <c r="I321">
        <v>5430</v>
      </c>
      <c r="J321">
        <v>661.07</v>
      </c>
      <c r="K321">
        <v>52.89</v>
      </c>
      <c r="L321">
        <v>27.27</v>
      </c>
      <c r="M321">
        <f>Tabla2[[#This Row],[entrada_litros]]*Tabla2[[#This Row],[entrada_grasa_g_l]]/1000</f>
        <v>218.14598000000001</v>
      </c>
      <c r="N321">
        <f>Tabla2[[#This Row],[entrada_litros]]*Tabla2[[#This Row],[entrada_prot_g_l]]/1000</f>
        <v>186.33836000000002</v>
      </c>
      <c r="O321">
        <f>Tabla2[[#This Row],[cuba_fab_litros]]*Tabla2[[#This Row],[cuba_fab_grasa_g_l]]/1000</f>
        <v>202.65869999999998</v>
      </c>
      <c r="P321">
        <f>Tabla2[[#This Row],[cuba_fab_litros]]*Tabla2[[#This Row],[cuba_fab_prot_g_l]]/1000</f>
        <v>174.99369999999999</v>
      </c>
      <c r="Q321">
        <f>Tabla2[[#This Row],[queso_kg]]*Tabla2[[#This Row],[queso_est_pct]]/100</f>
        <v>349.63992300000007</v>
      </c>
      <c r="R321">
        <f>Tabla2[[#This Row],[queso_kg]]*Tabla2[[#This Row],[queso_mg_pct]]/100</f>
        <v>180.27378899999999</v>
      </c>
      <c r="S321">
        <f>_xlfn.ISOWEEKNUM(Tabla2[[#This Row],[fecha]])</f>
        <v>46</v>
      </c>
      <c r="T321">
        <v>46</v>
      </c>
    </row>
    <row r="322" spans="1:20" x14ac:dyDescent="0.25">
      <c r="A322" s="1">
        <v>45611</v>
      </c>
      <c r="F322">
        <v>5468</v>
      </c>
      <c r="G322">
        <v>40.369999999999997</v>
      </c>
      <c r="H322">
        <v>34.71</v>
      </c>
      <c r="J322">
        <v>698.45</v>
      </c>
      <c r="K322">
        <v>51.36</v>
      </c>
      <c r="L322">
        <v>26.53</v>
      </c>
      <c r="M322">
        <f>Tabla2[[#This Row],[entrada_litros]]*Tabla2[[#This Row],[entrada_grasa_g_l]]/1000</f>
        <v>0</v>
      </c>
      <c r="N322">
        <f>Tabla2[[#This Row],[entrada_litros]]*Tabla2[[#This Row],[entrada_prot_g_l]]/1000</f>
        <v>0</v>
      </c>
      <c r="O322">
        <f>Tabla2[[#This Row],[cuba_fab_litros]]*Tabla2[[#This Row],[cuba_fab_grasa_g_l]]/1000</f>
        <v>220.74315999999996</v>
      </c>
      <c r="P322">
        <f>Tabla2[[#This Row],[cuba_fab_litros]]*Tabla2[[#This Row],[cuba_fab_prot_g_l]]/1000</f>
        <v>189.79427999999999</v>
      </c>
      <c r="Q322">
        <f>Tabla2[[#This Row],[queso_kg]]*Tabla2[[#This Row],[queso_est_pct]]/100</f>
        <v>358.72392000000002</v>
      </c>
      <c r="R322">
        <f>Tabla2[[#This Row],[queso_kg]]*Tabla2[[#This Row],[queso_mg_pct]]/100</f>
        <v>185.29878500000004</v>
      </c>
      <c r="S322">
        <f>_xlfn.ISOWEEKNUM(Tabla2[[#This Row],[fecha]])</f>
        <v>46</v>
      </c>
      <c r="T322">
        <v>46</v>
      </c>
    </row>
    <row r="323" spans="1:20" x14ac:dyDescent="0.25">
      <c r="A323" s="1">
        <v>45612</v>
      </c>
      <c r="M323">
        <f>Tabla2[[#This Row],[entrada_litros]]*Tabla2[[#This Row],[entrada_grasa_g_l]]/1000</f>
        <v>0</v>
      </c>
      <c r="N323">
        <f>Tabla2[[#This Row],[entrada_litros]]*Tabla2[[#This Row],[entrada_prot_g_l]]/1000</f>
        <v>0</v>
      </c>
      <c r="O323">
        <f>Tabla2[[#This Row],[cuba_fab_litros]]*Tabla2[[#This Row],[cuba_fab_grasa_g_l]]/1000</f>
        <v>0</v>
      </c>
      <c r="P323">
        <f>Tabla2[[#This Row],[cuba_fab_litros]]*Tabla2[[#This Row],[cuba_fab_prot_g_l]]/1000</f>
        <v>0</v>
      </c>
      <c r="Q323">
        <f>Tabla2[[#This Row],[queso_kg]]*Tabla2[[#This Row],[queso_est_pct]]/100</f>
        <v>0</v>
      </c>
      <c r="R323">
        <f>Tabla2[[#This Row],[queso_kg]]*Tabla2[[#This Row],[queso_mg_pct]]/100</f>
        <v>0</v>
      </c>
      <c r="S323">
        <f>_xlfn.ISOWEEKNUM(Tabla2[[#This Row],[fecha]])</f>
        <v>46</v>
      </c>
      <c r="T323">
        <v>46</v>
      </c>
    </row>
    <row r="324" spans="1:20" x14ac:dyDescent="0.25">
      <c r="A324" s="1">
        <v>45613</v>
      </c>
      <c r="B324">
        <v>5665</v>
      </c>
      <c r="C324">
        <v>5500</v>
      </c>
      <c r="D324">
        <v>46.09</v>
      </c>
      <c r="E324">
        <v>35.380000000000003</v>
      </c>
      <c r="I324">
        <v>5500</v>
      </c>
      <c r="M324">
        <f>Tabla2[[#This Row],[entrada_litros]]*Tabla2[[#This Row],[entrada_grasa_g_l]]/1000</f>
        <v>253.49500000000003</v>
      </c>
      <c r="N324">
        <f>Tabla2[[#This Row],[entrada_litros]]*Tabla2[[#This Row],[entrada_prot_g_l]]/1000</f>
        <v>194.59</v>
      </c>
      <c r="O324">
        <f>Tabla2[[#This Row],[cuba_fab_litros]]*Tabla2[[#This Row],[cuba_fab_grasa_g_l]]/1000</f>
        <v>0</v>
      </c>
      <c r="P324">
        <f>Tabla2[[#This Row],[cuba_fab_litros]]*Tabla2[[#This Row],[cuba_fab_prot_g_l]]/1000</f>
        <v>0</v>
      </c>
      <c r="Q324">
        <f>Tabla2[[#This Row],[queso_kg]]*Tabla2[[#This Row],[queso_est_pct]]/100</f>
        <v>0</v>
      </c>
      <c r="R324">
        <f>Tabla2[[#This Row],[queso_kg]]*Tabla2[[#This Row],[queso_mg_pct]]/100</f>
        <v>0</v>
      </c>
      <c r="S324">
        <f>_xlfn.ISOWEEKNUM(Tabla2[[#This Row],[fecha]])</f>
        <v>46</v>
      </c>
      <c r="T324">
        <v>47</v>
      </c>
    </row>
    <row r="325" spans="1:20" x14ac:dyDescent="0.25">
      <c r="A325" s="1">
        <v>45614</v>
      </c>
      <c r="B325">
        <v>5173</v>
      </c>
      <c r="C325">
        <v>5022</v>
      </c>
      <c r="D325">
        <v>40.68</v>
      </c>
      <c r="E325">
        <v>35.380000000000003</v>
      </c>
      <c r="F325">
        <v>5038</v>
      </c>
      <c r="G325">
        <v>41.86</v>
      </c>
      <c r="H325">
        <v>33.869999999999997</v>
      </c>
      <c r="I325">
        <v>5522</v>
      </c>
      <c r="J325">
        <v>660.31</v>
      </c>
      <c r="K325">
        <v>49.39</v>
      </c>
      <c r="L325">
        <v>25.96</v>
      </c>
      <c r="M325">
        <f>Tabla2[[#This Row],[entrada_litros]]*Tabla2[[#This Row],[entrada_grasa_g_l]]/1000</f>
        <v>204.29496</v>
      </c>
      <c r="N325">
        <f>Tabla2[[#This Row],[entrada_litros]]*Tabla2[[#This Row],[entrada_prot_g_l]]/1000</f>
        <v>177.67836000000003</v>
      </c>
      <c r="O325">
        <f>Tabla2[[#This Row],[cuba_fab_litros]]*Tabla2[[#This Row],[cuba_fab_grasa_g_l]]/1000</f>
        <v>210.89068</v>
      </c>
      <c r="P325">
        <f>Tabla2[[#This Row],[cuba_fab_litros]]*Tabla2[[#This Row],[cuba_fab_prot_g_l]]/1000</f>
        <v>170.63705999999999</v>
      </c>
      <c r="Q325">
        <f>Tabla2[[#This Row],[queso_kg]]*Tabla2[[#This Row],[queso_est_pct]]/100</f>
        <v>326.12710899999996</v>
      </c>
      <c r="R325">
        <f>Tabla2[[#This Row],[queso_kg]]*Tabla2[[#This Row],[queso_mg_pct]]/100</f>
        <v>171.41647599999999</v>
      </c>
      <c r="S325">
        <f>_xlfn.ISOWEEKNUM(Tabla2[[#This Row],[fecha]])</f>
        <v>47</v>
      </c>
      <c r="T325">
        <v>47</v>
      </c>
    </row>
    <row r="326" spans="1:20" x14ac:dyDescent="0.25">
      <c r="A326" s="1">
        <v>45615</v>
      </c>
      <c r="B326">
        <v>5478</v>
      </c>
      <c r="C326">
        <v>5318</v>
      </c>
      <c r="D326">
        <v>40.85</v>
      </c>
      <c r="E326">
        <v>36.19</v>
      </c>
      <c r="F326">
        <v>5021</v>
      </c>
      <c r="G326">
        <v>40.28</v>
      </c>
      <c r="H326">
        <v>34.29</v>
      </c>
      <c r="I326">
        <v>5840</v>
      </c>
      <c r="J326">
        <v>630.99</v>
      </c>
      <c r="K326">
        <v>50.96</v>
      </c>
      <c r="L326">
        <v>26.41</v>
      </c>
      <c r="M326">
        <f>Tabla2[[#This Row],[entrada_litros]]*Tabla2[[#This Row],[entrada_grasa_g_l]]/1000</f>
        <v>217.24030000000002</v>
      </c>
      <c r="N326">
        <f>Tabla2[[#This Row],[entrada_litros]]*Tabla2[[#This Row],[entrada_prot_g_l]]/1000</f>
        <v>192.45841999999999</v>
      </c>
      <c r="O326">
        <f>Tabla2[[#This Row],[cuba_fab_litros]]*Tabla2[[#This Row],[cuba_fab_grasa_g_l]]/1000</f>
        <v>202.24588</v>
      </c>
      <c r="P326">
        <f>Tabla2[[#This Row],[cuba_fab_litros]]*Tabla2[[#This Row],[cuba_fab_prot_g_l]]/1000</f>
        <v>172.17008999999999</v>
      </c>
      <c r="Q326">
        <f>Tabla2[[#This Row],[queso_kg]]*Tabla2[[#This Row],[queso_est_pct]]/100</f>
        <v>321.552504</v>
      </c>
      <c r="R326">
        <f>Tabla2[[#This Row],[queso_kg]]*Tabla2[[#This Row],[queso_mg_pct]]/100</f>
        <v>166.64445899999998</v>
      </c>
      <c r="S326">
        <f>_xlfn.ISOWEEKNUM(Tabla2[[#This Row],[fecha]])</f>
        <v>47</v>
      </c>
      <c r="T326">
        <v>47</v>
      </c>
    </row>
    <row r="327" spans="1:20" x14ac:dyDescent="0.25">
      <c r="A327" s="1">
        <v>45616</v>
      </c>
      <c r="B327">
        <v>4942</v>
      </c>
      <c r="C327">
        <v>4798</v>
      </c>
      <c r="D327">
        <v>41.54</v>
      </c>
      <c r="E327">
        <v>36.25</v>
      </c>
      <c r="F327">
        <v>5022</v>
      </c>
      <c r="G327">
        <v>39.880000000000003</v>
      </c>
      <c r="H327">
        <v>34.299999999999997</v>
      </c>
      <c r="I327">
        <v>5638</v>
      </c>
      <c r="J327">
        <v>635.97</v>
      </c>
      <c r="K327">
        <v>53.57</v>
      </c>
      <c r="L327">
        <v>27.57</v>
      </c>
      <c r="M327">
        <f>Tabla2[[#This Row],[entrada_litros]]*Tabla2[[#This Row],[entrada_grasa_g_l]]/1000</f>
        <v>199.30891999999997</v>
      </c>
      <c r="N327">
        <f>Tabla2[[#This Row],[entrada_litros]]*Tabla2[[#This Row],[entrada_prot_g_l]]/1000</f>
        <v>173.92750000000001</v>
      </c>
      <c r="O327">
        <f>Tabla2[[#This Row],[cuba_fab_litros]]*Tabla2[[#This Row],[cuba_fab_grasa_g_l]]/1000</f>
        <v>200.27736000000002</v>
      </c>
      <c r="P327">
        <f>Tabla2[[#This Row],[cuba_fab_litros]]*Tabla2[[#This Row],[cuba_fab_prot_g_l]]/1000</f>
        <v>172.25459999999998</v>
      </c>
      <c r="Q327">
        <f>Tabla2[[#This Row],[queso_kg]]*Tabla2[[#This Row],[queso_est_pct]]/100</f>
        <v>340.68912900000004</v>
      </c>
      <c r="R327">
        <f>Tabla2[[#This Row],[queso_kg]]*Tabla2[[#This Row],[queso_mg_pct]]/100</f>
        <v>175.33692900000003</v>
      </c>
      <c r="S327">
        <f>_xlfn.ISOWEEKNUM(Tabla2[[#This Row],[fecha]])</f>
        <v>47</v>
      </c>
      <c r="T327">
        <v>47</v>
      </c>
    </row>
    <row r="328" spans="1:20" x14ac:dyDescent="0.25">
      <c r="A328" s="1">
        <v>45617</v>
      </c>
      <c r="B328">
        <v>5312</v>
      </c>
      <c r="C328">
        <v>5157</v>
      </c>
      <c r="D328">
        <v>43.3</v>
      </c>
      <c r="E328">
        <v>36.950000000000003</v>
      </c>
      <c r="F328">
        <v>5022</v>
      </c>
      <c r="G328">
        <v>40.53</v>
      </c>
      <c r="H328">
        <v>34.85</v>
      </c>
      <c r="I328">
        <v>5795</v>
      </c>
      <c r="J328">
        <v>626.88</v>
      </c>
      <c r="K328">
        <v>54.06</v>
      </c>
      <c r="L328">
        <v>27.89</v>
      </c>
      <c r="M328">
        <f>Tabla2[[#This Row],[entrada_litros]]*Tabla2[[#This Row],[entrada_grasa_g_l]]/1000</f>
        <v>223.29809999999998</v>
      </c>
      <c r="N328">
        <f>Tabla2[[#This Row],[entrada_litros]]*Tabla2[[#This Row],[entrada_prot_g_l]]/1000</f>
        <v>190.55115000000004</v>
      </c>
      <c r="O328">
        <f>Tabla2[[#This Row],[cuba_fab_litros]]*Tabla2[[#This Row],[cuba_fab_grasa_g_l]]/1000</f>
        <v>203.54166000000001</v>
      </c>
      <c r="P328">
        <f>Tabla2[[#This Row],[cuba_fab_litros]]*Tabla2[[#This Row],[cuba_fab_prot_g_l]]/1000</f>
        <v>175.01670000000001</v>
      </c>
      <c r="Q328">
        <f>Tabla2[[#This Row],[queso_kg]]*Tabla2[[#This Row],[queso_est_pct]]/100</f>
        <v>338.89132799999999</v>
      </c>
      <c r="R328">
        <f>Tabla2[[#This Row],[queso_kg]]*Tabla2[[#This Row],[queso_mg_pct]]/100</f>
        <v>174.83683199999999</v>
      </c>
      <c r="S328">
        <f>_xlfn.ISOWEEKNUM(Tabla2[[#This Row],[fecha]])</f>
        <v>47</v>
      </c>
      <c r="T328">
        <v>47</v>
      </c>
    </row>
    <row r="329" spans="1:20" x14ac:dyDescent="0.25">
      <c r="A329" s="1">
        <v>45618</v>
      </c>
      <c r="F329">
        <v>5819</v>
      </c>
      <c r="G329">
        <v>40.92</v>
      </c>
      <c r="H329">
        <v>34.96</v>
      </c>
      <c r="J329">
        <v>719.2</v>
      </c>
      <c r="K329">
        <v>52.31</v>
      </c>
      <c r="L329">
        <v>26.76</v>
      </c>
      <c r="M329">
        <f>Tabla2[[#This Row],[entrada_litros]]*Tabla2[[#This Row],[entrada_grasa_g_l]]/1000</f>
        <v>0</v>
      </c>
      <c r="N329">
        <f>Tabla2[[#This Row],[entrada_litros]]*Tabla2[[#This Row],[entrada_prot_g_l]]/1000</f>
        <v>0</v>
      </c>
      <c r="O329">
        <f>Tabla2[[#This Row],[cuba_fab_litros]]*Tabla2[[#This Row],[cuba_fab_grasa_g_l]]/1000</f>
        <v>238.11348000000001</v>
      </c>
      <c r="P329">
        <f>Tabla2[[#This Row],[cuba_fab_litros]]*Tabla2[[#This Row],[cuba_fab_prot_g_l]]/1000</f>
        <v>203.43223999999998</v>
      </c>
      <c r="Q329">
        <f>Tabla2[[#This Row],[queso_kg]]*Tabla2[[#This Row],[queso_est_pct]]/100</f>
        <v>376.21352000000007</v>
      </c>
      <c r="R329">
        <f>Tabla2[[#This Row],[queso_kg]]*Tabla2[[#This Row],[queso_mg_pct]]/100</f>
        <v>192.45792</v>
      </c>
      <c r="S329">
        <f>_xlfn.ISOWEEKNUM(Tabla2[[#This Row],[fecha]])</f>
        <v>47</v>
      </c>
      <c r="T329">
        <v>47</v>
      </c>
    </row>
    <row r="330" spans="1:20" x14ac:dyDescent="0.25">
      <c r="A330" s="1">
        <v>45619</v>
      </c>
      <c r="M330">
        <f>Tabla2[[#This Row],[entrada_litros]]*Tabla2[[#This Row],[entrada_grasa_g_l]]/1000</f>
        <v>0</v>
      </c>
      <c r="N330">
        <f>Tabla2[[#This Row],[entrada_litros]]*Tabla2[[#This Row],[entrada_prot_g_l]]/1000</f>
        <v>0</v>
      </c>
      <c r="O330">
        <f>Tabla2[[#This Row],[cuba_fab_litros]]*Tabla2[[#This Row],[cuba_fab_grasa_g_l]]/1000</f>
        <v>0</v>
      </c>
      <c r="P330">
        <f>Tabla2[[#This Row],[cuba_fab_litros]]*Tabla2[[#This Row],[cuba_fab_prot_g_l]]/1000</f>
        <v>0</v>
      </c>
      <c r="Q330">
        <f>Tabla2[[#This Row],[queso_kg]]*Tabla2[[#This Row],[queso_est_pct]]/100</f>
        <v>0</v>
      </c>
      <c r="R330">
        <f>Tabla2[[#This Row],[queso_kg]]*Tabla2[[#This Row],[queso_mg_pct]]/100</f>
        <v>0</v>
      </c>
      <c r="S330">
        <f>_xlfn.ISOWEEKNUM(Tabla2[[#This Row],[fecha]])</f>
        <v>47</v>
      </c>
      <c r="T330">
        <v>47</v>
      </c>
    </row>
    <row r="331" spans="1:20" x14ac:dyDescent="0.25">
      <c r="A331" s="1">
        <v>45620</v>
      </c>
      <c r="B331">
        <v>5385</v>
      </c>
      <c r="C331">
        <v>5228</v>
      </c>
      <c r="D331">
        <v>42.01</v>
      </c>
      <c r="E331">
        <v>35.369999999999997</v>
      </c>
      <c r="I331">
        <v>5228</v>
      </c>
      <c r="M331">
        <f>Tabla2[[#This Row],[entrada_litros]]*Tabla2[[#This Row],[entrada_grasa_g_l]]/1000</f>
        <v>219.62827999999999</v>
      </c>
      <c r="N331">
        <f>Tabla2[[#This Row],[entrada_litros]]*Tabla2[[#This Row],[entrada_prot_g_l]]/1000</f>
        <v>184.91435999999999</v>
      </c>
      <c r="O331">
        <f>Tabla2[[#This Row],[cuba_fab_litros]]*Tabla2[[#This Row],[cuba_fab_grasa_g_l]]/1000</f>
        <v>0</v>
      </c>
      <c r="P331">
        <f>Tabla2[[#This Row],[cuba_fab_litros]]*Tabla2[[#This Row],[cuba_fab_prot_g_l]]/1000</f>
        <v>0</v>
      </c>
      <c r="Q331">
        <f>Tabla2[[#This Row],[queso_kg]]*Tabla2[[#This Row],[queso_est_pct]]/100</f>
        <v>0</v>
      </c>
      <c r="R331">
        <f>Tabla2[[#This Row],[queso_kg]]*Tabla2[[#This Row],[queso_mg_pct]]/100</f>
        <v>0</v>
      </c>
      <c r="S331">
        <f>_xlfn.ISOWEEKNUM(Tabla2[[#This Row],[fecha]])</f>
        <v>47</v>
      </c>
      <c r="T331">
        <v>48</v>
      </c>
    </row>
    <row r="332" spans="1:20" x14ac:dyDescent="0.25">
      <c r="A332" s="1">
        <v>45621</v>
      </c>
      <c r="B332">
        <v>4373</v>
      </c>
      <c r="C332">
        <v>4246</v>
      </c>
      <c r="D332">
        <v>41</v>
      </c>
      <c r="E332">
        <v>36.090000000000003</v>
      </c>
      <c r="F332">
        <v>5019</v>
      </c>
      <c r="G332">
        <v>39.43</v>
      </c>
      <c r="H332">
        <v>34.14</v>
      </c>
      <c r="I332">
        <v>4474</v>
      </c>
      <c r="J332">
        <v>635.25</v>
      </c>
      <c r="K332">
        <v>51.98</v>
      </c>
      <c r="L332">
        <v>26.72</v>
      </c>
      <c r="M332">
        <f>Tabla2[[#This Row],[entrada_litros]]*Tabla2[[#This Row],[entrada_grasa_g_l]]/1000</f>
        <v>174.08600000000001</v>
      </c>
      <c r="N332">
        <f>Tabla2[[#This Row],[entrada_litros]]*Tabla2[[#This Row],[entrada_prot_g_l]]/1000</f>
        <v>153.23814000000002</v>
      </c>
      <c r="O332">
        <f>Tabla2[[#This Row],[cuba_fab_litros]]*Tabla2[[#This Row],[cuba_fab_grasa_g_l]]/1000</f>
        <v>197.89917000000003</v>
      </c>
      <c r="P332">
        <f>Tabla2[[#This Row],[cuba_fab_litros]]*Tabla2[[#This Row],[cuba_fab_prot_g_l]]/1000</f>
        <v>171.34866</v>
      </c>
      <c r="Q332">
        <f>Tabla2[[#This Row],[queso_kg]]*Tabla2[[#This Row],[queso_est_pct]]/100</f>
        <v>330.20294999999999</v>
      </c>
      <c r="R332">
        <f>Tabla2[[#This Row],[queso_kg]]*Tabla2[[#This Row],[queso_mg_pct]]/100</f>
        <v>169.7388</v>
      </c>
      <c r="S332">
        <f>_xlfn.ISOWEEKNUM(Tabla2[[#This Row],[fecha]])</f>
        <v>48</v>
      </c>
      <c r="T332">
        <v>48</v>
      </c>
    </row>
    <row r="333" spans="1:20" x14ac:dyDescent="0.25">
      <c r="A333" s="1">
        <v>45622</v>
      </c>
      <c r="B333">
        <v>4949</v>
      </c>
      <c r="C333">
        <v>4805</v>
      </c>
      <c r="D333">
        <v>40.659999999999997</v>
      </c>
      <c r="E333">
        <v>34.26</v>
      </c>
      <c r="F333">
        <v>5023</v>
      </c>
      <c r="G333">
        <v>38.630000000000003</v>
      </c>
      <c r="H333">
        <v>33.25</v>
      </c>
      <c r="I333">
        <v>4279</v>
      </c>
      <c r="J333">
        <v>651.97</v>
      </c>
      <c r="K333">
        <v>51.77</v>
      </c>
      <c r="L333">
        <v>26.95</v>
      </c>
      <c r="M333">
        <f>Tabla2[[#This Row],[entrada_litros]]*Tabla2[[#This Row],[entrada_grasa_g_l]]/1000</f>
        <v>195.37129999999999</v>
      </c>
      <c r="N333">
        <f>Tabla2[[#This Row],[entrada_litros]]*Tabla2[[#This Row],[entrada_prot_g_l]]/1000</f>
        <v>164.61929999999998</v>
      </c>
      <c r="O333">
        <f>Tabla2[[#This Row],[cuba_fab_litros]]*Tabla2[[#This Row],[cuba_fab_grasa_g_l]]/1000</f>
        <v>194.03849000000002</v>
      </c>
      <c r="P333">
        <f>Tabla2[[#This Row],[cuba_fab_litros]]*Tabla2[[#This Row],[cuba_fab_prot_g_l]]/1000</f>
        <v>167.01474999999999</v>
      </c>
      <c r="Q333">
        <f>Tabla2[[#This Row],[queso_kg]]*Tabla2[[#This Row],[queso_est_pct]]/100</f>
        <v>337.52486900000002</v>
      </c>
      <c r="R333">
        <f>Tabla2[[#This Row],[queso_kg]]*Tabla2[[#This Row],[queso_mg_pct]]/100</f>
        <v>175.70591499999998</v>
      </c>
      <c r="S333">
        <f>_xlfn.ISOWEEKNUM(Tabla2[[#This Row],[fecha]])</f>
        <v>48</v>
      </c>
      <c r="T333">
        <v>48</v>
      </c>
    </row>
    <row r="334" spans="1:20" x14ac:dyDescent="0.25">
      <c r="A334" s="1">
        <v>45623</v>
      </c>
      <c r="B334">
        <v>5285</v>
      </c>
      <c r="C334">
        <v>5131</v>
      </c>
      <c r="D334">
        <v>40.299999999999997</v>
      </c>
      <c r="E334">
        <v>35.43</v>
      </c>
      <c r="F334">
        <v>5018</v>
      </c>
      <c r="G334">
        <v>39.159999999999997</v>
      </c>
      <c r="H334">
        <v>33.54</v>
      </c>
      <c r="I334">
        <v>4410</v>
      </c>
      <c r="J334">
        <v>607.15</v>
      </c>
      <c r="K334">
        <v>53.44</v>
      </c>
      <c r="L334">
        <v>27.29</v>
      </c>
      <c r="M334">
        <f>Tabla2[[#This Row],[entrada_litros]]*Tabla2[[#This Row],[entrada_grasa_g_l]]/1000</f>
        <v>206.77929999999998</v>
      </c>
      <c r="N334">
        <f>Tabla2[[#This Row],[entrada_litros]]*Tabla2[[#This Row],[entrada_prot_g_l]]/1000</f>
        <v>181.79132999999999</v>
      </c>
      <c r="O334">
        <f>Tabla2[[#This Row],[cuba_fab_litros]]*Tabla2[[#This Row],[cuba_fab_grasa_g_l]]/1000</f>
        <v>196.50487999999999</v>
      </c>
      <c r="P334">
        <f>Tabla2[[#This Row],[cuba_fab_litros]]*Tabla2[[#This Row],[cuba_fab_prot_g_l]]/1000</f>
        <v>168.30372</v>
      </c>
      <c r="Q334">
        <f>Tabla2[[#This Row],[queso_kg]]*Tabla2[[#This Row],[queso_est_pct]]/100</f>
        <v>324.46096</v>
      </c>
      <c r="R334">
        <f>Tabla2[[#This Row],[queso_kg]]*Tabla2[[#This Row],[queso_mg_pct]]/100</f>
        <v>165.69123499999998</v>
      </c>
      <c r="S334">
        <f>_xlfn.ISOWEEKNUM(Tabla2[[#This Row],[fecha]])</f>
        <v>48</v>
      </c>
      <c r="T334">
        <v>48</v>
      </c>
    </row>
    <row r="335" spans="1:20" x14ac:dyDescent="0.25">
      <c r="A335" s="1">
        <v>45624</v>
      </c>
      <c r="B335">
        <v>4872</v>
      </c>
      <c r="C335">
        <v>4730</v>
      </c>
      <c r="D335">
        <v>42.96</v>
      </c>
      <c r="E335">
        <v>35.020000000000003</v>
      </c>
      <c r="F335">
        <v>5028</v>
      </c>
      <c r="G335">
        <v>40.25</v>
      </c>
      <c r="H335">
        <v>33.659999999999997</v>
      </c>
      <c r="I335">
        <v>4140</v>
      </c>
      <c r="J335">
        <v>605.02</v>
      </c>
      <c r="K335">
        <v>55.34</v>
      </c>
      <c r="L335">
        <v>28.87</v>
      </c>
      <c r="M335">
        <f>Tabla2[[#This Row],[entrada_litros]]*Tabla2[[#This Row],[entrada_grasa_g_l]]/1000</f>
        <v>203.20080000000002</v>
      </c>
      <c r="N335">
        <f>Tabla2[[#This Row],[entrada_litros]]*Tabla2[[#This Row],[entrada_prot_g_l]]/1000</f>
        <v>165.6446</v>
      </c>
      <c r="O335">
        <f>Tabla2[[#This Row],[cuba_fab_litros]]*Tabla2[[#This Row],[cuba_fab_grasa_g_l]]/1000</f>
        <v>202.37700000000001</v>
      </c>
      <c r="P335">
        <f>Tabla2[[#This Row],[cuba_fab_litros]]*Tabla2[[#This Row],[cuba_fab_prot_g_l]]/1000</f>
        <v>169.24247999999997</v>
      </c>
      <c r="Q335">
        <f>Tabla2[[#This Row],[queso_kg]]*Tabla2[[#This Row],[queso_est_pct]]/100</f>
        <v>334.81806799999998</v>
      </c>
      <c r="R335">
        <f>Tabla2[[#This Row],[queso_kg]]*Tabla2[[#This Row],[queso_mg_pct]]/100</f>
        <v>174.669274</v>
      </c>
      <c r="S335">
        <f>_xlfn.ISOWEEKNUM(Tabla2[[#This Row],[fecha]])</f>
        <v>48</v>
      </c>
      <c r="T335">
        <v>48</v>
      </c>
    </row>
    <row r="336" spans="1:20" x14ac:dyDescent="0.25">
      <c r="A336" s="1">
        <v>45625</v>
      </c>
      <c r="F336">
        <v>4169</v>
      </c>
      <c r="G336">
        <v>39.950000000000003</v>
      </c>
      <c r="H336">
        <v>33.130000000000003</v>
      </c>
      <c r="J336">
        <v>512.83000000000004</v>
      </c>
      <c r="K336">
        <v>53.37</v>
      </c>
      <c r="L336">
        <v>27.21</v>
      </c>
      <c r="M336">
        <f>Tabla2[[#This Row],[entrada_litros]]*Tabla2[[#This Row],[entrada_grasa_g_l]]/1000</f>
        <v>0</v>
      </c>
      <c r="N336">
        <f>Tabla2[[#This Row],[entrada_litros]]*Tabla2[[#This Row],[entrada_prot_g_l]]/1000</f>
        <v>0</v>
      </c>
      <c r="O336">
        <f>Tabla2[[#This Row],[cuba_fab_litros]]*Tabla2[[#This Row],[cuba_fab_grasa_g_l]]/1000</f>
        <v>166.55155000000002</v>
      </c>
      <c r="P336">
        <f>Tabla2[[#This Row],[cuba_fab_litros]]*Tabla2[[#This Row],[cuba_fab_prot_g_l]]/1000</f>
        <v>138.11896999999999</v>
      </c>
      <c r="Q336">
        <f>Tabla2[[#This Row],[queso_kg]]*Tabla2[[#This Row],[queso_est_pct]]/100</f>
        <v>273.69737100000003</v>
      </c>
      <c r="R336">
        <f>Tabla2[[#This Row],[queso_kg]]*Tabla2[[#This Row],[queso_mg_pct]]/100</f>
        <v>139.541043</v>
      </c>
      <c r="S336">
        <f>_xlfn.ISOWEEKNUM(Tabla2[[#This Row],[fecha]])</f>
        <v>48</v>
      </c>
      <c r="T336">
        <v>48</v>
      </c>
    </row>
    <row r="337" spans="1:20" x14ac:dyDescent="0.25">
      <c r="A337" s="1">
        <v>45626</v>
      </c>
      <c r="M337">
        <f>Tabla2[[#This Row],[entrada_litros]]*Tabla2[[#This Row],[entrada_grasa_g_l]]/1000</f>
        <v>0</v>
      </c>
      <c r="N337">
        <f>Tabla2[[#This Row],[entrada_litros]]*Tabla2[[#This Row],[entrada_prot_g_l]]/1000</f>
        <v>0</v>
      </c>
      <c r="O337">
        <f>Tabla2[[#This Row],[cuba_fab_litros]]*Tabla2[[#This Row],[cuba_fab_grasa_g_l]]/1000</f>
        <v>0</v>
      </c>
      <c r="P337">
        <f>Tabla2[[#This Row],[cuba_fab_litros]]*Tabla2[[#This Row],[cuba_fab_prot_g_l]]/1000</f>
        <v>0</v>
      </c>
      <c r="Q337">
        <f>Tabla2[[#This Row],[queso_kg]]*Tabla2[[#This Row],[queso_est_pct]]/100</f>
        <v>0</v>
      </c>
      <c r="R337">
        <f>Tabla2[[#This Row],[queso_kg]]*Tabla2[[#This Row],[queso_mg_pct]]/100</f>
        <v>0</v>
      </c>
      <c r="S337">
        <f>_xlfn.ISOWEEKNUM(Tabla2[[#This Row],[fecha]])</f>
        <v>48</v>
      </c>
      <c r="T337">
        <v>48</v>
      </c>
    </row>
    <row r="338" spans="1:20" x14ac:dyDescent="0.25">
      <c r="A338" s="1">
        <v>45627</v>
      </c>
      <c r="B338">
        <v>4779</v>
      </c>
      <c r="C338">
        <v>4640</v>
      </c>
      <c r="D338">
        <v>43.55</v>
      </c>
      <c r="E338">
        <v>35.82</v>
      </c>
      <c r="I338">
        <v>4640</v>
      </c>
      <c r="M338">
        <f>Tabla2[[#This Row],[entrada_litros]]*Tabla2[[#This Row],[entrada_grasa_g_l]]/1000</f>
        <v>202.072</v>
      </c>
      <c r="N338">
        <f>Tabla2[[#This Row],[entrada_litros]]*Tabla2[[#This Row],[entrada_prot_g_l]]/1000</f>
        <v>166.20479999999998</v>
      </c>
      <c r="O338">
        <f>Tabla2[[#This Row],[cuba_fab_litros]]*Tabla2[[#This Row],[cuba_fab_grasa_g_l]]/1000</f>
        <v>0</v>
      </c>
      <c r="P338">
        <f>Tabla2[[#This Row],[cuba_fab_litros]]*Tabla2[[#This Row],[cuba_fab_prot_g_l]]/1000</f>
        <v>0</v>
      </c>
      <c r="Q338">
        <f>Tabla2[[#This Row],[queso_kg]]*Tabla2[[#This Row],[queso_est_pct]]/100</f>
        <v>0</v>
      </c>
      <c r="R338">
        <f>Tabla2[[#This Row],[queso_kg]]*Tabla2[[#This Row],[queso_mg_pct]]/100</f>
        <v>0</v>
      </c>
      <c r="S338">
        <f>_xlfn.ISOWEEKNUM(Tabla2[[#This Row],[fecha]])</f>
        <v>48</v>
      </c>
      <c r="T338">
        <v>49</v>
      </c>
    </row>
    <row r="339" spans="1:20" x14ac:dyDescent="0.25">
      <c r="A339" s="1">
        <v>45628</v>
      </c>
      <c r="B339">
        <v>4980</v>
      </c>
      <c r="C339">
        <v>4835</v>
      </c>
      <c r="D339">
        <v>45.31</v>
      </c>
      <c r="E339">
        <v>34.58</v>
      </c>
      <c r="F339">
        <v>5019</v>
      </c>
      <c r="G339">
        <v>42.66</v>
      </c>
      <c r="H339">
        <v>33.47</v>
      </c>
      <c r="I339">
        <v>4475</v>
      </c>
      <c r="J339">
        <v>615.49</v>
      </c>
      <c r="K339">
        <v>51.86</v>
      </c>
      <c r="L339">
        <v>26.41</v>
      </c>
      <c r="M339">
        <f>Tabla2[[#This Row],[entrada_litros]]*Tabla2[[#This Row],[entrada_grasa_g_l]]/1000</f>
        <v>219.07384999999999</v>
      </c>
      <c r="N339">
        <f>Tabla2[[#This Row],[entrada_litros]]*Tabla2[[#This Row],[entrada_prot_g_l]]/1000</f>
        <v>167.1943</v>
      </c>
      <c r="O339">
        <f>Tabla2[[#This Row],[cuba_fab_litros]]*Tabla2[[#This Row],[cuba_fab_grasa_g_l]]/1000</f>
        <v>214.11053999999999</v>
      </c>
      <c r="P339">
        <f>Tabla2[[#This Row],[cuba_fab_litros]]*Tabla2[[#This Row],[cuba_fab_prot_g_l]]/1000</f>
        <v>167.98593</v>
      </c>
      <c r="Q339">
        <f>Tabla2[[#This Row],[queso_kg]]*Tabla2[[#This Row],[queso_est_pct]]/100</f>
        <v>319.19311399999998</v>
      </c>
      <c r="R339">
        <f>Tabla2[[#This Row],[queso_kg]]*Tabla2[[#This Row],[queso_mg_pct]]/100</f>
        <v>162.55090900000002</v>
      </c>
      <c r="S339">
        <f>_xlfn.ISOWEEKNUM(Tabla2[[#This Row],[fecha]])</f>
        <v>49</v>
      </c>
      <c r="T339">
        <v>49</v>
      </c>
    </row>
    <row r="340" spans="1:20" x14ac:dyDescent="0.25">
      <c r="A340" s="1">
        <v>45629</v>
      </c>
      <c r="B340">
        <v>5633</v>
      </c>
      <c r="C340">
        <v>5469</v>
      </c>
      <c r="D340">
        <v>44.14</v>
      </c>
      <c r="E340">
        <v>37.29</v>
      </c>
      <c r="F340">
        <v>5024</v>
      </c>
      <c r="G340">
        <v>42.1</v>
      </c>
      <c r="H340">
        <v>34.630000000000003</v>
      </c>
      <c r="I340">
        <v>4944</v>
      </c>
      <c r="J340">
        <v>678.07</v>
      </c>
      <c r="K340">
        <v>53.8</v>
      </c>
      <c r="L340">
        <v>28.21</v>
      </c>
      <c r="M340">
        <f>Tabla2[[#This Row],[entrada_litros]]*Tabla2[[#This Row],[entrada_grasa_g_l]]/1000</f>
        <v>241.40165999999999</v>
      </c>
      <c r="N340">
        <f>Tabla2[[#This Row],[entrada_litros]]*Tabla2[[#This Row],[entrada_prot_g_l]]/1000</f>
        <v>203.93901</v>
      </c>
      <c r="O340">
        <f>Tabla2[[#This Row],[cuba_fab_litros]]*Tabla2[[#This Row],[cuba_fab_grasa_g_l]]/1000</f>
        <v>211.5104</v>
      </c>
      <c r="P340">
        <f>Tabla2[[#This Row],[cuba_fab_litros]]*Tabla2[[#This Row],[cuba_fab_prot_g_l]]/1000</f>
        <v>173.98112000000003</v>
      </c>
      <c r="Q340">
        <f>Tabla2[[#This Row],[queso_kg]]*Tabla2[[#This Row],[queso_est_pct]]/100</f>
        <v>364.80165999999997</v>
      </c>
      <c r="R340">
        <f>Tabla2[[#This Row],[queso_kg]]*Tabla2[[#This Row],[queso_mg_pct]]/100</f>
        <v>191.28354700000003</v>
      </c>
      <c r="S340">
        <f>_xlfn.ISOWEEKNUM(Tabla2[[#This Row],[fecha]])</f>
        <v>49</v>
      </c>
      <c r="T340">
        <v>49</v>
      </c>
    </row>
    <row r="341" spans="1:20" x14ac:dyDescent="0.25">
      <c r="A341" s="1">
        <v>45630</v>
      </c>
      <c r="B341">
        <v>5576</v>
      </c>
      <c r="C341">
        <v>5414</v>
      </c>
      <c r="D341">
        <v>41.31</v>
      </c>
      <c r="E341">
        <v>37.700000000000003</v>
      </c>
      <c r="F341">
        <v>5024</v>
      </c>
      <c r="G341">
        <v>40.659999999999997</v>
      </c>
      <c r="H341">
        <v>35.53</v>
      </c>
      <c r="I341">
        <v>5358</v>
      </c>
      <c r="J341">
        <v>662.5</v>
      </c>
      <c r="K341">
        <v>51.22</v>
      </c>
      <c r="L341">
        <v>26.27</v>
      </c>
      <c r="M341">
        <f>Tabla2[[#This Row],[entrada_litros]]*Tabla2[[#This Row],[entrada_grasa_g_l]]/1000</f>
        <v>223.65234000000004</v>
      </c>
      <c r="N341">
        <f>Tabla2[[#This Row],[entrada_litros]]*Tabla2[[#This Row],[entrada_prot_g_l]]/1000</f>
        <v>204.10780000000003</v>
      </c>
      <c r="O341">
        <f>Tabla2[[#This Row],[cuba_fab_litros]]*Tabla2[[#This Row],[cuba_fab_grasa_g_l]]/1000</f>
        <v>204.27583999999999</v>
      </c>
      <c r="P341">
        <f>Tabla2[[#This Row],[cuba_fab_litros]]*Tabla2[[#This Row],[cuba_fab_prot_g_l]]/1000</f>
        <v>178.50272000000001</v>
      </c>
      <c r="Q341">
        <f>Tabla2[[#This Row],[queso_kg]]*Tabla2[[#This Row],[queso_est_pct]]/100</f>
        <v>339.33249999999998</v>
      </c>
      <c r="R341">
        <f>Tabla2[[#This Row],[queso_kg]]*Tabla2[[#This Row],[queso_mg_pct]]/100</f>
        <v>174.03874999999999</v>
      </c>
      <c r="S341">
        <f>_xlfn.ISOWEEKNUM(Tabla2[[#This Row],[fecha]])</f>
        <v>49</v>
      </c>
      <c r="T341">
        <v>49</v>
      </c>
    </row>
    <row r="342" spans="1:20" x14ac:dyDescent="0.25">
      <c r="A342" s="1">
        <v>45631</v>
      </c>
      <c r="B342">
        <v>5212</v>
      </c>
      <c r="C342">
        <v>5060</v>
      </c>
      <c r="D342">
        <v>43.38</v>
      </c>
      <c r="E342">
        <v>37.11</v>
      </c>
      <c r="F342">
        <v>5014</v>
      </c>
      <c r="G342">
        <v>40.729999999999997</v>
      </c>
      <c r="H342">
        <v>35.61</v>
      </c>
      <c r="I342">
        <v>5418</v>
      </c>
      <c r="J342">
        <v>598.88</v>
      </c>
      <c r="K342">
        <v>53.92</v>
      </c>
      <c r="L342">
        <v>28.06</v>
      </c>
      <c r="M342">
        <f>Tabla2[[#This Row],[entrada_litros]]*Tabla2[[#This Row],[entrada_grasa_g_l]]/1000</f>
        <v>219.50280000000001</v>
      </c>
      <c r="N342">
        <f>Tabla2[[#This Row],[entrada_litros]]*Tabla2[[#This Row],[entrada_prot_g_l]]/1000</f>
        <v>187.7766</v>
      </c>
      <c r="O342">
        <f>Tabla2[[#This Row],[cuba_fab_litros]]*Tabla2[[#This Row],[cuba_fab_grasa_g_l]]/1000</f>
        <v>204.22021999999998</v>
      </c>
      <c r="P342">
        <f>Tabla2[[#This Row],[cuba_fab_litros]]*Tabla2[[#This Row],[cuba_fab_prot_g_l]]/1000</f>
        <v>178.54854</v>
      </c>
      <c r="Q342">
        <f>Tabla2[[#This Row],[queso_kg]]*Tabla2[[#This Row],[queso_est_pct]]/100</f>
        <v>322.91609599999998</v>
      </c>
      <c r="R342">
        <f>Tabla2[[#This Row],[queso_kg]]*Tabla2[[#This Row],[queso_mg_pct]]/100</f>
        <v>168.04572799999997</v>
      </c>
      <c r="S342">
        <f>_xlfn.ISOWEEKNUM(Tabla2[[#This Row],[fecha]])</f>
        <v>49</v>
      </c>
      <c r="T342">
        <v>49</v>
      </c>
    </row>
    <row r="343" spans="1:20" x14ac:dyDescent="0.25">
      <c r="A343" s="1">
        <v>45632</v>
      </c>
      <c r="F343">
        <v>5455</v>
      </c>
      <c r="G343">
        <v>40.72</v>
      </c>
      <c r="H343">
        <v>35.340000000000003</v>
      </c>
      <c r="J343">
        <v>736.66</v>
      </c>
      <c r="K343">
        <v>49.5</v>
      </c>
      <c r="L343">
        <v>25.79</v>
      </c>
      <c r="M343">
        <f>Tabla2[[#This Row],[entrada_litros]]*Tabla2[[#This Row],[entrada_grasa_g_l]]/1000</f>
        <v>0</v>
      </c>
      <c r="N343">
        <f>Tabla2[[#This Row],[entrada_litros]]*Tabla2[[#This Row],[entrada_prot_g_l]]/1000</f>
        <v>0</v>
      </c>
      <c r="O343">
        <f>Tabla2[[#This Row],[cuba_fab_litros]]*Tabla2[[#This Row],[cuba_fab_grasa_g_l]]/1000</f>
        <v>222.1276</v>
      </c>
      <c r="P343">
        <f>Tabla2[[#This Row],[cuba_fab_litros]]*Tabla2[[#This Row],[cuba_fab_prot_g_l]]/1000</f>
        <v>192.77970000000002</v>
      </c>
      <c r="Q343">
        <f>Tabla2[[#This Row],[queso_kg]]*Tabla2[[#This Row],[queso_est_pct]]/100</f>
        <v>364.64670000000001</v>
      </c>
      <c r="R343">
        <f>Tabla2[[#This Row],[queso_kg]]*Tabla2[[#This Row],[queso_mg_pct]]/100</f>
        <v>189.98461399999999</v>
      </c>
      <c r="S343">
        <f>_xlfn.ISOWEEKNUM(Tabla2[[#This Row],[fecha]])</f>
        <v>49</v>
      </c>
      <c r="T343">
        <v>49</v>
      </c>
    </row>
    <row r="344" spans="1:20" x14ac:dyDescent="0.25">
      <c r="A344" s="1">
        <v>45633</v>
      </c>
      <c r="M344">
        <f>Tabla2[[#This Row],[entrada_litros]]*Tabla2[[#This Row],[entrada_grasa_g_l]]/1000</f>
        <v>0</v>
      </c>
      <c r="N344">
        <f>Tabla2[[#This Row],[entrada_litros]]*Tabla2[[#This Row],[entrada_prot_g_l]]/1000</f>
        <v>0</v>
      </c>
      <c r="O344">
        <f>Tabla2[[#This Row],[cuba_fab_litros]]*Tabla2[[#This Row],[cuba_fab_grasa_g_l]]/1000</f>
        <v>0</v>
      </c>
      <c r="P344">
        <f>Tabla2[[#This Row],[cuba_fab_litros]]*Tabla2[[#This Row],[cuba_fab_prot_g_l]]/1000</f>
        <v>0</v>
      </c>
      <c r="Q344">
        <f>Tabla2[[#This Row],[queso_kg]]*Tabla2[[#This Row],[queso_est_pct]]/100</f>
        <v>0</v>
      </c>
      <c r="R344">
        <f>Tabla2[[#This Row],[queso_kg]]*Tabla2[[#This Row],[queso_mg_pct]]/100</f>
        <v>0</v>
      </c>
      <c r="S344">
        <f>_xlfn.ISOWEEKNUM(Tabla2[[#This Row],[fecha]])</f>
        <v>49</v>
      </c>
      <c r="T344">
        <v>49</v>
      </c>
    </row>
    <row r="345" spans="1:20" x14ac:dyDescent="0.25">
      <c r="A345" s="1">
        <v>45634</v>
      </c>
      <c r="B345">
        <v>4664</v>
      </c>
      <c r="C345">
        <v>4528</v>
      </c>
      <c r="D345">
        <v>41.44</v>
      </c>
      <c r="E345">
        <v>35.630000000000003</v>
      </c>
      <c r="I345">
        <v>4528</v>
      </c>
      <c r="M345">
        <f>Tabla2[[#This Row],[entrada_litros]]*Tabla2[[#This Row],[entrada_grasa_g_l]]/1000</f>
        <v>187.64031999999997</v>
      </c>
      <c r="N345">
        <f>Tabla2[[#This Row],[entrada_litros]]*Tabla2[[#This Row],[entrada_prot_g_l]]/1000</f>
        <v>161.33264000000003</v>
      </c>
      <c r="O345">
        <f>Tabla2[[#This Row],[cuba_fab_litros]]*Tabla2[[#This Row],[cuba_fab_grasa_g_l]]/1000</f>
        <v>0</v>
      </c>
      <c r="P345">
        <f>Tabla2[[#This Row],[cuba_fab_litros]]*Tabla2[[#This Row],[cuba_fab_prot_g_l]]/1000</f>
        <v>0</v>
      </c>
      <c r="Q345">
        <f>Tabla2[[#This Row],[queso_kg]]*Tabla2[[#This Row],[queso_est_pct]]/100</f>
        <v>0</v>
      </c>
      <c r="R345">
        <f>Tabla2[[#This Row],[queso_kg]]*Tabla2[[#This Row],[queso_mg_pct]]/100</f>
        <v>0</v>
      </c>
      <c r="S345">
        <f>_xlfn.ISOWEEKNUM(Tabla2[[#This Row],[fecha]])</f>
        <v>49</v>
      </c>
      <c r="T345">
        <v>50</v>
      </c>
    </row>
    <row r="346" spans="1:20" x14ac:dyDescent="0.25">
      <c r="A346" s="1">
        <v>45635</v>
      </c>
      <c r="B346">
        <v>5280</v>
      </c>
      <c r="C346">
        <v>5126</v>
      </c>
      <c r="D346">
        <v>41.53</v>
      </c>
      <c r="E346">
        <v>33.69</v>
      </c>
      <c r="F346">
        <v>5018</v>
      </c>
      <c r="G346">
        <v>39.78</v>
      </c>
      <c r="H346">
        <v>32.799999999999997</v>
      </c>
      <c r="I346">
        <v>4654</v>
      </c>
      <c r="J346">
        <v>669.51</v>
      </c>
      <c r="K346">
        <v>50.55</v>
      </c>
      <c r="L346">
        <v>26.65</v>
      </c>
      <c r="M346">
        <f>Tabla2[[#This Row],[entrada_litros]]*Tabla2[[#This Row],[entrada_grasa_g_l]]/1000</f>
        <v>212.88278</v>
      </c>
      <c r="N346">
        <f>Tabla2[[#This Row],[entrada_litros]]*Tabla2[[#This Row],[entrada_prot_g_l]]/1000</f>
        <v>172.69494</v>
      </c>
      <c r="O346">
        <f>Tabla2[[#This Row],[cuba_fab_litros]]*Tabla2[[#This Row],[cuba_fab_grasa_g_l]]/1000</f>
        <v>199.61604</v>
      </c>
      <c r="P346">
        <f>Tabla2[[#This Row],[cuba_fab_litros]]*Tabla2[[#This Row],[cuba_fab_prot_g_l]]/1000</f>
        <v>164.59039999999999</v>
      </c>
      <c r="Q346">
        <f>Tabla2[[#This Row],[queso_kg]]*Tabla2[[#This Row],[queso_est_pct]]/100</f>
        <v>338.43730499999998</v>
      </c>
      <c r="R346">
        <f>Tabla2[[#This Row],[queso_kg]]*Tabla2[[#This Row],[queso_mg_pct]]/100</f>
        <v>178.42441499999998</v>
      </c>
      <c r="S346">
        <f>_xlfn.ISOWEEKNUM(Tabla2[[#This Row],[fecha]])</f>
        <v>50</v>
      </c>
      <c r="T346">
        <v>50</v>
      </c>
    </row>
    <row r="347" spans="1:20" x14ac:dyDescent="0.25">
      <c r="A347" s="1">
        <v>45636</v>
      </c>
      <c r="B347">
        <v>5170</v>
      </c>
      <c r="C347">
        <v>5019</v>
      </c>
      <c r="D347">
        <v>39.229999999999997</v>
      </c>
      <c r="E347">
        <v>35.21</v>
      </c>
      <c r="F347">
        <v>5024</v>
      </c>
      <c r="G347">
        <v>38.54</v>
      </c>
      <c r="H347">
        <v>33.35</v>
      </c>
      <c r="I347">
        <v>4673</v>
      </c>
      <c r="J347">
        <v>616.45000000000005</v>
      </c>
      <c r="K347">
        <v>52.08</v>
      </c>
      <c r="L347">
        <v>26.53</v>
      </c>
      <c r="M347">
        <f>Tabla2[[#This Row],[entrada_litros]]*Tabla2[[#This Row],[entrada_grasa_g_l]]/1000</f>
        <v>196.89536999999999</v>
      </c>
      <c r="N347">
        <f>Tabla2[[#This Row],[entrada_litros]]*Tabla2[[#This Row],[entrada_prot_g_l]]/1000</f>
        <v>176.71898999999999</v>
      </c>
      <c r="O347">
        <f>Tabla2[[#This Row],[cuba_fab_litros]]*Tabla2[[#This Row],[cuba_fab_grasa_g_l]]/1000</f>
        <v>193.62495999999999</v>
      </c>
      <c r="P347">
        <f>Tabla2[[#This Row],[cuba_fab_litros]]*Tabla2[[#This Row],[cuba_fab_prot_g_l]]/1000</f>
        <v>167.5504</v>
      </c>
      <c r="Q347">
        <f>Tabla2[[#This Row],[queso_kg]]*Tabla2[[#This Row],[queso_est_pct]]/100</f>
        <v>321.04716000000002</v>
      </c>
      <c r="R347">
        <f>Tabla2[[#This Row],[queso_kg]]*Tabla2[[#This Row],[queso_mg_pct]]/100</f>
        <v>163.54418500000003</v>
      </c>
      <c r="S347">
        <f>_xlfn.ISOWEEKNUM(Tabla2[[#This Row],[fecha]])</f>
        <v>50</v>
      </c>
      <c r="T347">
        <v>50</v>
      </c>
    </row>
    <row r="348" spans="1:20" x14ac:dyDescent="0.25">
      <c r="A348" s="1">
        <v>45637</v>
      </c>
      <c r="B348">
        <v>5158</v>
      </c>
      <c r="C348">
        <v>5008</v>
      </c>
      <c r="D348">
        <v>40.71</v>
      </c>
      <c r="E348">
        <v>35.479999999999997</v>
      </c>
      <c r="F348">
        <v>5029</v>
      </c>
      <c r="G348">
        <v>38.6</v>
      </c>
      <c r="H348">
        <v>33.61</v>
      </c>
      <c r="I348">
        <v>4681</v>
      </c>
      <c r="J348">
        <v>627.04</v>
      </c>
      <c r="K348">
        <v>52.81</v>
      </c>
      <c r="L348">
        <v>28.45</v>
      </c>
      <c r="M348">
        <f>Tabla2[[#This Row],[entrada_litros]]*Tabla2[[#This Row],[entrada_grasa_g_l]]/1000</f>
        <v>203.87567999999999</v>
      </c>
      <c r="N348">
        <f>Tabla2[[#This Row],[entrada_litros]]*Tabla2[[#This Row],[entrada_prot_g_l]]/1000</f>
        <v>177.68384</v>
      </c>
      <c r="O348">
        <f>Tabla2[[#This Row],[cuba_fab_litros]]*Tabla2[[#This Row],[cuba_fab_grasa_g_l]]/1000</f>
        <v>194.11939999999998</v>
      </c>
      <c r="P348">
        <f>Tabla2[[#This Row],[cuba_fab_litros]]*Tabla2[[#This Row],[cuba_fab_prot_g_l]]/1000</f>
        <v>169.02468999999999</v>
      </c>
      <c r="Q348">
        <f>Tabla2[[#This Row],[queso_kg]]*Tabla2[[#This Row],[queso_est_pct]]/100</f>
        <v>331.13982400000003</v>
      </c>
      <c r="R348">
        <f>Tabla2[[#This Row],[queso_kg]]*Tabla2[[#This Row],[queso_mg_pct]]/100</f>
        <v>178.39287999999996</v>
      </c>
      <c r="S348">
        <f>_xlfn.ISOWEEKNUM(Tabla2[[#This Row],[fecha]])</f>
        <v>50</v>
      </c>
      <c r="T348">
        <v>50</v>
      </c>
    </row>
    <row r="349" spans="1:20" x14ac:dyDescent="0.25">
      <c r="A349" s="1">
        <v>45638</v>
      </c>
      <c r="B349">
        <v>5518</v>
      </c>
      <c r="C349">
        <v>5357</v>
      </c>
      <c r="D349">
        <v>43.12</v>
      </c>
      <c r="E349">
        <v>34.74</v>
      </c>
      <c r="F349">
        <v>5021</v>
      </c>
      <c r="G349">
        <v>39.97</v>
      </c>
      <c r="H349">
        <v>33.32</v>
      </c>
      <c r="I349">
        <v>5038</v>
      </c>
      <c r="J349">
        <v>631.32000000000005</v>
      </c>
      <c r="K349">
        <v>52.52</v>
      </c>
      <c r="L349">
        <v>27.76</v>
      </c>
      <c r="M349">
        <f>Tabla2[[#This Row],[entrada_litros]]*Tabla2[[#This Row],[entrada_grasa_g_l]]/1000</f>
        <v>230.99384000000001</v>
      </c>
      <c r="N349">
        <f>Tabla2[[#This Row],[entrada_litros]]*Tabla2[[#This Row],[entrada_prot_g_l]]/1000</f>
        <v>186.10218000000003</v>
      </c>
      <c r="O349">
        <f>Tabla2[[#This Row],[cuba_fab_litros]]*Tabla2[[#This Row],[cuba_fab_grasa_g_l]]/1000</f>
        <v>200.68937</v>
      </c>
      <c r="P349">
        <f>Tabla2[[#This Row],[cuba_fab_litros]]*Tabla2[[#This Row],[cuba_fab_prot_g_l]]/1000</f>
        <v>167.29972000000001</v>
      </c>
      <c r="Q349">
        <f>Tabla2[[#This Row],[queso_kg]]*Tabla2[[#This Row],[queso_est_pct]]/100</f>
        <v>331.56926400000003</v>
      </c>
      <c r="R349">
        <f>Tabla2[[#This Row],[queso_kg]]*Tabla2[[#This Row],[queso_mg_pct]]/100</f>
        <v>175.25443200000001</v>
      </c>
      <c r="S349">
        <f>_xlfn.ISOWEEKNUM(Tabla2[[#This Row],[fecha]])</f>
        <v>50</v>
      </c>
      <c r="T349">
        <v>50</v>
      </c>
    </row>
    <row r="350" spans="1:20" x14ac:dyDescent="0.25">
      <c r="A350" s="1">
        <v>45639</v>
      </c>
      <c r="F350">
        <v>5064</v>
      </c>
      <c r="G350">
        <v>39.97</v>
      </c>
      <c r="H350">
        <v>33.47</v>
      </c>
      <c r="J350">
        <v>661.54</v>
      </c>
      <c r="K350">
        <v>51.64</v>
      </c>
      <c r="L350">
        <v>27.03</v>
      </c>
      <c r="M350">
        <f>Tabla2[[#This Row],[entrada_litros]]*Tabla2[[#This Row],[entrada_grasa_g_l]]/1000</f>
        <v>0</v>
      </c>
      <c r="N350">
        <f>Tabla2[[#This Row],[entrada_litros]]*Tabla2[[#This Row],[entrada_prot_g_l]]/1000</f>
        <v>0</v>
      </c>
      <c r="O350">
        <f>Tabla2[[#This Row],[cuba_fab_litros]]*Tabla2[[#This Row],[cuba_fab_grasa_g_l]]/1000</f>
        <v>202.40807999999998</v>
      </c>
      <c r="P350">
        <f>Tabla2[[#This Row],[cuba_fab_litros]]*Tabla2[[#This Row],[cuba_fab_prot_g_l]]/1000</f>
        <v>169.49207999999999</v>
      </c>
      <c r="Q350">
        <f>Tabla2[[#This Row],[queso_kg]]*Tabla2[[#This Row],[queso_est_pct]]/100</f>
        <v>341.61925599999995</v>
      </c>
      <c r="R350">
        <f>Tabla2[[#This Row],[queso_kg]]*Tabla2[[#This Row],[queso_mg_pct]]/100</f>
        <v>178.81426199999999</v>
      </c>
      <c r="S350">
        <f>_xlfn.ISOWEEKNUM(Tabla2[[#This Row],[fecha]])</f>
        <v>50</v>
      </c>
      <c r="T350">
        <v>50</v>
      </c>
    </row>
    <row r="351" spans="1:20" x14ac:dyDescent="0.25">
      <c r="A351" s="1">
        <v>45640</v>
      </c>
      <c r="M351">
        <f>Tabla2[[#This Row],[entrada_litros]]*Tabla2[[#This Row],[entrada_grasa_g_l]]/1000</f>
        <v>0</v>
      </c>
      <c r="N351">
        <f>Tabla2[[#This Row],[entrada_litros]]*Tabla2[[#This Row],[entrada_prot_g_l]]/1000</f>
        <v>0</v>
      </c>
      <c r="O351">
        <f>Tabla2[[#This Row],[cuba_fab_litros]]*Tabla2[[#This Row],[cuba_fab_grasa_g_l]]/1000</f>
        <v>0</v>
      </c>
      <c r="P351">
        <f>Tabla2[[#This Row],[cuba_fab_litros]]*Tabla2[[#This Row],[cuba_fab_prot_g_l]]/1000</f>
        <v>0</v>
      </c>
      <c r="Q351">
        <f>Tabla2[[#This Row],[queso_kg]]*Tabla2[[#This Row],[queso_est_pct]]/100</f>
        <v>0</v>
      </c>
      <c r="R351">
        <f>Tabla2[[#This Row],[queso_kg]]*Tabla2[[#This Row],[queso_mg_pct]]/100</f>
        <v>0</v>
      </c>
      <c r="S351">
        <f>_xlfn.ISOWEEKNUM(Tabla2[[#This Row],[fecha]])</f>
        <v>50</v>
      </c>
      <c r="T351">
        <v>50</v>
      </c>
    </row>
    <row r="352" spans="1:20" x14ac:dyDescent="0.25">
      <c r="A352" s="1">
        <v>45641</v>
      </c>
      <c r="B352">
        <v>4708</v>
      </c>
      <c r="C352">
        <v>4571</v>
      </c>
      <c r="D352">
        <v>43.21</v>
      </c>
      <c r="E352">
        <v>35.33</v>
      </c>
      <c r="I352">
        <v>4571</v>
      </c>
      <c r="M352">
        <f>Tabla2[[#This Row],[entrada_litros]]*Tabla2[[#This Row],[entrada_grasa_g_l]]/1000</f>
        <v>197.51291000000001</v>
      </c>
      <c r="N352">
        <f>Tabla2[[#This Row],[entrada_litros]]*Tabla2[[#This Row],[entrada_prot_g_l]]/1000</f>
        <v>161.49342999999999</v>
      </c>
      <c r="O352">
        <f>Tabla2[[#This Row],[cuba_fab_litros]]*Tabla2[[#This Row],[cuba_fab_grasa_g_l]]/1000</f>
        <v>0</v>
      </c>
      <c r="P352">
        <f>Tabla2[[#This Row],[cuba_fab_litros]]*Tabla2[[#This Row],[cuba_fab_prot_g_l]]/1000</f>
        <v>0</v>
      </c>
      <c r="Q352">
        <f>Tabla2[[#This Row],[queso_kg]]*Tabla2[[#This Row],[queso_est_pct]]/100</f>
        <v>0</v>
      </c>
      <c r="R352">
        <f>Tabla2[[#This Row],[queso_kg]]*Tabla2[[#This Row],[queso_mg_pct]]/100</f>
        <v>0</v>
      </c>
      <c r="S352">
        <f>_xlfn.ISOWEEKNUM(Tabla2[[#This Row],[fecha]])</f>
        <v>50</v>
      </c>
      <c r="T352">
        <v>51</v>
      </c>
    </row>
    <row r="353" spans="1:20" x14ac:dyDescent="0.25">
      <c r="A353" s="1">
        <v>45642</v>
      </c>
      <c r="B353">
        <v>5042</v>
      </c>
      <c r="C353">
        <v>4895</v>
      </c>
      <c r="D353">
        <v>42.18</v>
      </c>
      <c r="E353">
        <v>34.880000000000003</v>
      </c>
      <c r="F353">
        <v>5033</v>
      </c>
      <c r="G353">
        <v>40.99</v>
      </c>
      <c r="H353">
        <v>33.11</v>
      </c>
      <c r="I353">
        <v>4466</v>
      </c>
      <c r="J353">
        <v>631.52</v>
      </c>
      <c r="K353">
        <v>51.59</v>
      </c>
      <c r="L353">
        <v>26.56</v>
      </c>
      <c r="M353">
        <f>Tabla2[[#This Row],[entrada_litros]]*Tabla2[[#This Row],[entrada_grasa_g_l]]/1000</f>
        <v>206.47110000000001</v>
      </c>
      <c r="N353">
        <f>Tabla2[[#This Row],[entrada_litros]]*Tabla2[[#This Row],[entrada_prot_g_l]]/1000</f>
        <v>170.73760000000001</v>
      </c>
      <c r="O353">
        <f>Tabla2[[#This Row],[cuba_fab_litros]]*Tabla2[[#This Row],[cuba_fab_grasa_g_l]]/1000</f>
        <v>206.30267000000001</v>
      </c>
      <c r="P353">
        <f>Tabla2[[#This Row],[cuba_fab_litros]]*Tabla2[[#This Row],[cuba_fab_prot_g_l]]/1000</f>
        <v>166.64263</v>
      </c>
      <c r="Q353">
        <f>Tabla2[[#This Row],[queso_kg]]*Tabla2[[#This Row],[queso_est_pct]]/100</f>
        <v>325.80116800000002</v>
      </c>
      <c r="R353">
        <f>Tabla2[[#This Row],[queso_kg]]*Tabla2[[#This Row],[queso_mg_pct]]/100</f>
        <v>167.73171199999996</v>
      </c>
      <c r="S353">
        <f>_xlfn.ISOWEEKNUM(Tabla2[[#This Row],[fecha]])</f>
        <v>51</v>
      </c>
      <c r="T353">
        <v>51</v>
      </c>
    </row>
    <row r="354" spans="1:20" x14ac:dyDescent="0.25">
      <c r="A354" s="1">
        <v>45643</v>
      </c>
      <c r="B354">
        <v>5546</v>
      </c>
      <c r="C354">
        <v>5384</v>
      </c>
      <c r="D354">
        <v>41.04</v>
      </c>
      <c r="E354">
        <v>34.380000000000003</v>
      </c>
      <c r="F354">
        <v>5019</v>
      </c>
      <c r="G354">
        <v>39.97</v>
      </c>
      <c r="H354">
        <v>33.15</v>
      </c>
      <c r="I354">
        <v>4850</v>
      </c>
      <c r="J354">
        <v>652.29999999999995</v>
      </c>
      <c r="K354">
        <v>53.35</v>
      </c>
      <c r="L354">
        <v>27.61</v>
      </c>
      <c r="M354">
        <f>Tabla2[[#This Row],[entrada_litros]]*Tabla2[[#This Row],[entrada_grasa_g_l]]/1000</f>
        <v>220.95935999999998</v>
      </c>
      <c r="N354">
        <f>Tabla2[[#This Row],[entrada_litros]]*Tabla2[[#This Row],[entrada_prot_g_l]]/1000</f>
        <v>185.10192000000001</v>
      </c>
      <c r="O354">
        <f>Tabla2[[#This Row],[cuba_fab_litros]]*Tabla2[[#This Row],[cuba_fab_grasa_g_l]]/1000</f>
        <v>200.60943</v>
      </c>
      <c r="P354">
        <f>Tabla2[[#This Row],[cuba_fab_litros]]*Tabla2[[#This Row],[cuba_fab_prot_g_l]]/1000</f>
        <v>166.37985</v>
      </c>
      <c r="Q354">
        <f>Tabla2[[#This Row],[queso_kg]]*Tabla2[[#This Row],[queso_est_pct]]/100</f>
        <v>348.00205</v>
      </c>
      <c r="R354">
        <f>Tabla2[[#This Row],[queso_kg]]*Tabla2[[#This Row],[queso_mg_pct]]/100</f>
        <v>180.10002999999998</v>
      </c>
      <c r="S354">
        <f>_xlfn.ISOWEEKNUM(Tabla2[[#This Row],[fecha]])</f>
        <v>51</v>
      </c>
      <c r="T354">
        <v>51</v>
      </c>
    </row>
    <row r="355" spans="1:20" x14ac:dyDescent="0.25">
      <c r="A355" s="1">
        <v>45644</v>
      </c>
      <c r="B355">
        <v>4682</v>
      </c>
      <c r="C355">
        <v>4546</v>
      </c>
      <c r="D355">
        <v>43.04</v>
      </c>
      <c r="E355">
        <v>35.67</v>
      </c>
      <c r="F355">
        <v>5019</v>
      </c>
      <c r="G355">
        <v>40.5</v>
      </c>
      <c r="H355">
        <v>33.700000000000003</v>
      </c>
      <c r="I355">
        <v>4396</v>
      </c>
      <c r="J355">
        <v>637.72</v>
      </c>
      <c r="K355">
        <v>52.33</v>
      </c>
      <c r="L355">
        <v>26.56</v>
      </c>
      <c r="M355">
        <f>Tabla2[[#This Row],[entrada_litros]]*Tabla2[[#This Row],[entrada_grasa_g_l]]/1000</f>
        <v>195.65984</v>
      </c>
      <c r="N355">
        <f>Tabla2[[#This Row],[entrada_litros]]*Tabla2[[#This Row],[entrada_prot_g_l]]/1000</f>
        <v>162.15582000000001</v>
      </c>
      <c r="O355">
        <f>Tabla2[[#This Row],[cuba_fab_litros]]*Tabla2[[#This Row],[cuba_fab_grasa_g_l]]/1000</f>
        <v>203.26949999999999</v>
      </c>
      <c r="P355">
        <f>Tabla2[[#This Row],[cuba_fab_litros]]*Tabla2[[#This Row],[cuba_fab_prot_g_l]]/1000</f>
        <v>169.14030000000002</v>
      </c>
      <c r="Q355">
        <f>Tabla2[[#This Row],[queso_kg]]*Tabla2[[#This Row],[queso_est_pct]]/100</f>
        <v>333.71887600000002</v>
      </c>
      <c r="R355">
        <f>Tabla2[[#This Row],[queso_kg]]*Tabla2[[#This Row],[queso_mg_pct]]/100</f>
        <v>169.378432</v>
      </c>
      <c r="S355">
        <f>_xlfn.ISOWEEKNUM(Tabla2[[#This Row],[fecha]])</f>
        <v>51</v>
      </c>
      <c r="T355">
        <v>51</v>
      </c>
    </row>
    <row r="356" spans="1:20" x14ac:dyDescent="0.25">
      <c r="A356" s="1">
        <v>45645</v>
      </c>
      <c r="B356">
        <v>5317</v>
      </c>
      <c r="C356">
        <v>5162</v>
      </c>
      <c r="D356">
        <v>40.49</v>
      </c>
      <c r="E356">
        <v>35.46</v>
      </c>
      <c r="F356">
        <v>5025</v>
      </c>
      <c r="G356">
        <v>39.35</v>
      </c>
      <c r="H356">
        <v>33.72</v>
      </c>
      <c r="I356">
        <v>4558</v>
      </c>
      <c r="J356">
        <v>645.64</v>
      </c>
      <c r="K356">
        <v>50.66</v>
      </c>
      <c r="L356">
        <v>26.67</v>
      </c>
      <c r="M356">
        <f>Tabla2[[#This Row],[entrada_litros]]*Tabla2[[#This Row],[entrada_grasa_g_l]]/1000</f>
        <v>209.00937999999999</v>
      </c>
      <c r="N356">
        <f>Tabla2[[#This Row],[entrada_litros]]*Tabla2[[#This Row],[entrada_prot_g_l]]/1000</f>
        <v>183.04452000000001</v>
      </c>
      <c r="O356">
        <f>Tabla2[[#This Row],[cuba_fab_litros]]*Tabla2[[#This Row],[cuba_fab_grasa_g_l]]/1000</f>
        <v>197.73374999999999</v>
      </c>
      <c r="P356">
        <f>Tabla2[[#This Row],[cuba_fab_litros]]*Tabla2[[#This Row],[cuba_fab_prot_g_l]]/1000</f>
        <v>169.44300000000001</v>
      </c>
      <c r="Q356">
        <f>Tabla2[[#This Row],[queso_kg]]*Tabla2[[#This Row],[queso_est_pct]]/100</f>
        <v>327.08122399999996</v>
      </c>
      <c r="R356">
        <f>Tabla2[[#This Row],[queso_kg]]*Tabla2[[#This Row],[queso_mg_pct]]/100</f>
        <v>172.19218800000002</v>
      </c>
      <c r="S356">
        <f>_xlfn.ISOWEEKNUM(Tabla2[[#This Row],[fecha]])</f>
        <v>51</v>
      </c>
      <c r="T356">
        <v>51</v>
      </c>
    </row>
    <row r="357" spans="1:20" x14ac:dyDescent="0.25">
      <c r="A357" s="1">
        <v>45646</v>
      </c>
      <c r="F357">
        <v>4578</v>
      </c>
      <c r="G357">
        <v>39.5</v>
      </c>
      <c r="H357">
        <v>33.619999999999997</v>
      </c>
      <c r="J357">
        <v>592.34</v>
      </c>
      <c r="K357">
        <v>51.19</v>
      </c>
      <c r="L357">
        <v>26.35</v>
      </c>
      <c r="M357">
        <f>Tabla2[[#This Row],[entrada_litros]]*Tabla2[[#This Row],[entrada_grasa_g_l]]/1000</f>
        <v>0</v>
      </c>
      <c r="N357">
        <f>Tabla2[[#This Row],[entrada_litros]]*Tabla2[[#This Row],[entrada_prot_g_l]]/1000</f>
        <v>0</v>
      </c>
      <c r="O357">
        <f>Tabla2[[#This Row],[cuba_fab_litros]]*Tabla2[[#This Row],[cuba_fab_grasa_g_l]]/1000</f>
        <v>180.83099999999999</v>
      </c>
      <c r="P357">
        <f>Tabla2[[#This Row],[cuba_fab_litros]]*Tabla2[[#This Row],[cuba_fab_prot_g_l]]/1000</f>
        <v>153.91235999999998</v>
      </c>
      <c r="Q357">
        <f>Tabla2[[#This Row],[queso_kg]]*Tabla2[[#This Row],[queso_est_pct]]/100</f>
        <v>303.21884599999998</v>
      </c>
      <c r="R357">
        <f>Tabla2[[#This Row],[queso_kg]]*Tabla2[[#This Row],[queso_mg_pct]]/100</f>
        <v>156.08159000000001</v>
      </c>
      <c r="S357">
        <f>_xlfn.ISOWEEKNUM(Tabla2[[#This Row],[fecha]])</f>
        <v>51</v>
      </c>
      <c r="T357">
        <v>51</v>
      </c>
    </row>
    <row r="358" spans="1:20" x14ac:dyDescent="0.25">
      <c r="A358" s="1">
        <v>45647</v>
      </c>
      <c r="M358">
        <f>Tabla2[[#This Row],[entrada_litros]]*Tabla2[[#This Row],[entrada_grasa_g_l]]/1000</f>
        <v>0</v>
      </c>
      <c r="N358">
        <f>Tabla2[[#This Row],[entrada_litros]]*Tabla2[[#This Row],[entrada_prot_g_l]]/1000</f>
        <v>0</v>
      </c>
      <c r="O358">
        <f>Tabla2[[#This Row],[cuba_fab_litros]]*Tabla2[[#This Row],[cuba_fab_grasa_g_l]]/1000</f>
        <v>0</v>
      </c>
      <c r="P358">
        <f>Tabla2[[#This Row],[cuba_fab_litros]]*Tabla2[[#This Row],[cuba_fab_prot_g_l]]/1000</f>
        <v>0</v>
      </c>
      <c r="Q358">
        <f>Tabla2[[#This Row],[queso_kg]]*Tabla2[[#This Row],[queso_est_pct]]/100</f>
        <v>0</v>
      </c>
      <c r="R358">
        <f>Tabla2[[#This Row],[queso_kg]]*Tabla2[[#This Row],[queso_mg_pct]]/100</f>
        <v>0</v>
      </c>
      <c r="S358">
        <f>_xlfn.ISOWEEKNUM(Tabla2[[#This Row],[fecha]])</f>
        <v>51</v>
      </c>
      <c r="T358">
        <v>51</v>
      </c>
    </row>
    <row r="359" spans="1:20" x14ac:dyDescent="0.25">
      <c r="A359" s="1">
        <v>45648</v>
      </c>
      <c r="B359">
        <v>5489</v>
      </c>
      <c r="C359">
        <v>5329</v>
      </c>
      <c r="D359">
        <v>42.37</v>
      </c>
      <c r="E359">
        <v>37.979999999999997</v>
      </c>
      <c r="I359">
        <v>5329</v>
      </c>
      <c r="M359">
        <f>Tabla2[[#This Row],[entrada_litros]]*Tabla2[[#This Row],[entrada_grasa_g_l]]/1000</f>
        <v>225.78972999999999</v>
      </c>
      <c r="N359">
        <f>Tabla2[[#This Row],[entrada_litros]]*Tabla2[[#This Row],[entrada_prot_g_l]]/1000</f>
        <v>202.39541999999997</v>
      </c>
      <c r="O359">
        <f>Tabla2[[#This Row],[cuba_fab_litros]]*Tabla2[[#This Row],[cuba_fab_grasa_g_l]]/1000</f>
        <v>0</v>
      </c>
      <c r="P359">
        <f>Tabla2[[#This Row],[cuba_fab_litros]]*Tabla2[[#This Row],[cuba_fab_prot_g_l]]/1000</f>
        <v>0</v>
      </c>
      <c r="Q359">
        <f>Tabla2[[#This Row],[queso_kg]]*Tabla2[[#This Row],[queso_est_pct]]/100</f>
        <v>0</v>
      </c>
      <c r="R359">
        <f>Tabla2[[#This Row],[queso_kg]]*Tabla2[[#This Row],[queso_mg_pct]]/100</f>
        <v>0</v>
      </c>
      <c r="S359">
        <f>_xlfn.ISOWEEKNUM(Tabla2[[#This Row],[fecha]])</f>
        <v>51</v>
      </c>
      <c r="T359">
        <v>52</v>
      </c>
    </row>
    <row r="360" spans="1:20" x14ac:dyDescent="0.25">
      <c r="A360" s="1">
        <v>45649</v>
      </c>
      <c r="B360">
        <v>4905</v>
      </c>
      <c r="C360">
        <v>4762</v>
      </c>
      <c r="D360">
        <v>40.54</v>
      </c>
      <c r="E360">
        <v>35.869999999999997</v>
      </c>
      <c r="F360">
        <v>5031</v>
      </c>
      <c r="G360">
        <v>39.409999999999997</v>
      </c>
      <c r="H360">
        <v>35.4</v>
      </c>
      <c r="I360">
        <v>5091</v>
      </c>
      <c r="J360">
        <v>656.99</v>
      </c>
      <c r="K360">
        <v>48.35</v>
      </c>
      <c r="L360">
        <v>26</v>
      </c>
      <c r="M360">
        <f>Tabla2[[#This Row],[entrada_litros]]*Tabla2[[#This Row],[entrada_grasa_g_l]]/1000</f>
        <v>193.05148</v>
      </c>
      <c r="N360">
        <f>Tabla2[[#This Row],[entrada_litros]]*Tabla2[[#This Row],[entrada_prot_g_l]]/1000</f>
        <v>170.81294</v>
      </c>
      <c r="O360">
        <f>Tabla2[[#This Row],[cuba_fab_litros]]*Tabla2[[#This Row],[cuba_fab_grasa_g_l]]/1000</f>
        <v>198.27170999999998</v>
      </c>
      <c r="P360">
        <f>Tabla2[[#This Row],[cuba_fab_litros]]*Tabla2[[#This Row],[cuba_fab_prot_g_l]]/1000</f>
        <v>178.09739999999999</v>
      </c>
      <c r="Q360">
        <f>Tabla2[[#This Row],[queso_kg]]*Tabla2[[#This Row],[queso_est_pct]]/100</f>
        <v>317.65466500000002</v>
      </c>
      <c r="R360">
        <f>Tabla2[[#This Row],[queso_kg]]*Tabla2[[#This Row],[queso_mg_pct]]/100</f>
        <v>170.81740000000002</v>
      </c>
      <c r="S360">
        <f>_xlfn.ISOWEEKNUM(Tabla2[[#This Row],[fecha]])</f>
        <v>52</v>
      </c>
      <c r="T360">
        <v>52</v>
      </c>
    </row>
    <row r="361" spans="1:20" x14ac:dyDescent="0.25">
      <c r="A361" s="1">
        <v>45650</v>
      </c>
      <c r="B361">
        <v>5099</v>
      </c>
      <c r="C361">
        <v>4950</v>
      </c>
      <c r="D361">
        <v>44.35</v>
      </c>
      <c r="E361">
        <v>35.78</v>
      </c>
      <c r="F361">
        <v>5024</v>
      </c>
      <c r="G361">
        <v>40.81</v>
      </c>
      <c r="H361">
        <v>34.76</v>
      </c>
      <c r="I361">
        <v>5041</v>
      </c>
      <c r="J361">
        <v>606.03</v>
      </c>
      <c r="K361">
        <v>52.28</v>
      </c>
      <c r="L361">
        <v>27.03</v>
      </c>
      <c r="M361">
        <f>Tabla2[[#This Row],[entrada_litros]]*Tabla2[[#This Row],[entrada_grasa_g_l]]/1000</f>
        <v>219.5325</v>
      </c>
      <c r="N361">
        <f>Tabla2[[#This Row],[entrada_litros]]*Tabla2[[#This Row],[entrada_prot_g_l]]/1000</f>
        <v>177.11099999999999</v>
      </c>
      <c r="O361">
        <f>Tabla2[[#This Row],[cuba_fab_litros]]*Tabla2[[#This Row],[cuba_fab_grasa_g_l]]/1000</f>
        <v>205.02943999999999</v>
      </c>
      <c r="P361">
        <f>Tabla2[[#This Row],[cuba_fab_litros]]*Tabla2[[#This Row],[cuba_fab_prot_g_l]]/1000</f>
        <v>174.63423999999998</v>
      </c>
      <c r="Q361">
        <f>Tabla2[[#This Row],[queso_kg]]*Tabla2[[#This Row],[queso_est_pct]]/100</f>
        <v>316.83248400000002</v>
      </c>
      <c r="R361">
        <f>Tabla2[[#This Row],[queso_kg]]*Tabla2[[#This Row],[queso_mg_pct]]/100</f>
        <v>163.809909</v>
      </c>
      <c r="S361">
        <f>_xlfn.ISOWEEKNUM(Tabla2[[#This Row],[fecha]])</f>
        <v>52</v>
      </c>
      <c r="T361">
        <v>52</v>
      </c>
    </row>
    <row r="362" spans="1:20" x14ac:dyDescent="0.25">
      <c r="A362" s="1">
        <v>45651</v>
      </c>
      <c r="B362">
        <v>5249</v>
      </c>
      <c r="C362">
        <v>5096</v>
      </c>
      <c r="D362">
        <v>43.16</v>
      </c>
      <c r="E362">
        <v>36.409999999999997</v>
      </c>
      <c r="F362">
        <v>5023</v>
      </c>
      <c r="G362">
        <v>41.05</v>
      </c>
      <c r="H362">
        <v>34.950000000000003</v>
      </c>
      <c r="I362">
        <v>5137</v>
      </c>
      <c r="J362">
        <v>599.04</v>
      </c>
      <c r="K362">
        <v>53.53</v>
      </c>
      <c r="L362">
        <v>27.3</v>
      </c>
      <c r="M362">
        <f>Tabla2[[#This Row],[entrada_litros]]*Tabla2[[#This Row],[entrada_grasa_g_l]]/1000</f>
        <v>219.94335999999998</v>
      </c>
      <c r="N362">
        <f>Tabla2[[#This Row],[entrada_litros]]*Tabla2[[#This Row],[entrada_prot_g_l]]/1000</f>
        <v>185.54535999999999</v>
      </c>
      <c r="O362">
        <f>Tabla2[[#This Row],[cuba_fab_litros]]*Tabla2[[#This Row],[cuba_fab_grasa_g_l]]/1000</f>
        <v>206.19415000000001</v>
      </c>
      <c r="P362">
        <f>Tabla2[[#This Row],[cuba_fab_litros]]*Tabla2[[#This Row],[cuba_fab_prot_g_l]]/1000</f>
        <v>175.55385000000001</v>
      </c>
      <c r="Q362">
        <f>Tabla2[[#This Row],[queso_kg]]*Tabla2[[#This Row],[queso_est_pct]]/100</f>
        <v>320.666112</v>
      </c>
      <c r="R362">
        <f>Tabla2[[#This Row],[queso_kg]]*Tabla2[[#This Row],[queso_mg_pct]]/100</f>
        <v>163.53791999999999</v>
      </c>
      <c r="S362">
        <f>_xlfn.ISOWEEKNUM(Tabla2[[#This Row],[fecha]])</f>
        <v>52</v>
      </c>
      <c r="T362">
        <v>52</v>
      </c>
    </row>
    <row r="363" spans="1:20" x14ac:dyDescent="0.25">
      <c r="A363" s="1">
        <v>45652</v>
      </c>
      <c r="B363">
        <v>5163</v>
      </c>
      <c r="C363">
        <v>5013</v>
      </c>
      <c r="D363">
        <v>42.43</v>
      </c>
      <c r="E363">
        <v>36.130000000000003</v>
      </c>
      <c r="F363">
        <v>5035</v>
      </c>
      <c r="G363">
        <v>40.79</v>
      </c>
      <c r="H363">
        <v>34.53</v>
      </c>
      <c r="I363">
        <v>5150</v>
      </c>
      <c r="J363">
        <v>594.72</v>
      </c>
      <c r="K363">
        <v>52.88</v>
      </c>
      <c r="L363">
        <v>26.62</v>
      </c>
      <c r="M363">
        <f>Tabla2[[#This Row],[entrada_litros]]*Tabla2[[#This Row],[entrada_grasa_g_l]]/1000</f>
        <v>212.70159000000001</v>
      </c>
      <c r="N363">
        <f>Tabla2[[#This Row],[entrada_litros]]*Tabla2[[#This Row],[entrada_prot_g_l]]/1000</f>
        <v>181.11968999999999</v>
      </c>
      <c r="O363">
        <f>Tabla2[[#This Row],[cuba_fab_litros]]*Tabla2[[#This Row],[cuba_fab_grasa_g_l]]/1000</f>
        <v>205.37764999999999</v>
      </c>
      <c r="P363">
        <f>Tabla2[[#This Row],[cuba_fab_litros]]*Tabla2[[#This Row],[cuba_fab_prot_g_l]]/1000</f>
        <v>173.85855000000001</v>
      </c>
      <c r="Q363">
        <f>Tabla2[[#This Row],[queso_kg]]*Tabla2[[#This Row],[queso_est_pct]]/100</f>
        <v>314.48793600000005</v>
      </c>
      <c r="R363">
        <f>Tabla2[[#This Row],[queso_kg]]*Tabla2[[#This Row],[queso_mg_pct]]/100</f>
        <v>158.31446400000002</v>
      </c>
      <c r="S363">
        <f>_xlfn.ISOWEEKNUM(Tabla2[[#This Row],[fecha]])</f>
        <v>52</v>
      </c>
      <c r="T363">
        <v>52</v>
      </c>
    </row>
    <row r="364" spans="1:20" x14ac:dyDescent="0.25">
      <c r="A364" s="1">
        <v>45653</v>
      </c>
      <c r="F364">
        <v>5189</v>
      </c>
      <c r="G364">
        <v>40.93</v>
      </c>
      <c r="H364">
        <v>34.619999999999997</v>
      </c>
      <c r="J364">
        <v>645.34</v>
      </c>
      <c r="K364">
        <v>51.1</v>
      </c>
      <c r="L364">
        <v>27.3</v>
      </c>
      <c r="M364">
        <f>Tabla2[[#This Row],[entrada_litros]]*Tabla2[[#This Row],[entrada_grasa_g_l]]/1000</f>
        <v>0</v>
      </c>
      <c r="N364">
        <f>Tabla2[[#This Row],[entrada_litros]]*Tabla2[[#This Row],[entrada_prot_g_l]]/1000</f>
        <v>0</v>
      </c>
      <c r="O364">
        <f>Tabla2[[#This Row],[cuba_fab_litros]]*Tabla2[[#This Row],[cuba_fab_grasa_g_l]]/1000</f>
        <v>212.38576999999998</v>
      </c>
      <c r="P364">
        <f>Tabla2[[#This Row],[cuba_fab_litros]]*Tabla2[[#This Row],[cuba_fab_prot_g_l]]/1000</f>
        <v>179.64318</v>
      </c>
      <c r="Q364">
        <f>Tabla2[[#This Row],[queso_kg]]*Tabla2[[#This Row],[queso_est_pct]]/100</f>
        <v>329.76874000000004</v>
      </c>
      <c r="R364">
        <f>Tabla2[[#This Row],[queso_kg]]*Tabla2[[#This Row],[queso_mg_pct]]/100</f>
        <v>176.17782000000003</v>
      </c>
      <c r="S364">
        <f>_xlfn.ISOWEEKNUM(Tabla2[[#This Row],[fecha]])</f>
        <v>52</v>
      </c>
      <c r="T364">
        <v>52</v>
      </c>
    </row>
    <row r="365" spans="1:20" x14ac:dyDescent="0.25">
      <c r="A365" s="1">
        <v>45654</v>
      </c>
      <c r="M365">
        <f>Tabla2[[#This Row],[entrada_litros]]*Tabla2[[#This Row],[entrada_grasa_g_l]]/1000</f>
        <v>0</v>
      </c>
      <c r="N365">
        <f>Tabla2[[#This Row],[entrada_litros]]*Tabla2[[#This Row],[entrada_prot_g_l]]/1000</f>
        <v>0</v>
      </c>
      <c r="O365">
        <f>Tabla2[[#This Row],[cuba_fab_litros]]*Tabla2[[#This Row],[cuba_fab_grasa_g_l]]/1000</f>
        <v>0</v>
      </c>
      <c r="P365">
        <f>Tabla2[[#This Row],[cuba_fab_litros]]*Tabla2[[#This Row],[cuba_fab_prot_g_l]]/1000</f>
        <v>0</v>
      </c>
      <c r="Q365">
        <f>Tabla2[[#This Row],[queso_kg]]*Tabla2[[#This Row],[queso_est_pct]]/100</f>
        <v>0</v>
      </c>
      <c r="R365">
        <f>Tabla2[[#This Row],[queso_kg]]*Tabla2[[#This Row],[queso_mg_pct]]/100</f>
        <v>0</v>
      </c>
      <c r="S365">
        <f>_xlfn.ISOWEEKNUM(Tabla2[[#This Row],[fecha]])</f>
        <v>52</v>
      </c>
      <c r="T365">
        <v>52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D53E2-8B63-43DF-9C70-121F6230311E}">
  <dimension ref="A1"/>
  <sheetViews>
    <sheetView topLeftCell="A55" workbookViewId="0">
      <selection activeCell="A74" sqref="A74"/>
    </sheetView>
  </sheetViews>
  <sheetFormatPr baseColWidth="10"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DF59C9-8D47-48FA-AE37-85A675DA763E}">
  <dimension ref="A1:D18"/>
  <sheetViews>
    <sheetView workbookViewId="0">
      <selection activeCell="F1" sqref="F1"/>
    </sheetView>
  </sheetViews>
  <sheetFormatPr baseColWidth="10" defaultRowHeight="15" x14ac:dyDescent="0.25"/>
  <cols>
    <col min="1" max="1" width="18.5703125" customWidth="1"/>
  </cols>
  <sheetData>
    <row r="1" spans="1:4" x14ac:dyDescent="0.25">
      <c r="A1" s="16" t="s">
        <v>23</v>
      </c>
      <c r="B1" s="14" t="s">
        <v>21</v>
      </c>
      <c r="C1" s="15" t="s">
        <v>20</v>
      </c>
      <c r="D1" s="14" t="s">
        <v>19</v>
      </c>
    </row>
    <row r="2" spans="1:4" x14ac:dyDescent="0.25">
      <c r="A2" s="13">
        <v>45291</v>
      </c>
      <c r="B2" s="12">
        <v>4752</v>
      </c>
      <c r="C2" s="11">
        <v>214.45776000000001</v>
      </c>
      <c r="D2" s="10">
        <v>174.30336</v>
      </c>
    </row>
    <row r="3" spans="1:4" x14ac:dyDescent="0.25">
      <c r="A3" s="13">
        <v>45292</v>
      </c>
      <c r="B3" s="12">
        <v>5355</v>
      </c>
      <c r="C3" s="11">
        <v>219.4479</v>
      </c>
      <c r="D3" s="10">
        <v>185.44365000000002</v>
      </c>
    </row>
    <row r="4" spans="1:4" x14ac:dyDescent="0.25">
      <c r="A4" s="13">
        <v>45293</v>
      </c>
      <c r="B4" s="12">
        <v>4794</v>
      </c>
      <c r="C4" s="11">
        <v>195.97872000000001</v>
      </c>
      <c r="D4" s="10">
        <v>168.55703999999997</v>
      </c>
    </row>
    <row r="5" spans="1:4" x14ac:dyDescent="0.25">
      <c r="A5" s="13">
        <v>45294</v>
      </c>
      <c r="B5" s="12">
        <v>5538</v>
      </c>
      <c r="C5" s="11">
        <v>240.23844</v>
      </c>
      <c r="D5" s="10">
        <v>195.60216</v>
      </c>
    </row>
    <row r="6" spans="1:4" x14ac:dyDescent="0.25">
      <c r="A6" s="13">
        <v>45295</v>
      </c>
      <c r="B6" s="12">
        <v>5019</v>
      </c>
      <c r="C6" s="11">
        <v>208.13792999999998</v>
      </c>
      <c r="D6" s="10">
        <v>180.33267000000001</v>
      </c>
    </row>
    <row r="7" spans="1:4" x14ac:dyDescent="0.25">
      <c r="A7" s="13">
        <v>45296</v>
      </c>
      <c r="B7" s="12"/>
      <c r="C7" s="11">
        <v>0</v>
      </c>
      <c r="D7" s="10">
        <v>0</v>
      </c>
    </row>
    <row r="8" spans="1:4" x14ac:dyDescent="0.25">
      <c r="A8" s="9" t="s">
        <v>18</v>
      </c>
      <c r="B8" s="8">
        <f>SUM(B2:B7)</f>
        <v>25458</v>
      </c>
      <c r="C8" s="7">
        <f>SUM(C2:C7)</f>
        <v>1078.2607499999999</v>
      </c>
      <c r="D8" s="6">
        <f>SUM(D2:D7)</f>
        <v>904.23887999999999</v>
      </c>
    </row>
    <row r="9" spans="1:4" x14ac:dyDescent="0.25">
      <c r="A9" s="16" t="s">
        <v>22</v>
      </c>
      <c r="B9" s="14" t="s">
        <v>21</v>
      </c>
      <c r="C9" s="15" t="s">
        <v>20</v>
      </c>
      <c r="D9" s="14" t="s">
        <v>19</v>
      </c>
    </row>
    <row r="10" spans="1:4" x14ac:dyDescent="0.25">
      <c r="A10" s="13">
        <v>45291</v>
      </c>
      <c r="B10" s="10"/>
      <c r="C10" s="11">
        <v>0</v>
      </c>
      <c r="D10" s="10">
        <v>0</v>
      </c>
    </row>
    <row r="11" spans="1:4" x14ac:dyDescent="0.25">
      <c r="A11" s="13">
        <v>45292</v>
      </c>
      <c r="B11" s="12">
        <v>5025</v>
      </c>
      <c r="C11" s="11">
        <v>206.37674999999999</v>
      </c>
      <c r="D11" s="10">
        <v>170.59875</v>
      </c>
    </row>
    <row r="12" spans="1:4" x14ac:dyDescent="0.25">
      <c r="A12" s="13">
        <v>45293</v>
      </c>
      <c r="B12" s="12">
        <v>5029</v>
      </c>
      <c r="C12" s="11">
        <v>201.10971000000001</v>
      </c>
      <c r="D12" s="10">
        <v>169.02468999999999</v>
      </c>
    </row>
    <row r="13" spans="1:4" x14ac:dyDescent="0.25">
      <c r="A13" s="13">
        <v>45294</v>
      </c>
      <c r="B13" s="12">
        <v>5032</v>
      </c>
      <c r="C13" s="11">
        <v>204.04759999999999</v>
      </c>
      <c r="D13" s="10">
        <v>170.33320000000001</v>
      </c>
    </row>
    <row r="14" spans="1:4" x14ac:dyDescent="0.25">
      <c r="A14" s="13">
        <v>45295</v>
      </c>
      <c r="B14" s="12">
        <v>5035</v>
      </c>
      <c r="C14" s="11">
        <v>200.8965</v>
      </c>
      <c r="D14" s="10">
        <v>170.0823</v>
      </c>
    </row>
    <row r="15" spans="1:4" x14ac:dyDescent="0.25">
      <c r="A15" s="13">
        <v>45296</v>
      </c>
      <c r="B15" s="12">
        <v>5472</v>
      </c>
      <c r="C15" s="11">
        <v>221.17824000000002</v>
      </c>
      <c r="D15" s="10">
        <v>185.61024000000003</v>
      </c>
    </row>
    <row r="16" spans="1:4" x14ac:dyDescent="0.25">
      <c r="A16" s="9" t="s">
        <v>18</v>
      </c>
      <c r="B16" s="8">
        <f>SUM(B10:B15)</f>
        <v>25593</v>
      </c>
      <c r="C16" s="7">
        <f>SUM(C10:C15)</f>
        <v>1033.6088</v>
      </c>
      <c r="D16" s="6">
        <f>SUM(D10:D15)</f>
        <v>865.64918000000011</v>
      </c>
    </row>
    <row r="17" spans="1:4" x14ac:dyDescent="0.25">
      <c r="A17" s="5" t="s">
        <v>17</v>
      </c>
      <c r="B17" s="4">
        <f>B16-B8</f>
        <v>135</v>
      </c>
      <c r="C17" s="4">
        <f>C16-C8</f>
        <v>-44.651949999999943</v>
      </c>
      <c r="D17" s="4">
        <f>D16-D8</f>
        <v>-38.58969999999988</v>
      </c>
    </row>
    <row r="18" spans="1:4" x14ac:dyDescent="0.25">
      <c r="A18" s="3" t="s">
        <v>16</v>
      </c>
      <c r="B18" s="2">
        <f>B17/B8</f>
        <v>5.3028517558331373E-3</v>
      </c>
      <c r="C18" s="2">
        <f>C17/C8</f>
        <v>-4.1411087253245514E-2</v>
      </c>
      <c r="D18" s="2">
        <f>D17/D8</f>
        <v>-4.2676444083005895E-2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76BE22-127F-4554-93CB-9B656134BCAC}">
  <dimension ref="A3:J26"/>
  <sheetViews>
    <sheetView workbookViewId="0">
      <selection activeCell="K13" sqref="K13"/>
    </sheetView>
  </sheetViews>
  <sheetFormatPr baseColWidth="10" defaultRowHeight="15" x14ac:dyDescent="0.25"/>
  <cols>
    <col min="1" max="1" width="26.140625" bestFit="1" customWidth="1"/>
    <col min="2" max="2" width="11.42578125" customWidth="1"/>
    <col min="3" max="3" width="12.28515625" customWidth="1"/>
    <col min="4" max="4" width="12" customWidth="1"/>
    <col min="5" max="5" width="16.7109375" customWidth="1"/>
    <col min="6" max="6" width="14.42578125" customWidth="1"/>
    <col min="7" max="7" width="15.42578125" customWidth="1"/>
    <col min="8" max="8" width="11.85546875" customWidth="1"/>
    <col min="9" max="9" width="11.5703125" customWidth="1"/>
    <col min="10" max="10" width="12.28515625" customWidth="1"/>
    <col min="11" max="53" width="7.5703125" bestFit="1" customWidth="1"/>
    <col min="54" max="54" width="12.5703125" bestFit="1" customWidth="1"/>
  </cols>
  <sheetData>
    <row r="3" spans="1:10" ht="45" x14ac:dyDescent="0.25">
      <c r="A3" s="21" t="s">
        <v>43</v>
      </c>
      <c r="B3" s="20" t="s">
        <v>41</v>
      </c>
      <c r="C3" s="20" t="s">
        <v>42</v>
      </c>
      <c r="D3" s="20" t="s">
        <v>46</v>
      </c>
      <c r="E3" s="20" t="s">
        <v>47</v>
      </c>
      <c r="F3" s="20" t="s">
        <v>48</v>
      </c>
      <c r="G3" s="20" t="s">
        <v>50</v>
      </c>
      <c r="H3" s="20" t="s">
        <v>44</v>
      </c>
      <c r="I3" s="20" t="s">
        <v>49</v>
      </c>
      <c r="J3" s="20" t="s">
        <v>51</v>
      </c>
    </row>
    <row r="4" spans="1:10" x14ac:dyDescent="0.25">
      <c r="A4" s="17" t="s">
        <v>25</v>
      </c>
      <c r="B4" s="11">
        <v>214.45776000000001</v>
      </c>
      <c r="C4" s="11">
        <v>0</v>
      </c>
      <c r="D4" s="11">
        <v>0</v>
      </c>
      <c r="E4" s="11">
        <v>-214.45776000000001</v>
      </c>
      <c r="F4" s="11">
        <v>0</v>
      </c>
      <c r="G4" s="11">
        <v>-214.45776000000001</v>
      </c>
      <c r="H4" s="19">
        <v>-1</v>
      </c>
      <c r="I4" s="19"/>
      <c r="J4" s="19">
        <v>-1</v>
      </c>
    </row>
    <row r="5" spans="1:10" x14ac:dyDescent="0.25">
      <c r="A5" s="18" t="s">
        <v>40</v>
      </c>
      <c r="B5" s="11">
        <v>214.45776000000001</v>
      </c>
      <c r="C5" s="11">
        <v>0</v>
      </c>
      <c r="D5" s="11">
        <v>0</v>
      </c>
      <c r="E5" s="11">
        <v>-214.45776000000001</v>
      </c>
      <c r="F5" s="11">
        <v>0</v>
      </c>
      <c r="G5" s="11">
        <v>-214.45776000000001</v>
      </c>
      <c r="H5" s="19">
        <v>-1</v>
      </c>
      <c r="I5" s="19"/>
      <c r="J5" s="19">
        <v>-1</v>
      </c>
    </row>
    <row r="6" spans="1:10" x14ac:dyDescent="0.25">
      <c r="A6" s="17" t="s">
        <v>26</v>
      </c>
      <c r="B6" s="11">
        <v>54774.741849999991</v>
      </c>
      <c r="C6" s="11">
        <v>52772.127679999998</v>
      </c>
      <c r="D6" s="11">
        <v>44205.774340999997</v>
      </c>
      <c r="E6" s="11">
        <v>-2002.6141699999862</v>
      </c>
      <c r="F6" s="11">
        <v>-8566.353338999972</v>
      </c>
      <c r="G6" s="11">
        <v>-10568.967508999958</v>
      </c>
      <c r="H6" s="19">
        <v>-3.6560905672255346E-2</v>
      </c>
      <c r="I6" s="19">
        <v>-0.16232723059689178</v>
      </c>
      <c r="J6" s="19">
        <v>-0.1929533057032557</v>
      </c>
    </row>
    <row r="7" spans="1:10" x14ac:dyDescent="0.25">
      <c r="A7" s="18" t="s">
        <v>29</v>
      </c>
      <c r="B7" s="11">
        <v>4783.54522</v>
      </c>
      <c r="C7" s="11">
        <v>4614.7197899999992</v>
      </c>
      <c r="D7" s="11">
        <v>3909.8236849999994</v>
      </c>
      <c r="E7" s="11">
        <v>-168.82543000000078</v>
      </c>
      <c r="F7" s="11">
        <v>-704.89610499999981</v>
      </c>
      <c r="G7" s="11">
        <v>-873.72153500000059</v>
      </c>
      <c r="H7" s="19">
        <v>-3.5292951615496754E-2</v>
      </c>
      <c r="I7" s="19">
        <v>-0.15274949229365883</v>
      </c>
      <c r="J7" s="19">
        <v>-0.18265146346834379</v>
      </c>
    </row>
    <row r="8" spans="1:10" x14ac:dyDescent="0.25">
      <c r="A8" s="18" t="s">
        <v>30</v>
      </c>
      <c r="B8" s="11">
        <v>4544.5684999999994</v>
      </c>
      <c r="C8" s="11">
        <v>4315.8573899999992</v>
      </c>
      <c r="D8" s="11">
        <v>3592.6427709999994</v>
      </c>
      <c r="E8" s="11">
        <v>-228.71111000000019</v>
      </c>
      <c r="F8" s="11">
        <v>-723.21461899999986</v>
      </c>
      <c r="G8" s="11">
        <v>-951.92572900000005</v>
      </c>
      <c r="H8" s="19">
        <v>-5.0326254296750111E-2</v>
      </c>
      <c r="I8" s="19">
        <v>-0.16757148201321823</v>
      </c>
      <c r="J8" s="19">
        <v>-0.20946449129328784</v>
      </c>
    </row>
    <row r="9" spans="1:10" x14ac:dyDescent="0.25">
      <c r="A9" s="18" t="s">
        <v>31</v>
      </c>
      <c r="B9" s="11">
        <v>4545.6786199999997</v>
      </c>
      <c r="C9" s="11">
        <v>4366.516700000001</v>
      </c>
      <c r="D9" s="11">
        <v>3680.765723999999</v>
      </c>
      <c r="E9" s="11">
        <v>-179.16191999999864</v>
      </c>
      <c r="F9" s="11">
        <v>-685.75097600000208</v>
      </c>
      <c r="G9" s="11">
        <v>-864.91289600000073</v>
      </c>
      <c r="H9" s="19">
        <v>-3.9413679447492189E-2</v>
      </c>
      <c r="I9" s="19">
        <v>-0.15704760181038627</v>
      </c>
      <c r="J9" s="19">
        <v>-0.19027145742212651</v>
      </c>
    </row>
    <row r="10" spans="1:10" x14ac:dyDescent="0.25">
      <c r="A10" s="18" t="s">
        <v>32</v>
      </c>
      <c r="B10" s="11">
        <v>4569.7834299999995</v>
      </c>
      <c r="C10" s="11">
        <v>4399.1833099999994</v>
      </c>
      <c r="D10" s="11">
        <v>3649.1356820000001</v>
      </c>
      <c r="E10" s="11">
        <v>-170.60012000000006</v>
      </c>
      <c r="F10" s="11">
        <v>-750.04762799999935</v>
      </c>
      <c r="G10" s="11">
        <v>-920.64774799999941</v>
      </c>
      <c r="H10" s="19">
        <v>-3.7332211167827721E-2</v>
      </c>
      <c r="I10" s="19">
        <v>-0.17049701618366966</v>
      </c>
      <c r="J10" s="19">
        <v>-0.20146419673984409</v>
      </c>
    </row>
    <row r="11" spans="1:10" x14ac:dyDescent="0.25">
      <c r="A11" s="18" t="s">
        <v>33</v>
      </c>
      <c r="B11" s="11">
        <v>4735.5992799999995</v>
      </c>
      <c r="C11" s="11">
        <v>4758.1773900000007</v>
      </c>
      <c r="D11" s="11">
        <v>3929.6875030000006</v>
      </c>
      <c r="E11" s="11">
        <v>22.578110000001288</v>
      </c>
      <c r="F11" s="11">
        <v>-828.48988700000018</v>
      </c>
      <c r="G11" s="11">
        <v>-805.91177699999889</v>
      </c>
      <c r="H11" s="19">
        <v>4.7677408211788752E-3</v>
      </c>
      <c r="I11" s="19">
        <v>-0.17411916771770464</v>
      </c>
      <c r="J11" s="19">
        <v>-0.17018158196020314</v>
      </c>
    </row>
    <row r="12" spans="1:10" x14ac:dyDescent="0.25">
      <c r="A12" s="18" t="s">
        <v>34</v>
      </c>
      <c r="B12" s="11">
        <v>4411.1325700000007</v>
      </c>
      <c r="C12" s="11">
        <v>4039.7508999999995</v>
      </c>
      <c r="D12" s="11">
        <v>3347.0072109999996</v>
      </c>
      <c r="E12" s="11">
        <v>-371.38167000000112</v>
      </c>
      <c r="F12" s="11">
        <v>-692.7436889999999</v>
      </c>
      <c r="G12" s="11">
        <v>-1064.125359000001</v>
      </c>
      <c r="H12" s="19">
        <v>-8.4191908564652612E-2</v>
      </c>
      <c r="I12" s="19">
        <v>-0.17148178344362766</v>
      </c>
      <c r="J12" s="19">
        <v>-0.24123631337609081</v>
      </c>
    </row>
    <row r="13" spans="1:10" x14ac:dyDescent="0.25">
      <c r="A13" s="18" t="s">
        <v>35</v>
      </c>
      <c r="B13" s="11">
        <v>4719.2713699999995</v>
      </c>
      <c r="C13" s="11">
        <v>4590.99863</v>
      </c>
      <c r="D13" s="11">
        <v>3840.064597000001</v>
      </c>
      <c r="E13" s="11">
        <v>-128.27273999999943</v>
      </c>
      <c r="F13" s="11">
        <v>-750.93403299999909</v>
      </c>
      <c r="G13" s="11">
        <v>-879.20677299999852</v>
      </c>
      <c r="H13" s="19">
        <v>-2.7180623859737789E-2</v>
      </c>
      <c r="I13" s="19">
        <v>-0.1635665992346417</v>
      </c>
      <c r="J13" s="19">
        <v>-0.18630138088456621</v>
      </c>
    </row>
    <row r="14" spans="1:10" x14ac:dyDescent="0.25">
      <c r="A14" s="18" t="s">
        <v>36</v>
      </c>
      <c r="B14" s="11">
        <v>4507.4837800000005</v>
      </c>
      <c r="C14" s="11">
        <v>4459.3517599999996</v>
      </c>
      <c r="D14" s="11">
        <v>3724.9217559999997</v>
      </c>
      <c r="E14" s="11">
        <v>-48.132020000000921</v>
      </c>
      <c r="F14" s="11">
        <v>-734.43000399999983</v>
      </c>
      <c r="G14" s="11">
        <v>-782.56202400000075</v>
      </c>
      <c r="H14" s="19">
        <v>-1.0678245857160004E-2</v>
      </c>
      <c r="I14" s="19">
        <v>-0.16469434203145256</v>
      </c>
      <c r="J14" s="19">
        <v>-0.17361394121311749</v>
      </c>
    </row>
    <row r="15" spans="1:10" x14ac:dyDescent="0.25">
      <c r="A15" s="18" t="s">
        <v>37</v>
      </c>
      <c r="B15" s="11">
        <v>4668.5078600000006</v>
      </c>
      <c r="C15" s="11">
        <v>4286.0846899999997</v>
      </c>
      <c r="D15" s="11">
        <v>3616.4845989999999</v>
      </c>
      <c r="E15" s="11">
        <v>-382.42317000000094</v>
      </c>
      <c r="F15" s="11">
        <v>-669.60009099999979</v>
      </c>
      <c r="G15" s="11">
        <v>-1052.0232610000007</v>
      </c>
      <c r="H15" s="19">
        <v>-8.1915503083248714E-2</v>
      </c>
      <c r="I15" s="19">
        <v>-0.15622651893982986</v>
      </c>
      <c r="J15" s="19">
        <v>-0.22534464812917773</v>
      </c>
    </row>
    <row r="16" spans="1:10" x14ac:dyDescent="0.25">
      <c r="A16" s="18" t="s">
        <v>38</v>
      </c>
      <c r="B16" s="11">
        <v>4848.3775300000007</v>
      </c>
      <c r="C16" s="11">
        <v>4691.3328600000004</v>
      </c>
      <c r="D16" s="11">
        <v>3936.7122149999996</v>
      </c>
      <c r="E16" s="11">
        <v>-157.04467000000022</v>
      </c>
      <c r="F16" s="11">
        <v>-754.62064500000088</v>
      </c>
      <c r="G16" s="11">
        <v>-911.6653150000011</v>
      </c>
      <c r="H16" s="19">
        <v>-3.2391180148052583E-2</v>
      </c>
      <c r="I16" s="19">
        <v>-0.16085421084361104</v>
      </c>
      <c r="J16" s="19">
        <v>-0.18803513327065538</v>
      </c>
    </row>
    <row r="17" spans="1:10" x14ac:dyDescent="0.25">
      <c r="A17" s="18" t="s">
        <v>39</v>
      </c>
      <c r="B17" s="11">
        <v>4202.1717999999992</v>
      </c>
      <c r="C17" s="11">
        <v>4187.4467399999994</v>
      </c>
      <c r="D17" s="11">
        <v>3540.0534109999999</v>
      </c>
      <c r="E17" s="11">
        <v>-14.725059999999758</v>
      </c>
      <c r="F17" s="11">
        <v>-647.39332899999954</v>
      </c>
      <c r="G17" s="11">
        <v>-662.1183889999993</v>
      </c>
      <c r="H17" s="19">
        <v>-3.5041546849654648E-3</v>
      </c>
      <c r="I17" s="19">
        <v>-0.15460335837011735</v>
      </c>
      <c r="J17" s="19">
        <v>-0.15756575897253877</v>
      </c>
    </row>
    <row r="18" spans="1:10" x14ac:dyDescent="0.25">
      <c r="A18" s="18" t="s">
        <v>40</v>
      </c>
      <c r="B18" s="11">
        <v>4238.6218899999994</v>
      </c>
      <c r="C18" s="11">
        <v>4062.707519999999</v>
      </c>
      <c r="D18" s="11">
        <v>3438.475187</v>
      </c>
      <c r="E18" s="11">
        <v>-175.91437000000042</v>
      </c>
      <c r="F18" s="11">
        <v>-624.23233299999902</v>
      </c>
      <c r="G18" s="11">
        <v>-800.14670299999943</v>
      </c>
      <c r="H18" s="19">
        <v>-4.1502727670761977E-2</v>
      </c>
      <c r="I18" s="19">
        <v>-0.15364934096954122</v>
      </c>
      <c r="J18" s="19">
        <v>-0.18877520188525226</v>
      </c>
    </row>
    <row r="19" spans="1:10" x14ac:dyDescent="0.25">
      <c r="A19" s="17" t="s">
        <v>24</v>
      </c>
      <c r="B19" s="11">
        <v>54989.199609999989</v>
      </c>
      <c r="C19" s="11">
        <v>52772.127679999998</v>
      </c>
      <c r="D19" s="11">
        <v>44205.774340999997</v>
      </c>
      <c r="E19" s="11">
        <v>-2217.071929999991</v>
      </c>
      <c r="F19" s="11">
        <v>-8566.353338999972</v>
      </c>
      <c r="G19" s="11">
        <v>-10783.425268999963</v>
      </c>
      <c r="H19" s="19">
        <v>-4.0318316064320542E-2</v>
      </c>
      <c r="I19" s="19">
        <v>-0.16232723059689178</v>
      </c>
      <c r="J19" s="19">
        <v>-0.19610078607216097</v>
      </c>
    </row>
    <row r="21" spans="1:10" x14ac:dyDescent="0.25">
      <c r="C21" s="11">
        <v>163794.66</v>
      </c>
      <c r="D21" s="11">
        <v>163794.66</v>
      </c>
    </row>
    <row r="22" spans="1:10" x14ac:dyDescent="0.25">
      <c r="C22">
        <f>C19/C21*1000</f>
        <v>322.18466511667714</v>
      </c>
      <c r="D22">
        <f>D19/D21*1000</f>
        <v>269.88532068749981</v>
      </c>
      <c r="E22">
        <f>D22/C22</f>
        <v>0.83767276940310786</v>
      </c>
    </row>
    <row r="24" spans="1:10" x14ac:dyDescent="0.25">
      <c r="C24">
        <v>1308012</v>
      </c>
    </row>
    <row r="25" spans="1:10" x14ac:dyDescent="0.25">
      <c r="C25">
        <f>ROUND(C19/C24*1000,3)</f>
        <v>40.344999999999999</v>
      </c>
    </row>
    <row r="26" spans="1:10" x14ac:dyDescent="0.25">
      <c r="C26">
        <f>C25*7.967</f>
        <v>321.42861499999998</v>
      </c>
    </row>
  </sheetData>
  <pageMargins left="0.7" right="0.7" top="0.75" bottom="0.75" header="0.3" footer="0.3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AA94C7-C5BD-465F-A5BD-7EA31E1FE851}">
  <dimension ref="A3:I19"/>
  <sheetViews>
    <sheetView tabSelected="1" workbookViewId="0">
      <selection activeCell="L3" sqref="L3"/>
    </sheetView>
  </sheetViews>
  <sheetFormatPr baseColWidth="10" defaultRowHeight="15" x14ac:dyDescent="0.25"/>
  <cols>
    <col min="1" max="1" width="13.42578125" customWidth="1"/>
    <col min="2" max="4" width="10.5703125" customWidth="1"/>
    <col min="5" max="6" width="11.140625" customWidth="1"/>
    <col min="7" max="9" width="11" customWidth="1"/>
    <col min="10" max="10" width="12.28515625" customWidth="1"/>
    <col min="11" max="53" width="7.5703125" bestFit="1" customWidth="1"/>
    <col min="54" max="54" width="12.5703125" bestFit="1" customWidth="1"/>
  </cols>
  <sheetData>
    <row r="3" spans="1:9" ht="45" x14ac:dyDescent="0.25">
      <c r="A3" s="21" t="s">
        <v>43</v>
      </c>
      <c r="B3" s="26" t="s">
        <v>56</v>
      </c>
      <c r="C3" s="26" t="s">
        <v>57</v>
      </c>
      <c r="D3" s="26" t="s">
        <v>58</v>
      </c>
      <c r="E3" s="26" t="s">
        <v>59</v>
      </c>
      <c r="F3" s="26" t="s">
        <v>60</v>
      </c>
      <c r="G3" s="26" t="s">
        <v>61</v>
      </c>
      <c r="H3" s="26" t="s">
        <v>62</v>
      </c>
      <c r="I3" s="26" t="s">
        <v>63</v>
      </c>
    </row>
    <row r="4" spans="1:9" x14ac:dyDescent="0.25">
      <c r="A4" s="17" t="s">
        <v>25</v>
      </c>
      <c r="B4" s="25">
        <v>174.30336</v>
      </c>
      <c r="C4" s="25">
        <v>0</v>
      </c>
      <c r="D4" s="25">
        <v>0</v>
      </c>
      <c r="E4" s="25">
        <v>-174.30336</v>
      </c>
      <c r="F4" s="25">
        <v>0</v>
      </c>
      <c r="G4" s="19">
        <v>-1</v>
      </c>
      <c r="H4" s="19"/>
      <c r="I4" s="19"/>
    </row>
    <row r="5" spans="1:9" x14ac:dyDescent="0.25">
      <c r="A5" s="18" t="s">
        <v>40</v>
      </c>
      <c r="B5" s="25">
        <v>174.30336</v>
      </c>
      <c r="C5" s="25">
        <v>0</v>
      </c>
      <c r="D5" s="25">
        <v>0</v>
      </c>
      <c r="E5" s="25">
        <v>-174.30336</v>
      </c>
      <c r="F5" s="25">
        <v>0</v>
      </c>
      <c r="G5" s="19">
        <v>-1</v>
      </c>
      <c r="H5" s="19"/>
      <c r="I5" s="19"/>
    </row>
    <row r="6" spans="1:9" x14ac:dyDescent="0.25">
      <c r="A6" s="17" t="s">
        <v>26</v>
      </c>
      <c r="B6" s="25">
        <v>46307.289270000001</v>
      </c>
      <c r="C6" s="25">
        <v>44617.081380000003</v>
      </c>
      <c r="D6" s="25">
        <v>41042.656793999995</v>
      </c>
      <c r="E6" s="25">
        <v>-1690.2078900000415</v>
      </c>
      <c r="F6" s="25">
        <v>-3574.424586000001</v>
      </c>
      <c r="G6" s="19">
        <v>-3.6499823605417446E-2</v>
      </c>
      <c r="H6" s="19">
        <v>-8.0113366348572246E-2</v>
      </c>
      <c r="I6" s="19">
        <v>0.91988663365142775</v>
      </c>
    </row>
    <row r="7" spans="1:9" x14ac:dyDescent="0.25">
      <c r="A7" s="18" t="s">
        <v>29</v>
      </c>
      <c r="B7" s="25">
        <v>4044.3596899999998</v>
      </c>
      <c r="C7" s="25">
        <v>3900.7101200000002</v>
      </c>
      <c r="D7" s="25">
        <v>3645.3393879999985</v>
      </c>
      <c r="E7" s="25">
        <v>-143.64956999999958</v>
      </c>
      <c r="F7" s="25">
        <v>-255.37073200000168</v>
      </c>
      <c r="G7" s="19">
        <v>-3.5518495141563335E-2</v>
      </c>
      <c r="H7" s="19">
        <v>-6.5467754368787004E-2</v>
      </c>
      <c r="I7" s="19">
        <v>0.93453224563121295</v>
      </c>
    </row>
    <row r="8" spans="1:9" x14ac:dyDescent="0.25">
      <c r="A8" s="18" t="s">
        <v>30</v>
      </c>
      <c r="B8" s="25">
        <v>3825.3529800000006</v>
      </c>
      <c r="C8" s="25">
        <v>3635.4073600000002</v>
      </c>
      <c r="D8" s="25">
        <v>3343.5450920000017</v>
      </c>
      <c r="E8" s="25">
        <v>-189.94562000000042</v>
      </c>
      <c r="F8" s="25">
        <v>-291.86226799999849</v>
      </c>
      <c r="G8" s="19">
        <v>-4.9654403395735888E-2</v>
      </c>
      <c r="H8" s="19">
        <v>-8.0283236264339433E-2</v>
      </c>
      <c r="I8" s="19">
        <v>0.91971676373566058</v>
      </c>
    </row>
    <row r="9" spans="1:9" x14ac:dyDescent="0.25">
      <c r="A9" s="18" t="s">
        <v>31</v>
      </c>
      <c r="B9" s="25">
        <v>3838.3585999999996</v>
      </c>
      <c r="C9" s="25">
        <v>3679.6975400000001</v>
      </c>
      <c r="D9" s="25">
        <v>3371.889626000002</v>
      </c>
      <c r="E9" s="25">
        <v>-158.66105999999945</v>
      </c>
      <c r="F9" s="25">
        <v>-307.80791399999816</v>
      </c>
      <c r="G9" s="19">
        <v>-4.1335653213850181E-2</v>
      </c>
      <c r="H9" s="19">
        <v>-8.3650330130122089E-2</v>
      </c>
      <c r="I9" s="19">
        <v>0.91634966986987787</v>
      </c>
    </row>
    <row r="10" spans="1:9" x14ac:dyDescent="0.25">
      <c r="A10" s="18" t="s">
        <v>32</v>
      </c>
      <c r="B10" s="25">
        <v>3866.9375200000009</v>
      </c>
      <c r="C10" s="25">
        <v>3730.6693199999995</v>
      </c>
      <c r="D10" s="25">
        <v>3429.4494379999996</v>
      </c>
      <c r="E10" s="25">
        <v>-136.26820000000134</v>
      </c>
      <c r="F10" s="25">
        <v>-301.21988199999987</v>
      </c>
      <c r="G10" s="19">
        <v>-3.523930740934271E-2</v>
      </c>
      <c r="H10" s="19">
        <v>-8.0741512088774434E-2</v>
      </c>
      <c r="I10" s="19">
        <v>0.91925848791122555</v>
      </c>
    </row>
    <row r="11" spans="1:9" x14ac:dyDescent="0.25">
      <c r="A11" s="18" t="s">
        <v>33</v>
      </c>
      <c r="B11" s="25">
        <v>3956.2851999999998</v>
      </c>
      <c r="C11" s="25">
        <v>3973.0546899999995</v>
      </c>
      <c r="D11" s="25">
        <v>3614.7037569999998</v>
      </c>
      <c r="E11" s="25">
        <v>16.769489999999678</v>
      </c>
      <c r="F11" s="25">
        <v>-358.35093299999971</v>
      </c>
      <c r="G11" s="19">
        <v>4.2386959362787288E-3</v>
      </c>
      <c r="H11" s="19">
        <v>-9.0195318454073373E-2</v>
      </c>
      <c r="I11" s="19">
        <v>0.90980468154592664</v>
      </c>
    </row>
    <row r="12" spans="1:9" x14ac:dyDescent="0.25">
      <c r="A12" s="18" t="s">
        <v>34</v>
      </c>
      <c r="B12" s="25">
        <v>3724.5900299999994</v>
      </c>
      <c r="C12" s="25">
        <v>3412.9483800000003</v>
      </c>
      <c r="D12" s="25">
        <v>3126.5458780000013</v>
      </c>
      <c r="E12" s="25">
        <v>-311.64164999999912</v>
      </c>
      <c r="F12" s="25">
        <v>-286.402501999999</v>
      </c>
      <c r="G12" s="19">
        <v>-8.3671396714767865E-2</v>
      </c>
      <c r="H12" s="19">
        <v>-8.3916447045706263E-2</v>
      </c>
      <c r="I12" s="19">
        <v>0.91608355295429378</v>
      </c>
    </row>
    <row r="13" spans="1:9" x14ac:dyDescent="0.25">
      <c r="A13" s="18" t="s">
        <v>35</v>
      </c>
      <c r="B13" s="25">
        <v>4055.8208800000002</v>
      </c>
      <c r="C13" s="25">
        <v>3942.3746400000009</v>
      </c>
      <c r="D13" s="25">
        <v>3564.0861359999985</v>
      </c>
      <c r="E13" s="25">
        <v>-113.44623999999931</v>
      </c>
      <c r="F13" s="25">
        <v>-378.28850400000238</v>
      </c>
      <c r="G13" s="19">
        <v>-2.7971215533561557E-2</v>
      </c>
      <c r="H13" s="19">
        <v>-9.5954478846790245E-2</v>
      </c>
      <c r="I13" s="19">
        <v>0.9040455211532098</v>
      </c>
    </row>
    <row r="14" spans="1:9" x14ac:dyDescent="0.25">
      <c r="A14" s="18" t="s">
        <v>36</v>
      </c>
      <c r="B14" s="25">
        <v>3799.4334699999995</v>
      </c>
      <c r="C14" s="25">
        <v>3758.2807799999996</v>
      </c>
      <c r="D14" s="25">
        <v>3451.6466340000006</v>
      </c>
      <c r="E14" s="25">
        <v>-41.152689999999893</v>
      </c>
      <c r="F14" s="25">
        <v>-306.63414599999896</v>
      </c>
      <c r="G14" s="19">
        <v>-1.0831270063007551E-2</v>
      </c>
      <c r="H14" s="19">
        <v>-8.158894024942942E-2</v>
      </c>
      <c r="I14" s="19">
        <v>0.91841105975057058</v>
      </c>
    </row>
    <row r="15" spans="1:9" x14ac:dyDescent="0.25">
      <c r="A15" s="18" t="s">
        <v>37</v>
      </c>
      <c r="B15" s="25">
        <v>3930.5794900000001</v>
      </c>
      <c r="C15" s="25">
        <v>3603.7408199999995</v>
      </c>
      <c r="D15" s="25">
        <v>3345.6104250000003</v>
      </c>
      <c r="E15" s="25">
        <v>-326.83867000000055</v>
      </c>
      <c r="F15" s="25">
        <v>-258.13039499999923</v>
      </c>
      <c r="G15" s="19">
        <v>-8.315279485671985E-2</v>
      </c>
      <c r="H15" s="19">
        <v>-7.1628457176340241E-2</v>
      </c>
      <c r="I15" s="19">
        <v>0.92837154282365975</v>
      </c>
    </row>
    <row r="16" spans="1:9" x14ac:dyDescent="0.25">
      <c r="A16" s="18" t="s">
        <v>38</v>
      </c>
      <c r="B16" s="25">
        <v>4083.0744400000003</v>
      </c>
      <c r="C16" s="25">
        <v>3954.1513899999995</v>
      </c>
      <c r="D16" s="25">
        <v>3646.5475340000003</v>
      </c>
      <c r="E16" s="25">
        <v>-128.92305000000079</v>
      </c>
      <c r="F16" s="25">
        <v>-307.60385599999927</v>
      </c>
      <c r="G16" s="19">
        <v>-3.1574993768666335E-2</v>
      </c>
      <c r="H16" s="19">
        <v>-7.7792635046277092E-2</v>
      </c>
      <c r="I16" s="19">
        <v>0.92220736495372291</v>
      </c>
    </row>
    <row r="17" spans="1:9" x14ac:dyDescent="0.25">
      <c r="A17" s="18" t="s">
        <v>39</v>
      </c>
      <c r="B17" s="25">
        <v>3599.22417</v>
      </c>
      <c r="C17" s="25">
        <v>3588.9856800000002</v>
      </c>
      <c r="D17" s="25">
        <v>3329.8330930000002</v>
      </c>
      <c r="E17" s="25">
        <v>-10.238489999999729</v>
      </c>
      <c r="F17" s="25">
        <v>-259.15258700000004</v>
      </c>
      <c r="G17" s="19">
        <v>-2.8446380432035519E-3</v>
      </c>
      <c r="H17" s="19">
        <v>-7.2207751745612989E-2</v>
      </c>
      <c r="I17" s="19">
        <v>0.927792248254387</v>
      </c>
    </row>
    <row r="18" spans="1:9" x14ac:dyDescent="0.25">
      <c r="A18" s="18" t="s">
        <v>40</v>
      </c>
      <c r="B18" s="25">
        <v>3583.2727999999997</v>
      </c>
      <c r="C18" s="25">
        <v>3437.0606600000001</v>
      </c>
      <c r="D18" s="25">
        <v>3173.4597930000009</v>
      </c>
      <c r="E18" s="25">
        <v>-146.21213999999964</v>
      </c>
      <c r="F18" s="25">
        <v>-263.6008669999992</v>
      </c>
      <c r="G18" s="19">
        <v>-4.0804077211201904E-2</v>
      </c>
      <c r="H18" s="19">
        <v>-7.669369064903242E-2</v>
      </c>
      <c r="I18" s="19">
        <v>0.92330630935096758</v>
      </c>
    </row>
    <row r="19" spans="1:9" x14ac:dyDescent="0.25">
      <c r="A19" s="17" t="s">
        <v>24</v>
      </c>
      <c r="B19" s="25">
        <v>46481.592629999992</v>
      </c>
      <c r="C19" s="25">
        <v>44617.081380000003</v>
      </c>
      <c r="D19" s="25">
        <v>41042.656793999995</v>
      </c>
      <c r="E19" s="25">
        <v>-1864.5112500000469</v>
      </c>
      <c r="F19" s="25">
        <v>-3574.424586000001</v>
      </c>
      <c r="G19" s="19">
        <v>-4.0112895116176772E-2</v>
      </c>
      <c r="H19" s="19">
        <v>-8.0113366348572246E-2</v>
      </c>
      <c r="I19" s="19">
        <v>0.91988663365142775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55395B-947A-4F92-9BF5-0643DB0D890E}">
  <dimension ref="A3:C56"/>
  <sheetViews>
    <sheetView workbookViewId="0">
      <selection activeCell="L16" sqref="L16"/>
    </sheetView>
  </sheetViews>
  <sheetFormatPr baseColWidth="10" defaultRowHeight="15" x14ac:dyDescent="0.25"/>
  <cols>
    <col min="1" max="1" width="17.85546875" bestFit="1" customWidth="1"/>
    <col min="2" max="2" width="22" bestFit="1" customWidth="1"/>
    <col min="3" max="3" width="15.85546875" bestFit="1" customWidth="1"/>
  </cols>
  <sheetData>
    <row r="3" spans="1:3" x14ac:dyDescent="0.25">
      <c r="A3" s="22" t="s">
        <v>53</v>
      </c>
      <c r="B3" t="s">
        <v>54</v>
      </c>
      <c r="C3" t="s">
        <v>55</v>
      </c>
    </row>
    <row r="4" spans="1:3" x14ac:dyDescent="0.25">
      <c r="A4" s="17">
        <v>1</v>
      </c>
      <c r="B4" s="23">
        <v>7.8537453585785748</v>
      </c>
      <c r="C4" s="24">
        <v>0.51116689477398969</v>
      </c>
    </row>
    <row r="5" spans="1:3" x14ac:dyDescent="0.25">
      <c r="A5" s="17">
        <v>2</v>
      </c>
      <c r="B5" s="23">
        <v>7.7629752631812439</v>
      </c>
      <c r="C5" s="24">
        <v>0.51656929573269283</v>
      </c>
    </row>
    <row r="6" spans="1:3" x14ac:dyDescent="0.25">
      <c r="A6" s="17">
        <v>3</v>
      </c>
      <c r="B6" s="23">
        <v>7.8420707467854385</v>
      </c>
      <c r="C6" s="24">
        <v>0.52859152232088746</v>
      </c>
    </row>
    <row r="7" spans="1:3" x14ac:dyDescent="0.25">
      <c r="A7" s="17">
        <v>4</v>
      </c>
      <c r="B7" s="23">
        <v>7.8129115169207832</v>
      </c>
      <c r="C7" s="24">
        <v>0.520026908248584</v>
      </c>
    </row>
    <row r="8" spans="1:3" x14ac:dyDescent="0.25">
      <c r="A8" s="17">
        <v>5</v>
      </c>
      <c r="B8" s="23">
        <v>8.2834834507474078</v>
      </c>
      <c r="C8" s="24">
        <v>0.51885661050322274</v>
      </c>
    </row>
    <row r="9" spans="1:3" x14ac:dyDescent="0.25">
      <c r="A9" s="17">
        <v>6</v>
      </c>
      <c r="B9" s="23">
        <v>7.7512498934541147</v>
      </c>
      <c r="C9" s="24">
        <v>0.51608551475623765</v>
      </c>
    </row>
    <row r="10" spans="1:3" x14ac:dyDescent="0.25">
      <c r="A10" s="17">
        <v>7</v>
      </c>
      <c r="B10" s="23">
        <v>8.1694603367954546</v>
      </c>
      <c r="C10" s="24">
        <v>0.52205727077758413</v>
      </c>
    </row>
    <row r="11" spans="1:3" x14ac:dyDescent="0.25">
      <c r="A11" s="17">
        <v>8</v>
      </c>
      <c r="B11" s="23">
        <v>8.1900118109987563</v>
      </c>
      <c r="C11" s="24">
        <v>0.52139317993772383</v>
      </c>
    </row>
    <row r="12" spans="1:3" x14ac:dyDescent="0.25">
      <c r="A12" s="17">
        <v>9</v>
      </c>
      <c r="B12" s="23">
        <v>7.8282073177122662</v>
      </c>
      <c r="C12" s="24">
        <v>0.51578647126461585</v>
      </c>
    </row>
    <row r="13" spans="1:3" x14ac:dyDescent="0.25">
      <c r="A13" s="17">
        <v>10</v>
      </c>
      <c r="B13" s="23">
        <v>8.1656607913312413</v>
      </c>
      <c r="C13" s="24">
        <v>0.52918730198328545</v>
      </c>
    </row>
    <row r="14" spans="1:3" x14ac:dyDescent="0.25">
      <c r="A14" s="17">
        <v>11</v>
      </c>
      <c r="B14" s="23">
        <v>7.9373308178164219</v>
      </c>
      <c r="C14" s="24">
        <v>0.52813039356902636</v>
      </c>
    </row>
    <row r="15" spans="1:3" x14ac:dyDescent="0.25">
      <c r="A15" s="17">
        <v>12</v>
      </c>
      <c r="B15" s="23">
        <v>8.0100961247808478</v>
      </c>
      <c r="C15" s="24">
        <v>0.51944770993289402</v>
      </c>
    </row>
    <row r="16" spans="1:3" x14ac:dyDescent="0.25">
      <c r="A16" s="17">
        <v>13</v>
      </c>
      <c r="B16" s="23">
        <v>7.9272144210679754</v>
      </c>
      <c r="C16" s="24">
        <v>0.51972363192993543</v>
      </c>
    </row>
    <row r="17" spans="1:3" x14ac:dyDescent="0.25">
      <c r="A17" s="17">
        <v>14</v>
      </c>
      <c r="B17" s="23">
        <v>7.9518665319551305</v>
      </c>
      <c r="C17" s="24">
        <v>0.51999782680500506</v>
      </c>
    </row>
    <row r="18" spans="1:3" x14ac:dyDescent="0.25">
      <c r="A18" s="17">
        <v>15</v>
      </c>
      <c r="B18" s="23">
        <v>7.9217335891145497</v>
      </c>
      <c r="C18" s="24">
        <v>0.52087512208490305</v>
      </c>
    </row>
    <row r="19" spans="1:3" x14ac:dyDescent="0.25">
      <c r="A19" s="17">
        <v>16</v>
      </c>
      <c r="B19" s="23">
        <v>8.2363370330336672</v>
      </c>
      <c r="C19" s="24">
        <v>0.53000852271229337</v>
      </c>
    </row>
    <row r="20" spans="1:3" x14ac:dyDescent="0.25">
      <c r="A20" s="17">
        <v>17</v>
      </c>
      <c r="B20" s="23">
        <v>8.3247078276864315</v>
      </c>
      <c r="C20" s="24">
        <v>0.52187494319984362</v>
      </c>
    </row>
    <row r="21" spans="1:3" x14ac:dyDescent="0.25">
      <c r="A21" s="17">
        <v>18</v>
      </c>
      <c r="B21" s="23">
        <v>7.9717280465655698</v>
      </c>
      <c r="C21" s="24">
        <v>0.52051952965522841</v>
      </c>
    </row>
    <row r="22" spans="1:3" x14ac:dyDescent="0.25">
      <c r="A22" s="17">
        <v>19</v>
      </c>
      <c r="B22" s="23">
        <v>8.1151323058453357</v>
      </c>
      <c r="C22" s="24">
        <v>0.51881813957170042</v>
      </c>
    </row>
    <row r="23" spans="1:3" x14ac:dyDescent="0.25">
      <c r="A23" s="17">
        <v>20</v>
      </c>
      <c r="B23" s="23">
        <v>8.0111079542850856</v>
      </c>
      <c r="C23" s="24">
        <v>0.51781293789504879</v>
      </c>
    </row>
    <row r="24" spans="1:3" x14ac:dyDescent="0.25">
      <c r="A24" s="17">
        <v>21</v>
      </c>
      <c r="B24" s="23">
        <v>7.9867691360258508</v>
      </c>
      <c r="C24" s="24">
        <v>0.51817122287085626</v>
      </c>
    </row>
    <row r="25" spans="1:3" x14ac:dyDescent="0.25">
      <c r="A25" s="17">
        <v>22</v>
      </c>
      <c r="B25" s="23">
        <v>8.0288345199128841</v>
      </c>
      <c r="C25" s="24">
        <v>0.52132268712508112</v>
      </c>
    </row>
    <row r="26" spans="1:3" x14ac:dyDescent="0.25">
      <c r="A26" s="17">
        <v>23</v>
      </c>
      <c r="B26" s="23">
        <v>7.834660982913956</v>
      </c>
      <c r="C26" s="24">
        <v>0.51894752121129717</v>
      </c>
    </row>
    <row r="27" spans="1:3" x14ac:dyDescent="0.25">
      <c r="A27" s="17">
        <v>24</v>
      </c>
      <c r="B27" s="23">
        <v>8.0814599346317095</v>
      </c>
      <c r="C27" s="24">
        <v>0.5155146301683009</v>
      </c>
    </row>
    <row r="28" spans="1:3" x14ac:dyDescent="0.25">
      <c r="A28" s="17">
        <v>25</v>
      </c>
      <c r="B28" s="23">
        <v>8.1270438908889773</v>
      </c>
      <c r="C28" s="24">
        <v>0.52364723260003954</v>
      </c>
    </row>
    <row r="29" spans="1:3" x14ac:dyDescent="0.25">
      <c r="A29" s="17">
        <v>26</v>
      </c>
      <c r="B29" s="23">
        <v>8.1647841554683716</v>
      </c>
      <c r="C29" s="24">
        <v>0.51583193799742721</v>
      </c>
    </row>
    <row r="30" spans="1:3" x14ac:dyDescent="0.25">
      <c r="A30" s="17">
        <v>27</v>
      </c>
      <c r="B30" s="23">
        <v>8.1132335927639865</v>
      </c>
      <c r="C30" s="24">
        <v>0.51855133801798481</v>
      </c>
    </row>
    <row r="31" spans="1:3" x14ac:dyDescent="0.25">
      <c r="A31" s="17">
        <v>28</v>
      </c>
      <c r="B31" s="23">
        <v>8.1884324053824837</v>
      </c>
      <c r="C31" s="24">
        <v>0.51830797331504941</v>
      </c>
    </row>
    <row r="32" spans="1:3" x14ac:dyDescent="0.25">
      <c r="A32" s="17">
        <v>29</v>
      </c>
      <c r="B32" s="23">
        <v>8.0555949979031354</v>
      </c>
      <c r="C32" s="24">
        <v>0.51851981488146937</v>
      </c>
    </row>
    <row r="33" spans="1:3" x14ac:dyDescent="0.25">
      <c r="A33" s="17">
        <v>30</v>
      </c>
      <c r="B33" s="23">
        <v>7.9381231562044885</v>
      </c>
      <c r="C33" s="24">
        <v>0.51376260689346132</v>
      </c>
    </row>
    <row r="34" spans="1:3" x14ac:dyDescent="0.25">
      <c r="A34" s="17">
        <v>31</v>
      </c>
      <c r="B34" s="23">
        <v>7.8315390589432523</v>
      </c>
      <c r="C34" s="24">
        <v>0.52129263912321577</v>
      </c>
    </row>
    <row r="35" spans="1:3" x14ac:dyDescent="0.25">
      <c r="A35" s="17">
        <v>32</v>
      </c>
      <c r="B35" s="23">
        <v>7.8062406486799558</v>
      </c>
      <c r="C35" s="24">
        <v>0.51155222139099377</v>
      </c>
    </row>
    <row r="36" spans="1:3" x14ac:dyDescent="0.25">
      <c r="A36" s="17">
        <v>33</v>
      </c>
      <c r="B36" s="23">
        <v>8.0995685576352479</v>
      </c>
      <c r="C36" s="24">
        <v>0.52684629553000062</v>
      </c>
    </row>
    <row r="37" spans="1:3" x14ac:dyDescent="0.25">
      <c r="A37" s="17">
        <v>34</v>
      </c>
      <c r="B37" s="23">
        <v>8.0329523834176779</v>
      </c>
      <c r="C37" s="24">
        <v>0.52270602034609071</v>
      </c>
    </row>
    <row r="38" spans="1:3" x14ac:dyDescent="0.25">
      <c r="A38" s="17">
        <v>35</v>
      </c>
      <c r="B38" s="23">
        <v>7.9260117494497351</v>
      </c>
      <c r="C38" s="24">
        <v>0.52619175026610521</v>
      </c>
    </row>
    <row r="39" spans="1:3" x14ac:dyDescent="0.25">
      <c r="A39" s="17">
        <v>36</v>
      </c>
      <c r="B39" s="23">
        <v>8.0132875437301401</v>
      </c>
      <c r="C39" s="24">
        <v>0.52369259620630992</v>
      </c>
    </row>
    <row r="40" spans="1:3" x14ac:dyDescent="0.25">
      <c r="A40" s="17">
        <v>37</v>
      </c>
      <c r="B40" s="23">
        <v>7.9942087718969086</v>
      </c>
      <c r="C40" s="24">
        <v>0.52030408794411409</v>
      </c>
    </row>
    <row r="41" spans="1:3" x14ac:dyDescent="0.25">
      <c r="A41" s="17">
        <v>38</v>
      </c>
      <c r="B41" s="23">
        <v>8.0582980724024456</v>
      </c>
      <c r="C41" s="24">
        <v>0.5149707092932142</v>
      </c>
    </row>
    <row r="42" spans="1:3" x14ac:dyDescent="0.25">
      <c r="A42" s="17">
        <v>39</v>
      </c>
      <c r="B42" s="23">
        <v>7.8885880417999257</v>
      </c>
      <c r="C42" s="24">
        <v>0.52854331349000439</v>
      </c>
    </row>
    <row r="43" spans="1:3" x14ac:dyDescent="0.25">
      <c r="A43" s="17">
        <v>40</v>
      </c>
      <c r="B43" s="23">
        <v>7.9894053537700005</v>
      </c>
      <c r="C43" s="24">
        <v>0.51955466849860588</v>
      </c>
    </row>
    <row r="44" spans="1:3" x14ac:dyDescent="0.25">
      <c r="A44" s="17">
        <v>41</v>
      </c>
      <c r="B44" s="23">
        <v>7.9683551621054711</v>
      </c>
      <c r="C44" s="24">
        <v>0.52370677886600481</v>
      </c>
    </row>
    <row r="45" spans="1:3" x14ac:dyDescent="0.25">
      <c r="A45" s="17">
        <v>42</v>
      </c>
      <c r="B45" s="23">
        <v>8.0736429030426677</v>
      </c>
      <c r="C45" s="24">
        <v>0.51534935490713529</v>
      </c>
    </row>
    <row r="46" spans="1:3" x14ac:dyDescent="0.25">
      <c r="A46" s="17">
        <v>43</v>
      </c>
      <c r="B46" s="23">
        <v>7.5598338059112082</v>
      </c>
      <c r="C46" s="24">
        <v>0.5137200470863077</v>
      </c>
    </row>
    <row r="47" spans="1:3" x14ac:dyDescent="0.25">
      <c r="A47" s="17">
        <v>44</v>
      </c>
      <c r="B47" s="23">
        <v>8.1400647397751325</v>
      </c>
      <c r="C47" s="24">
        <v>0.52813932451909285</v>
      </c>
    </row>
    <row r="48" spans="1:3" x14ac:dyDescent="0.25">
      <c r="A48" s="17">
        <v>45</v>
      </c>
      <c r="B48" s="23">
        <v>8.0504235526452543</v>
      </c>
      <c r="C48" s="24">
        <v>0.52799841525049374</v>
      </c>
    </row>
    <row r="49" spans="1:3" x14ac:dyDescent="0.25">
      <c r="A49" s="17">
        <v>46</v>
      </c>
      <c r="B49" s="23">
        <v>7.8423311622370377</v>
      </c>
      <c r="C49" s="24">
        <v>0.51885115248090974</v>
      </c>
    </row>
    <row r="50" spans="1:3" x14ac:dyDescent="0.25">
      <c r="A50" s="17">
        <v>47</v>
      </c>
      <c r="B50" s="23">
        <v>7.919104281546427</v>
      </c>
      <c r="C50" s="24">
        <v>0.52040679731773254</v>
      </c>
    </row>
    <row r="51" spans="1:3" x14ac:dyDescent="0.25">
      <c r="A51" s="17">
        <v>48</v>
      </c>
      <c r="B51" s="23">
        <v>8.0528646645995323</v>
      </c>
      <c r="C51" s="24">
        <v>0.53140348912098057</v>
      </c>
    </row>
    <row r="52" spans="1:3" x14ac:dyDescent="0.25">
      <c r="A52" s="17">
        <v>49</v>
      </c>
      <c r="B52" s="23">
        <v>7.7579292745169521</v>
      </c>
      <c r="C52" s="24">
        <v>0.51977459897921985</v>
      </c>
    </row>
    <row r="53" spans="1:3" x14ac:dyDescent="0.25">
      <c r="A53" s="17">
        <v>50</v>
      </c>
      <c r="B53" s="23">
        <v>7.8468804002670112</v>
      </c>
      <c r="C53" s="24">
        <v>0.51899110035996576</v>
      </c>
    </row>
    <row r="54" spans="1:3" x14ac:dyDescent="0.25">
      <c r="A54" s="17">
        <v>51</v>
      </c>
      <c r="B54" s="23">
        <v>7.8094140882159317</v>
      </c>
      <c r="C54" s="24">
        <v>0.518376893958576</v>
      </c>
    </row>
    <row r="55" spans="1:3" x14ac:dyDescent="0.25">
      <c r="A55" s="17">
        <v>52</v>
      </c>
      <c r="B55" s="23">
        <v>8.1563575877142078</v>
      </c>
      <c r="C55" s="24">
        <v>0.5155860949931016</v>
      </c>
    </row>
    <row r="56" spans="1:3" x14ac:dyDescent="0.25">
      <c r="A56" s="17" t="s">
        <v>24</v>
      </c>
      <c r="B56" s="23">
        <v>7.9856815844912115</v>
      </c>
      <c r="C56" s="24">
        <v>0.52045915987126778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fab_queso_sim</vt:lpstr>
      <vt:lpstr>figuras</vt:lpstr>
      <vt:lpstr>BM sencillo</vt:lpstr>
      <vt:lpstr>BM MG TD</vt:lpstr>
      <vt:lpstr>BM MP TD</vt:lpstr>
      <vt:lpstr>TD rendim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Juan Riera</cp:lastModifiedBy>
  <dcterms:created xsi:type="dcterms:W3CDTF">2026-02-09T12:31:30Z</dcterms:created>
  <dcterms:modified xsi:type="dcterms:W3CDTF">2026-03-20T07:46:49Z</dcterms:modified>
</cp:coreProperties>
</file>