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bf2af71bbc2e43/Documentos/GitHub/master-queseria/website/datos/"/>
    </mc:Choice>
  </mc:AlternateContent>
  <xr:revisionPtr revIDLastSave="1107" documentId="8_{566A70F3-096B-4476-B336-90A9B7DB3344}" xr6:coauthVersionLast="47" xr6:coauthVersionMax="47" xr10:uidLastSave="{24FA3876-6587-4C44-82C4-DD70C2D64224}"/>
  <bookViews>
    <workbookView xWindow="2820" yWindow="540" windowWidth="23595" windowHeight="14250" tabRatio="675" activeTab="3" xr2:uid="{6977E7F1-D64B-47FE-B2A7-D4E9B0399E18}"/>
  </bookViews>
  <sheets>
    <sheet name="Datos materia prima" sheetId="8" r:id="rId1"/>
    <sheet name="Estándar técnico" sheetId="14" r:id="rId2"/>
    <sheet name="Datos fabricación real" sheetId="16" r:id="rId3"/>
    <sheet name="Desviaciones" sheetId="9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_123Graph_AGRAFIND" hidden="1">#REF!</definedName>
    <definedName name="__123Graph_AGRAFTOT" hidden="1">#REF!</definedName>
    <definedName name="__123Graph_APRINCIPALE" hidden="1">[1]ACTIVITE!#REF!</definedName>
    <definedName name="__123Graph_BGRAFIND" hidden="1">#REF!</definedName>
    <definedName name="__123Graph_BGRAFTOT" hidden="1">#REF!</definedName>
    <definedName name="__123Graph_BPRINCIPALE" hidden="1">[1]ACTIVITE!#REF!</definedName>
    <definedName name="__123Graph_CPRINCIPALE" hidden="1">[1]ACTIVITE!#REF!</definedName>
    <definedName name="__123Graph_XPRINCIPALE" hidden="1">[1]ACTIVITE!#REF!</definedName>
    <definedName name="__Amount_for_Gross_Profit_Monthly_ASDA_All_Unit_2" hidden="1">[2]pcQueryData!#REF!</definedName>
    <definedName name="__Amount_for_Gross_Profit_Monthly_TESCO_All_1" hidden="1">#REF!</definedName>
    <definedName name="__Amount_for_Monthly_1" hidden="1">[3]pcQueryData!$A$4</definedName>
    <definedName name="__c" localSheetId="1" hidden="1">{"SPM1",#N/A,FALSE,"RIEP"}</definedName>
    <definedName name="__c" hidden="1">{"SPM1",#N/A,FALSE,"RIEP"}</definedName>
    <definedName name="_100_PV">#REF!</definedName>
    <definedName name="_100_SVI">#REF!</definedName>
    <definedName name="_1000_XM">#REF!</definedName>
    <definedName name="_145110">#REF!</definedName>
    <definedName name="_162460">[4]STEPHAN!$B$2:$P$71</definedName>
    <definedName name="_170_LIGHT">#REF!</definedName>
    <definedName name="_170_PV">#REF!</definedName>
    <definedName name="_171015">#REF!</definedName>
    <definedName name="_171064">#REF!</definedName>
    <definedName name="_171066">#REF!</definedName>
    <definedName name="_171068">#REF!</definedName>
    <definedName name="_171510">#REF!</definedName>
    <definedName name="_171562">#REF!</definedName>
    <definedName name="_172012">#REF!</definedName>
    <definedName name="_172020">#REF!</definedName>
    <definedName name="_172022">#REF!</definedName>
    <definedName name="_172062">#REF!</definedName>
    <definedName name="_172510">[4]STEPHAN!$B$2:$Q$71</definedName>
    <definedName name="_172610">[4]STEPHAN!$B$2:$Q$71</definedName>
    <definedName name="_176072">#REF!</definedName>
    <definedName name="_Amount_for_Monthly" hidden="1">[5]pcQueryData!$A$3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cSlicerSheet_Slicer1" hidden="1">#REF!</definedName>
    <definedName name="_pcSlicerSheet_Slicer2" hidden="1">#REF!</definedName>
    <definedName name="_pcSlicerSheet_Slicer3" hidden="1">#REF!</definedName>
    <definedName name="_pcSlicerSheet1_Slicer1" hidden="1">#REF!</definedName>
    <definedName name="_pcSlicerSheet1_Slicer2" hidden="1">#REF!</definedName>
    <definedName name="_pcSlicerSheet1_Slicer3" hidden="1">#REF!</definedName>
    <definedName name="_pcSlicerSheet10_Slicer1" hidden="1">#REF!</definedName>
    <definedName name="_pcSlicerSheet11_Slicer1" hidden="1">#REF!</definedName>
    <definedName name="_pcSlicerSheet12_Slicer1" hidden="1">#REF!</definedName>
    <definedName name="_pcSlicerSheet12_Slicer2" hidden="1">#REF!</definedName>
    <definedName name="_pcSlicerSheet12_Slicer3" hidden="1">#REF!</definedName>
    <definedName name="_pcSlicerSheet13_Slicer2" hidden="1">#REF!</definedName>
    <definedName name="_pcSlicerSheet13_Slicer3" hidden="1">#REF!</definedName>
    <definedName name="_pcSlicerSheet14_Slicer1" hidden="1">[2]_pcSlicerSheet14!$A$2:$A$25</definedName>
    <definedName name="_pcSlicerSheet14_Slicer2" hidden="1">#REF!</definedName>
    <definedName name="_pcSlicerSheet14_Slicer3" hidden="1">#REF!</definedName>
    <definedName name="_pcSlicerSheet15_Slicer1" hidden="1">[2]_pcSlicerSheet15!$A$2:$A$25</definedName>
    <definedName name="_pcSlicerSheet15_Slicer2" hidden="1">#REF!</definedName>
    <definedName name="_pcSlicerSheet15_Slicer3" hidden="1">#REF!</definedName>
    <definedName name="_pcSlicerSheet16_Slicer1" hidden="1">[2]_pcSlicerSheet16!$A$2:$A$25</definedName>
    <definedName name="_pcSlicerSheet16_Slicer2" hidden="1">#REF!</definedName>
    <definedName name="_pcSlicerSheet16_Slicer3" hidden="1">#REF!</definedName>
    <definedName name="_pcSlicerSheet17_Slicer1" hidden="1">#REF!</definedName>
    <definedName name="_pcSlicerSheet17_Slicer2" hidden="1">#REF!</definedName>
    <definedName name="_pcSlicerSheet17_Slicer3" hidden="1">#REF!</definedName>
    <definedName name="_pcSlicerSheet18_Slicer1" hidden="1">#REF!</definedName>
    <definedName name="_pcSlicerSheet19_Slicer1" hidden="1">#REF!</definedName>
    <definedName name="_pcSlicerSheet2_Slicer1" hidden="1">#REF!</definedName>
    <definedName name="_pcSlicerSheet2_Slicer2" hidden="1">#REF!</definedName>
    <definedName name="_pcSlicerSheet2_Slicer3" hidden="1">#REF!</definedName>
    <definedName name="_pcSlicerSheet20_Slicer1" hidden="1">#REF!</definedName>
    <definedName name="_pcSlicerSheet20_Slicer2" hidden="1">#REF!</definedName>
    <definedName name="_pcSlicerSheet20_Slicer3" hidden="1">#REF!</definedName>
    <definedName name="_pcSlicerSheet21_Slicer1" hidden="1">#REF!</definedName>
    <definedName name="_pcSlicerSheet22_Slicer1" hidden="1">#REF!</definedName>
    <definedName name="_pcSlicerSheet22_Slicer2" hidden="1">#REF!</definedName>
    <definedName name="_pcSlicerSheet22_Slicer3" hidden="1">#REF!</definedName>
    <definedName name="_pcSlicerSheet23_Slicer1" hidden="1">#REF!</definedName>
    <definedName name="_pcSlicerSheet23_Slicer2" hidden="1">#REF!</definedName>
    <definedName name="_pcSlicerSheet23_Slicer3" hidden="1">#REF!</definedName>
    <definedName name="_pcSlicerSheet24_Slicer1" hidden="1">#REF!</definedName>
    <definedName name="_pcSlicerSheet25_Slicer1" hidden="1">#REF!</definedName>
    <definedName name="_pcSlicerSheet26_Slicer1" hidden="1">#REF!</definedName>
    <definedName name="_pcSlicerSheet27_Slicer1" hidden="1">#REF!</definedName>
    <definedName name="_pcSlicerSheet28_Slicer1" hidden="1">#REF!</definedName>
    <definedName name="_pcSlicerSheet29_Slicer1" hidden="1">#REF!</definedName>
    <definedName name="_pcSlicerSheet30_Slicer1" hidden="1">#REF!</definedName>
    <definedName name="_pcSlicerSheet31_Slicer1" hidden="1">#REF!</definedName>
    <definedName name="_pcSlicerSheet32_Slicer1" hidden="1">#REF!</definedName>
    <definedName name="_pcSlicerSheet32_Slicer2" hidden="1">#REF!</definedName>
    <definedName name="_pcSlicerSheet32_Slicer3" hidden="1">#REF!</definedName>
    <definedName name="_pcSlicerSheet33_Slicer1" hidden="1">#REF!</definedName>
    <definedName name="_pcSlicerSheet33_Slicer2" hidden="1">#REF!</definedName>
    <definedName name="_pcSlicerSheet33_Slicer3" hidden="1">#REF!</definedName>
    <definedName name="_pcSlicerSheet34_Slicer1" hidden="1">#REF!</definedName>
    <definedName name="_pcSlicerSheet34_Slicer2" hidden="1">#REF!</definedName>
    <definedName name="_pcSlicerSheet34_Slicer3" hidden="1">#REF!</definedName>
    <definedName name="_pcSlicerSheet35_Slicer1" hidden="1">#REF!</definedName>
    <definedName name="_pcSlicerSheet35_Slicer2" hidden="1">#REF!</definedName>
    <definedName name="_pcSlicerSheet35_Slicer3" hidden="1">#REF!</definedName>
    <definedName name="_pcSlicerSheet36_Slicer1" hidden="1">#REF!</definedName>
    <definedName name="_pcSlicerSheet37_Slicer1" hidden="1">#REF!</definedName>
    <definedName name="_pcSlicerSheet38_Slicer1" hidden="1">#REF!</definedName>
    <definedName name="_pcSlicerSheet39_Slicer1" hidden="1">#REF!</definedName>
    <definedName name="_pcSlicerSheet4_Slicer1" hidden="1">[2]_pcSlicerSheet4!$A$2:$A$14</definedName>
    <definedName name="_pcSlicerSheet4_Slicer2" hidden="1">#REF!</definedName>
    <definedName name="_pcSlicerSheet40_Slicer1" hidden="1">#REF!</definedName>
    <definedName name="_pcSlicerSheet41_Slicer1" hidden="1">#REF!</definedName>
    <definedName name="_pcSlicerSheet42_Slicer1" hidden="1">#REF!</definedName>
    <definedName name="_pcSlicerSheet43_Slicer1" hidden="1">#REF!</definedName>
    <definedName name="_pcSlicerSheet44_Slicer1" hidden="1">#REF!</definedName>
    <definedName name="_pcSlicerSheet45_Slicer1" hidden="1">#REF!</definedName>
    <definedName name="_pcSlicerSheet46_Slicer1" hidden="1">#REF!</definedName>
    <definedName name="_pcSlicerSheet47_Slicer1" hidden="1">#REF!</definedName>
    <definedName name="_pcSlicerSheet48_Slicer1" hidden="1">#REF!</definedName>
    <definedName name="_pcSlicerSheet49_Slicer1" hidden="1">#REF!</definedName>
    <definedName name="_pcSlicerSheet49_Slicer2" hidden="1">#REF!</definedName>
    <definedName name="_pcSlicerSheet5_Slicer1" hidden="1">#REF!</definedName>
    <definedName name="_pcSlicerSheet50_Slicer1" hidden="1">#REF!</definedName>
    <definedName name="_pcSlicerSheet50_Slicer2" hidden="1">#REF!</definedName>
    <definedName name="_pcSlicerSheet51_Slicer1" hidden="1">#REF!</definedName>
    <definedName name="_pcSlicerSheet52_Slicer1" hidden="1">#REF!</definedName>
    <definedName name="_pcSlicerSheet53_Slicer1" hidden="1">#REF!</definedName>
    <definedName name="_pcSlicerSheet54_Slicer1" hidden="1">#REF!</definedName>
    <definedName name="_pcSlicerSheet55_Slicer1" hidden="1">#REF!</definedName>
    <definedName name="_pcSlicerSheet55_Slicer2" hidden="1">#REF!</definedName>
    <definedName name="_pcSlicerSheet56_Slicer1" hidden="1">#REF!</definedName>
    <definedName name="_pcSlicerSheet58_Slicer1" hidden="1">#REF!</definedName>
    <definedName name="_pcSlicerSheet59_Slicer1" hidden="1">#REF!</definedName>
    <definedName name="_pcSlicerSheet6_Slicer1" hidden="1">#REF!</definedName>
    <definedName name="_pcSlicerSheet6_Slicer2" hidden="1">#REF!</definedName>
    <definedName name="_pcSlicerSheet60_Slicer1" hidden="1">#REF!</definedName>
    <definedName name="_pcSlicerSheet61_Slicer1" hidden="1">#REF!</definedName>
    <definedName name="_pcSlicerSheet7_Slicer1" hidden="1">#REF!</definedName>
    <definedName name="_pcSlicerSheet7_Slicer2" hidden="1">#REF!</definedName>
    <definedName name="_pcSlicerSheet8_Slicer1" hidden="1">#REF!</definedName>
    <definedName name="_pcSlicerSheet8_Slicer2" hidden="1">#REF!</definedName>
    <definedName name="_pcSlicerSheet9_Slicer1" hidden="1">#REF!</definedName>
    <definedName name="_Sort" hidden="1">#REF!</definedName>
    <definedName name="a" localSheetId="1" hidden="1">{"SPM1",#N/A,FALSE,"RIEP"}</definedName>
    <definedName name="a" hidden="1">{"SPM1",#N/A,FALSE,"RIEP"}</definedName>
    <definedName name="A_impresión_IM">#REF!</definedName>
    <definedName name="aaa" hidden="1">#REF!</definedName>
    <definedName name="aaaa" hidden="1">#REF!</definedName>
    <definedName name="aaaaa" localSheetId="1" hidden="1">{#N/A,#N/A,FALSE,"RIEP"}</definedName>
    <definedName name="aaaaa" hidden="1">{#N/A,#N/A,FALSE,"RIEP"}</definedName>
    <definedName name="aaaaaaaaaaaaaaaa" localSheetId="1" hidden="1">{#N/A,#N/A,FALSE,"RIEP"}</definedName>
    <definedName name="aaaaaaaaaaaaaaaa" hidden="1">{#N/A,#N/A,FALSE,"RIEP"}</definedName>
    <definedName name="AASAS" localSheetId="1" hidden="1">{"QQQ",#N/A,FALSE,"RIEP"}</definedName>
    <definedName name="AASAS" hidden="1">{"QQQ",#N/A,FALSE,"RIEP"}</definedName>
    <definedName name="ADV" localSheetId="1" hidden="1">{#N/A,#N/A,TRUE,"ANALYSE";#N/A,#N/A,TRUE,"PM VOLUME";#N/A,#N/A,TRUE,"PM VALEUR";#N/A,#N/A,TRUE,"AR1";#N/A,#N/A,TRUE,"AR2";#N/A,#N/A,TRUE,"RAF";#N/A,#N/A,TRUE,"BILAN";#N/A,#N/A,TRUE,"CASH FLOW";#N/A,#N/A,TRUE,"ETAT FI"}</definedName>
    <definedName name="ADV" hidden="1">{#N/A,#N/A,TRUE,"ANALYSE";#N/A,#N/A,TRUE,"PM VOLUME";#N/A,#N/A,TRUE,"PM VALEUR";#N/A,#N/A,TRUE,"AR1";#N/A,#N/A,TRUE,"AR2";#N/A,#N/A,TRUE,"RAF";#N/A,#N/A,TRUE,"BILAN";#N/A,#N/A,TRUE,"CASH FLOW";#N/A,#N/A,TRUE,"ETAT FI"}</definedName>
    <definedName name="ana" localSheetId="1" hidden="1">{#N/A,#N/A,TRUE,"EC COMM-t";#N/A,#N/A,TRUE,"EC PAR PDTS-t";#N/A,#N/A,TRUE,"EC MAT-t";#N/A,#N/A,TRUE,"SUIVI HAUSSES-t"}</definedName>
    <definedName name="ana" hidden="1">{#N/A,#N/A,TRUE,"EC COMM-t";#N/A,#N/A,TRUE,"EC PAR PDTS-t";#N/A,#N/A,TRUE,"EC MAT-t";#N/A,#N/A,TRUE,"SUIVI HAUSSES-t"}</definedName>
    <definedName name="anscount" hidden="1">1</definedName>
    <definedName name="ardqer" localSheetId="1" hidden="1">{"SPM1",#N/A,FALSE,"RIEP"}</definedName>
    <definedName name="ardqer" hidden="1">{"SPM1",#N/A,FALSE,"RIEP"}</definedName>
    <definedName name="ASD" localSheetId="1" hidden="1">{"QQQ",#N/A,FALSE,"RIEP"}</definedName>
    <definedName name="ASD" hidden="1">{"QQQ",#N/A,FALSE,"RIEP"}</definedName>
    <definedName name="ASDF" localSheetId="1" hidden="1">{#N/A,#N/A,FALSE,"RIEP"}</definedName>
    <definedName name="ASDF" hidden="1">{#N/A,#N/A,FALSE,"RIEP"}</definedName>
    <definedName name="asdfas" localSheetId="1" hidden="1">{#N/A,#N/A,FALSE,"RIEP"}</definedName>
    <definedName name="asdfas" hidden="1">{#N/A,#N/A,FALSE,"RIEP"}</definedName>
    <definedName name="aùsw" localSheetId="1" hidden="1">{"SPM1",#N/A,FALSE,"RIEP"}</definedName>
    <definedName name="aùsw" hidden="1">{"SPM1",#N/A,FALSE,"RIEP"}</definedName>
    <definedName name="bbbbb" localSheetId="1" hidden="1">{#N/A,#N/A,FALSE,"recap";#N/A,#N/A,FALSE,"matNeuf";#N/A,#N/A,FALSE,"matNdie";#N/A,#N/A,FALSE,"incNeuf";#N/A,#N/A,FALSE,"incNdie";#N/A,#N/A,FALSE,"volume";#N/A,#N/A,FALSE,"emballage";#N/A,#N/A,FALSE,"charge"}</definedName>
    <definedName name="bbbbb" hidden="1">{#N/A,#N/A,FALSE,"recap";#N/A,#N/A,FALSE,"matNeuf";#N/A,#N/A,FALSE,"matNdie";#N/A,#N/A,FALSE,"incNeuf";#N/A,#N/A,FALSE,"incNdie";#N/A,#N/A,FALSE,"volume";#N/A,#N/A,FALSE,"emballage";#N/A,#N/A,FALSE,"charge"}</definedName>
    <definedName name="bd">#REF!</definedName>
    <definedName name="bimes" localSheetId="1" hidden="1">{#N/A,#N/A,FALSE,"recap";#N/A,#N/A,FALSE,"matNeuf";#N/A,#N/A,FALSE,"matNdie";#N/A,#N/A,FALSE,"incNeuf";#N/A,#N/A,FALSE,"incNdie";#N/A,#N/A,FALSE,"volume";#N/A,#N/A,FALSE,"emballage";#N/A,#N/A,FALSE,"charge";#N/A,#N/A,FALSE,"cumul I";#N/A,#N/A,FALSE,"cumul II";#N/A,#N/A,FALSE,"cumul III"}</definedName>
    <definedName name="bimes" hidden="1">{#N/A,#N/A,FALSE,"recap";#N/A,#N/A,FALSE,"matNeuf";#N/A,#N/A,FALSE,"matNdie";#N/A,#N/A,FALSE,"incNeuf";#N/A,#N/A,FALSE,"incNdie";#N/A,#N/A,FALSE,"volume";#N/A,#N/A,FALSE,"emballage";#N/A,#N/A,FALSE,"charge";#N/A,#N/A,FALSE,"cumul I";#N/A,#N/A,FALSE,"cumul II";#N/A,#N/A,FALSE,"cumul III"}</definedName>
    <definedName name="bof">"ComboBox1"</definedName>
    <definedName name="byikbyuj" localSheetId="1" hidden="1">{"SPM1",#N/A,FALSE,"RIEP"}</definedName>
    <definedName name="byikbyuj" hidden="1">{"SPM1",#N/A,FALSE,"RIEP"}</definedName>
    <definedName name="byubtyuj" localSheetId="1" hidden="1">{"QQQ",#N/A,FALSE,"RIEP"}</definedName>
    <definedName name="byubtyuj" hidden="1">{"QQQ",#N/A,FALSE,"RIEP"}</definedName>
    <definedName name="byukkty" localSheetId="1" hidden="1">{#N/A,#N/A,FALSE,"RIEP"}</definedName>
    <definedName name="byukkty" hidden="1">{#N/A,#N/A,FALSE,"RIEP"}</definedName>
    <definedName name="byuku" localSheetId="1" hidden="1">{#N/A,#N/A,FALSE,"RIEP"}</definedName>
    <definedName name="byuku" hidden="1">{#N/A,#N/A,FALSE,"RIEP"}</definedName>
    <definedName name="č" localSheetId="1" hidden="1">{"'domaće količine'!$K$34:$P$47"}</definedName>
    <definedName name="č" hidden="1">{"'domaće količine'!$K$34:$P$47"}</definedName>
    <definedName name="cc" localSheetId="1" hidden="1">{#N/A,#N/A,FALSE,"RIEP"}</definedName>
    <definedName name="cc" hidden="1">{#N/A,#N/A,FALSE,"RIEP"}</definedName>
    <definedName name="ccc" localSheetId="1" hidden="1">{"SPM1",#N/A,FALSE,"RIEP"}</definedName>
    <definedName name="ccc" hidden="1">{"SPM1",#N/A,FALSE,"RIEP"}</definedName>
    <definedName name="cccc" localSheetId="1" hidden="1">{"SPM1",#N/A,FALSE,"RIEP"}</definedName>
    <definedName name="cccc" hidden="1">{"SPM1",#N/A,FALSE,"RIEP"}</definedName>
    <definedName name="CCSFDFRDF" localSheetId="1" hidden="1">{"SPM1",#N/A,FALSE,"RIEP"}</definedName>
    <definedName name="CCSFDFRDF" hidden="1">{"SPM1",#N/A,FALSE,"RIEP"}</definedName>
    <definedName name="cdf" localSheetId="1" hidden="1">{"SPM1",#N/A,FALSE,"RIEP"}</definedName>
    <definedName name="cdf" hidden="1">{"SPM1",#N/A,FALSE,"RIEP"}</definedName>
    <definedName name="CDVF" localSheetId="1" hidden="1">{"SPM1",#N/A,FALSE,"RIEP"}</definedName>
    <definedName name="CDVF" hidden="1">{"SPM1",#N/A,FALSE,"RIEP"}</definedName>
    <definedName name="copie" localSheetId="1" hidden="1">{#N/A,#N/A,TRUE,"ANALYSE";#N/A,#N/A,TRUE,"PM VOLUME";#N/A,#N/A,TRUE,"PM VALEUR";#N/A,#N/A,TRUE,"AR1";#N/A,#N/A,TRUE,"AR2";#N/A,#N/A,TRUE,"RAF";#N/A,#N/A,TRUE,"BILAN";#N/A,#N/A,TRUE,"CASH FLOW";#N/A,#N/A,TRUE,"ETAT FI"}</definedName>
    <definedName name="copie" hidden="1">{#N/A,#N/A,TRUE,"ANALYSE";#N/A,#N/A,TRUE,"PM VOLUME";#N/A,#N/A,TRUE,"PM VALEUR";#N/A,#N/A,TRUE,"AR1";#N/A,#N/A,TRUE,"AR2";#N/A,#N/A,TRUE,"RAF";#N/A,#N/A,TRUE,"BILAN";#N/A,#N/A,TRUE,"CASH FLOW";#N/A,#N/A,TRUE,"ETAT FI"}</definedName>
    <definedName name="D" localSheetId="1" hidden="1">{#N/A,#N/A,FALSE,"RIEP"}</definedName>
    <definedName name="D" hidden="1">{#N/A,#N/A,FALSE,"RIEP"}</definedName>
    <definedName name="DAFreofè0eirfh" localSheetId="1" hidden="1">{"SPM1",#N/A,FALSE,"RIEP"}</definedName>
    <definedName name="DAFreofè0eirfh" hidden="1">{"SPM1",#N/A,FALSE,"RIEP"}</definedName>
    <definedName name="dd">#REF!</definedName>
    <definedName name="DDD" localSheetId="1" hidden="1">{#N/A,#N/A,TRUE,"EC COMM-t";#N/A,#N/A,TRUE,"EC PAR PDTS-t";#N/A,#N/A,TRUE,"EC MAT-t";#N/A,#N/A,TRUE,"SUIVI HAUSSES-t"}</definedName>
    <definedName name="DDD" hidden="1">{#N/A,#N/A,TRUE,"EC COMM-t";#N/A,#N/A,TRUE,"EC PAR PDTS-t";#N/A,#N/A,TRUE,"EC MAT-t";#N/A,#N/A,TRUE,"SUIVI HAUSSES-t"}</definedName>
    <definedName name="DDDDD" localSheetId="1" hidden="1">{"SPM1",#N/A,FALSE,"RIEP"}</definedName>
    <definedName name="DDDDD" hidden="1">{"SPM1",#N/A,FALSE,"RIEP"}</definedName>
    <definedName name="ddddddd" localSheetId="1" hidden="1">{#N/A,#N/A,FALSE,"RIEP"}</definedName>
    <definedName name="ddddddd" hidden="1">{#N/A,#N/A,FALSE,"RIEP"}</definedName>
    <definedName name="ddjdjdj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djdjdj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fa" localSheetId="1" hidden="1">{"SPM1",#N/A,FALSE,"RIEP"}</definedName>
    <definedName name="dfa" hidden="1">{"SPM1",#N/A,FALSE,"RIEP"}</definedName>
    <definedName name="DFda" localSheetId="1" hidden="1">{#N/A,#N/A,FALSE,"RIEP"}</definedName>
    <definedName name="DFda" hidden="1">{#N/A,#N/A,FALSE,"RIEP"}</definedName>
    <definedName name="DFRSFG" localSheetId="1" hidden="1">{"SPM1",#N/A,FALSE,"RIEP"}</definedName>
    <definedName name="DFRSFG" hidden="1">{"SPM1",#N/A,FALSE,"RIEP"}</definedName>
    <definedName name="djdjdjd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jdjdjd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qdqdqd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qdqdqd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DRAGAN" localSheetId="1" hidden="1">{"'domaće količine'!$K$34:$P$47"}</definedName>
    <definedName name="DRAGAN" hidden="1">{"'domaće količine'!$K$34:$P$47"}</definedName>
    <definedName name="draganć" localSheetId="1" hidden="1">{"'domaće količine'!$K$34:$P$47"}</definedName>
    <definedName name="draganć" hidden="1">{"'domaće količine'!$K$34:$P$47"}</definedName>
    <definedName name="DSFSDGFG" localSheetId="1" hidden="1">{"SPM1",#N/A,FALSE,"RIEP"}</definedName>
    <definedName name="DSFSDGFG" hidden="1">{"SPM1",#N/A,FALSE,"RIEP"}</definedName>
    <definedName name="dthrrr" localSheetId="1" hidden="1">{"SPM1",#N/A,FALSE,"RIEP"}</definedName>
    <definedName name="dthrrr" hidden="1">{"SPM1",#N/A,FALSE,"RIEP"}</definedName>
    <definedName name="ECA" localSheetId="1" hidden="1">{#N/A,#N/A,FALSE,"ANALYSE";#N/A,#N/A,FALSE,"PM VALEUR"}</definedName>
    <definedName name="ECA" hidden="1">{#N/A,#N/A,FALSE,"ANALYSE";#N/A,#N/A,FALSE,"PM VALEUR"}</definedName>
    <definedName name="ECARTBM" localSheetId="1" hidden="1">{"DETAIL",#N/A,FALSE,"REELBUDGET";"TOTAL",#N/A,FALSE,"REELBUDGET"}</definedName>
    <definedName name="ECARTBM" hidden="1">{"DETAIL",#N/A,FALSE,"REELBUDGET";"TOTAL",#N/A,FALSE,"REELBUDGET"}</definedName>
    <definedName name="eeeee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eee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erreerr" hidden="1">#REF!</definedName>
    <definedName name="efazefze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fazefz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hethrer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hethre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e" localSheetId="1" hidden="1">{"QQQ",#N/A,FALSE,"RIEP"}</definedName>
    <definedName name="ere" hidden="1">{"QQQ",#N/A,FALSE,"RIEP"}</definedName>
    <definedName name="ertetq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etq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etqe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etq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wert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wer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wet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rtwe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ssLatest">"JAN"</definedName>
    <definedName name="EssLatest_10">"JAN"</definedName>
    <definedName name="EssLatest_11">"JAN"</definedName>
    <definedName name="EssLatest_12">"JAN"</definedName>
    <definedName name="EssLatest_13">"JAN"</definedName>
    <definedName name="EssLatest_14">"JAN"</definedName>
    <definedName name="EssLatest_15">"JAN"</definedName>
    <definedName name="EssLatest_16">"JAN"</definedName>
    <definedName name="EssLatest_18">"JAN"</definedName>
    <definedName name="EssLatest_2">"JANN0"</definedName>
    <definedName name="EssLatest_20">"YTDMM01"</definedName>
    <definedName name="EssLatest_25">"YTDMM01"</definedName>
    <definedName name="EssLatest_26">"YTDMM01"</definedName>
    <definedName name="EssLatest_3">"JANN0"</definedName>
    <definedName name="EssLatest_38">"JAN"</definedName>
    <definedName name="EssLatest_39">"JAN"</definedName>
    <definedName name="EssLatest_4">"JANN0"</definedName>
    <definedName name="EssLatest_47">"JAN"</definedName>
    <definedName name="EssLatest_48">"JAN"</definedName>
    <definedName name="EssLatest_5">"JANN0"</definedName>
    <definedName name="EssLatest_6">"YTDMM01"</definedName>
    <definedName name="EssLatest_7">"YTDMM01"</definedName>
    <definedName name="EssLatest_8">"YTDMM01"</definedName>
    <definedName name="EssLatest_9">"JAN"</definedName>
    <definedName name="EssOptions_10">"A3000001100130001011001101020_01 00"</definedName>
    <definedName name="EssOptions_11">"A3000001100130001011001101020_01 00"</definedName>
    <definedName name="EssOptions_12">"A3000001100130001011001101020_01 00"</definedName>
    <definedName name="EssOptions_13">"A3000001100130001011001101020_01 00"</definedName>
    <definedName name="EssOptions_14">"A3000001100130001011001101020_01 00"</definedName>
    <definedName name="EssOptions_15">"A3000001100130001011001101020_01 00"</definedName>
    <definedName name="EssOptions_16">"A3000001100130001011001101020_01 00"</definedName>
    <definedName name="EssOptions_18">"A3000001100130001011001101020_01 00"</definedName>
    <definedName name="EssOptions_2">"A1100000010121000011001111120_01000"</definedName>
    <definedName name="EssOptions_20">"A3100000000110001011011111020_01000"</definedName>
    <definedName name="EssOptions_25">"A3100000000130000000011100020_01000"</definedName>
    <definedName name="EssOptions_26">"A3100000000110001011011111020_01000"</definedName>
    <definedName name="EssOptions_3">"A1100000010121000011001111120_01000"</definedName>
    <definedName name="EssOptions_38">"A1100000000131000011001101020_01000"</definedName>
    <definedName name="EssOptions_39">"A1100000000131000011001101020_01000"</definedName>
    <definedName name="EssOptions_4">"A1100000010121000011001111120_01000"</definedName>
    <definedName name="EssOptions_47">"A1100000000131000011001101020_01000"</definedName>
    <definedName name="EssOptions_48">"A1100000000131000011001101020_01000"</definedName>
    <definedName name="EssOptions_5">"A1100000010121000011001111120_01000"</definedName>
    <definedName name="EssOptions_6">"A3100000000110001011011111020_01000"</definedName>
    <definedName name="EssOptions_7">"A3100001100110001011011111020_01000"</definedName>
    <definedName name="EssOptions_8">"A3100000000110001011011111020_01000"</definedName>
    <definedName name="EssOptions_9">"A3000001100130001011001101020_01 00"</definedName>
    <definedName name="EST_salida_salado">'Estándar técnico'!#REF!</definedName>
    <definedName name="ESTEROPARAFF">#REF!</definedName>
    <definedName name="ESTEROPLAST">#REF!</definedName>
    <definedName name="ExactAddinConnection" hidden="1">"900"</definedName>
    <definedName name="ExactAddinConnection.900" hidden="1">"SRVSQLCZ;900;skubistova;1"</definedName>
    <definedName name="ExactAddinReports" hidden="1">1</definedName>
    <definedName name="EXCEL" localSheetId="1" hidden="1">{"'domaće količine'!$K$34:$P$47"}</definedName>
    <definedName name="EXCEL" hidden="1">{"'domaće količine'!$K$34:$P$47"}</definedName>
    <definedName name="ezfzef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ezfz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azefzef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azefz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DDSFDSGF" localSheetId="1" hidden="1">{#N/A,#N/A,FALSE,"RIEP"}</definedName>
    <definedName name="FDDSFDSGF" hidden="1">{#N/A,#N/A,FALSE,"RIEP"}</definedName>
    <definedName name="fdsdsgfsggd" localSheetId="1" hidden="1">{#N/A,#N/A,FALSE,"DIVISION";#N/A,#N/A,FALSE,"ED CAT";#N/A,#N/A,FALSE,"ED CAREL";#N/A,#N/A,FALSE,"ED JORT";#N/A,#N/A,FALSE,"ED VEYS";#N/A,#N/A,FALSE,"ED ORBEC";#N/A,#N/A,FALSE,"ED CLECY"}</definedName>
    <definedName name="fdsdsgfsggd" hidden="1">{#N/A,#N/A,FALSE,"DIVISION";#N/A,#N/A,FALSE,"ED CAT";#N/A,#N/A,FALSE,"ED CAREL";#N/A,#N/A,FALSE,"ED JORT";#N/A,#N/A,FALSE,"ED VEYS";#N/A,#N/A,FALSE,"ED ORBEC";#N/A,#N/A,FALSE,"ED CLECY"}</definedName>
    <definedName name="fdzfzefzef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dzfzefz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azefzaef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azefza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re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r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rw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erw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fff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ff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fffffffff" localSheetId="1" hidden="1">{"QQQ",#N/A,FALSE,"RIEP"}</definedName>
    <definedName name="ffffffffff" hidden="1">{"QQQ",#N/A,FALSE,"RIEP"}</definedName>
    <definedName name="fg" localSheetId="1" hidden="1">{#N/A,#N/A,FALSE,"RIEP"}</definedName>
    <definedName name="fg" hidden="1">{#N/A,#N/A,FALSE,"RIEP"}</definedName>
    <definedName name="fgffg" localSheetId="1" hidden="1">{#N/A,#N/A,FALSE,"RIEP"}</definedName>
    <definedName name="fgffg" hidden="1">{#N/A,#N/A,FALSE,"RIEP"}</definedName>
    <definedName name="FSDG" localSheetId="1" hidden="1">{#N/A,#N/A,FALSE,"RIEP"}</definedName>
    <definedName name="FSDG" hidden="1">{#N/A,#N/A,FALSE,"RIEP"}</definedName>
    <definedName name="fterearez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tereare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zfzfef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fzfzf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BP">'[6]Nrj présentat°'!$AR$2</definedName>
    <definedName name="gegege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egeg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F" hidden="1">[7]ACTIVITE!#REF!</definedName>
    <definedName name="gfhkkmh" localSheetId="1" hidden="1">{#N/A,#N/A,FALSE,"RIEP"}</definedName>
    <definedName name="gfhkkmh" hidden="1">{#N/A,#N/A,FALSE,"RIEP"}</definedName>
    <definedName name="GG" hidden="1">[7]ACTIVITE!#REF!</definedName>
    <definedName name="GGGG" localSheetId="1" hidden="1">{"SPM1",#N/A,FALSE,"RIEP"}</definedName>
    <definedName name="GGGG" hidden="1">{"SPM1",#N/A,FALSE,"RIEP"}</definedName>
    <definedName name="ggggg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ggg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gggggggggg" localSheetId="1" hidden="1">{"QQQ",#N/A,FALSE,"RIEP"}</definedName>
    <definedName name="ggggggggggg" hidden="1">{"QQQ",#N/A,FALSE,"RIEP"}</definedName>
    <definedName name="GHJ" localSheetId="1" hidden="1">{"SPM1",#N/A,FALSE,"RIEP"}</definedName>
    <definedName name="GHJ" hidden="1">{"SPM1",#N/A,FALSE,"RIEP"}</definedName>
    <definedName name="gsdgsd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sdgsd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trgtrg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trgtr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trztrgr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trztrg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tzgz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tzg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zgz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zg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zgzgt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gzgzg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tgrtrg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tgrtr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tgzgt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gztgzg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bhajx" localSheetId="1" hidden="1">{"SPM1",#N/A,FALSE,"RIEP"}</definedName>
    <definedName name="hbhajx" hidden="1">{"SPM1",#N/A,FALSE,"RIEP"}</definedName>
    <definedName name="hfderfPOURE" localSheetId="1" hidden="1">{#N/A,#N/A,FALSE,"RIEP"}</definedName>
    <definedName name="hfderfPOURE" hidden="1">{#N/A,#N/A,FALSE,"RIEP"}</definedName>
    <definedName name="hfhfth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fhfth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g" localSheetId="1" hidden="1">{"QQQ",#N/A,FALSE,"RIEP"}</definedName>
    <definedName name="hg" hidden="1">{"QQQ",#N/A,FALSE,"RIEP"}</definedName>
    <definedName name="hhfxhxfh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hfxhxfh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hhh" localSheetId="1" hidden="1">{"QQQ",#N/A,FALSE,"RIEP"}</definedName>
    <definedName name="hhhh" hidden="1">{"QQQ",#N/A,FALSE,"RIEP"}</definedName>
    <definedName name="hhhhhhh" localSheetId="1" hidden="1">{"SPM1",#N/A,FALSE,"RIEP"}</definedName>
    <definedName name="hhhhhhh" hidden="1">{"SPM1",#N/A,FALSE,"RIEP"}</definedName>
    <definedName name="HTML_CodePage" hidden="1">1250</definedName>
    <definedName name="HTML_Control" localSheetId="1" hidden="1">{"'domaće količine'!$K$34:$P$47"}</definedName>
    <definedName name="HTML_Control" hidden="1">{"'domaće količine'!$K$34:$P$47"}</definedName>
    <definedName name="HTML_Description" hidden="1">""</definedName>
    <definedName name="HTML_Email" hidden="1">""</definedName>
    <definedName name="HTML_Header" hidden="1">"domaće količine"</definedName>
    <definedName name="HTML_LastUpdate" hidden="1">"27.03.2001"</definedName>
    <definedName name="HTML_LineAfter" hidden="1">FALSE</definedName>
    <definedName name="HTML_LineBefore" hidden="1">FALSE</definedName>
    <definedName name="HTML_Name" hidden="1">"Informatika"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"Moja PRODAJA  II VELJAČA '2001"</definedName>
    <definedName name="hzthzhr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hzthzh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iiiii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iiiii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iiiiiii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iiiiiii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IRI_WorkspaceId" hidden="1">"bc7b7ef8a7ba454b9c6b30466fcd76e0"</definedName>
    <definedName name="ITAPLASPIC">#REF!</definedName>
    <definedName name="IZVQ01" localSheetId="1" hidden="1">{"'domaće količine'!$K$34:$P$47"}</definedName>
    <definedName name="IZVQ01" hidden="1">{"'domaće količine'!$K$34:$P$47"}</definedName>
    <definedName name="j" localSheetId="1" hidden="1">{"SPM1",#N/A,FALSE,"RIEP"}</definedName>
    <definedName name="j" hidden="1">{"SPM1",#N/A,FALSE,"RIEP"}</definedName>
    <definedName name="jcjfjfjjf" localSheetId="1" hidden="1">{#N/A,#N/A,FALSE,"RIEP"}</definedName>
    <definedName name="jcjfjfjjf" hidden="1">{#N/A,#N/A,FALSE,"RIEP"}</definedName>
    <definedName name="jdjdjdj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jdjdjdj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jej" localSheetId="1" hidden="1">{#N/A,#N/A,TRUE,"EC COMM-t";#N/A,#N/A,TRUE,"EC PAR PDTS-t";#N/A,#N/A,TRUE,"EC MAT-t";#N/A,#N/A,TRUE,"SUIVI HAUSSES-t"}</definedName>
    <definedName name="jej" hidden="1">{#N/A,#N/A,TRUE,"EC COMM-t";#N/A,#N/A,TRUE,"EC PAR PDTS-t";#N/A,#N/A,TRUE,"EC MAT-t";#N/A,#N/A,TRUE,"SUIVI HAUSSES-t"}</definedName>
    <definedName name="jjfhfh" localSheetId="1" hidden="1">{"QQQ",#N/A,FALSE,"RIEP"}</definedName>
    <definedName name="jjfhfh" hidden="1">{"QQQ",#N/A,FALSE,"RIEP"}</definedName>
    <definedName name="jjj" localSheetId="1" hidden="1">{"SPM1",#N/A,FALSE,"RIEP"}</definedName>
    <definedName name="jjj" hidden="1">{"SPM1",#N/A,FALSE,"RIEP"}</definedName>
    <definedName name="jjjjj" localSheetId="1" hidden="1">{"SPM1",#N/A,FALSE,"RIEP"}</definedName>
    <definedName name="jjjjj" hidden="1">{"SPM1",#N/A,FALSE,"RIEP"}</definedName>
    <definedName name="kfkfkfk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fkfkf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fkfkfkfkkf" localSheetId="1" hidden="1">{#N/A,#N/A,FALSE,"RIEP"}</definedName>
    <definedName name="kfkfkfkfkkf" hidden="1">{#N/A,#N/A,FALSE,"RIEP"}</definedName>
    <definedName name="khkhkhk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hkhkh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hkk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hk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irirtir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irirti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jfsoyiupo6rhtgz" localSheetId="1" hidden="1">{#N/A,#N/A,FALSE,"RIEP"}</definedName>
    <definedName name="kjfsoyiupo6rhtgz" hidden="1">{#N/A,#N/A,FALSE,"RIEP"}</definedName>
    <definedName name="kjhjhkjh" localSheetId="1" hidden="1">{#N/A,#N/A,TRUE,"VOLUMES";#N/A,#N/A,TRUE,"RDT CAM";#N/A,#N/A,TRUE,"RDT BDP";#N/A,#N/A,TRUE,"RDT LIV250";#N/A,#N/A,TRUE,"RDT LIV500";#N/A,#N/A,TRUE,"ING CAM";#N/A,#N/A,TRUE,"ING BDP";#N/A,#N/A,TRUE,"ING LIV";#N/A,#N/A,TRUE,"CHARGES";#N/A,#N/A,TRUE,"ENERGIES";#N/A,#N/A,TRUE,"PRODCHIM";#N/A,#N/A,TRUE,"EFFECTIF";#N/A,#N/A,TRUE,"PRIX CESSION";#N/A,#N/A,TRUE,"CPTE EXPLOIT";#N/A,#N/A,TRUE,"CONTROLE"}</definedName>
    <definedName name="kjhjhkjh" hidden="1">{#N/A,#N/A,TRUE,"VOLUMES";#N/A,#N/A,TRUE,"RDT CAM";#N/A,#N/A,TRUE,"RDT BDP";#N/A,#N/A,TRUE,"RDT LIV250";#N/A,#N/A,TRUE,"RDT LIV500";#N/A,#N/A,TRUE,"ING CAM";#N/A,#N/A,TRUE,"ING BDP";#N/A,#N/A,TRUE,"ING LIV";#N/A,#N/A,TRUE,"CHARGES";#N/A,#N/A,TRUE,"ENERGIES";#N/A,#N/A,TRUE,"PRODCHIM";#N/A,#N/A,TRUE,"EFFECTIF";#N/A,#N/A,TRUE,"PRIX CESSION";#N/A,#N/A,TRUE,"CPTE EXPLOIT";#N/A,#N/A,TRUE,"CONTROLE"}</definedName>
    <definedName name="kk" localSheetId="1" hidden="1">{#N/A,#N/A,FALSE,"RIEP"}</definedName>
    <definedName name="kk" hidden="1">{#N/A,#N/A,FALSE,"RIEP"}</definedName>
    <definedName name="kkkkk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kkkk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LLL" localSheetId="1" hidden="1">{"QQQ",#N/A,FALSE,"RIEP"}</definedName>
    <definedName name="LLL" hidden="1">{"QQQ",#N/A,FALSE,"RIEP"}</definedName>
    <definedName name="m" localSheetId="1" hidden="1">{"'domaće količine'!$K$34:$P$47"}</definedName>
    <definedName name="m" hidden="1">{"'domaće količine'!$K$34:$P$47"}</definedName>
    <definedName name="MARTESANA">#REF!</definedName>
    <definedName name="MG_salida_salado">'Estándar técnico'!#REF!</definedName>
    <definedName name="minnii" localSheetId="1" hidden="1">{"SPM1",#N/A,FALSE,"RIEP"}</definedName>
    <definedName name="minnii" hidden="1">{"SPM1",#N/A,FALSE,"RIEP"}</definedName>
    <definedName name="MOIS">[8]Grille!$B$3:$C$14</definedName>
    <definedName name="Month_No.">7</definedName>
    <definedName name="nico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nico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NUEVA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NUEVA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nueva1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nueva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ñ" hidden="1">#REF!</definedName>
    <definedName name="ño" localSheetId="1" hidden="1">{"SPM1",#N/A,FALSE,"RIEP"}</definedName>
    <definedName name="ño" hidden="1">{"SPM1",#N/A,FALSE,"RIEP"}</definedName>
    <definedName name="ODRŽ." localSheetId="1" hidden="1">{"'domaće količine'!$K$34:$P$47"}</definedName>
    <definedName name="ODRŽ." hidden="1">{"'domaće količine'!$K$34:$P$47"}</definedName>
    <definedName name="òflfgfppfpf" localSheetId="1" hidden="1">{"SPM1",#N/A,FALSE,"RIEP"}</definedName>
    <definedName name="òflfgfppfpf" hidden="1">{"SPM1",#N/A,FALSE,"RIEP"}</definedName>
    <definedName name="OIOIIUIUG" localSheetId="1" hidden="1">{"SPM1",#N/A,FALSE,"RIEP"}</definedName>
    <definedName name="OIOIIUIUG" hidden="1">{"SPM1",#N/A,FALSE,"RIEP"}</definedName>
    <definedName name="ooo" localSheetId="1" hidden="1">{"QQQ",#N/A,FALSE,"RIEP"}</definedName>
    <definedName name="ooo" hidden="1">{"QQQ",#N/A,FALSE,"RIEP"}</definedName>
    <definedName name="oooooo" localSheetId="1" hidden="1">{#N/A,#N/A,FALSE,"RIEP"}</definedName>
    <definedName name="oooooo" hidden="1">{#N/A,#N/A,FALSE,"RIEP"}</definedName>
    <definedName name="P_HostName">#REF!</definedName>
    <definedName name="P_ServerName">#REF!</definedName>
    <definedName name="pippo" localSheetId="1" hidden="1">{#N/A,#N/A,FALSE,"RIEP"}</definedName>
    <definedName name="pippo" hidden="1">{#N/A,#N/A,FALSE,"RIEP"}</definedName>
    <definedName name="pluto" localSheetId="1" hidden="1">{"SPM1",#N/A,FALSE,"RIEP"}</definedName>
    <definedName name="pluto" hidden="1">{"SPM1",#N/A,FALSE,"RIEP"}</definedName>
    <definedName name="PO" localSheetId="1" hidden="1">{"QQQ",#N/A,FALSE,"RIEP"}</definedName>
    <definedName name="PO" hidden="1">{"QQQ",#N/A,FALSE,"RIEP"}</definedName>
    <definedName name="poùH" localSheetId="1" hidden="1">{#N/A,#N/A,FALSE,"RIEP"}</definedName>
    <definedName name="poùH" hidden="1">{#N/A,#N/A,FALSE,"RIEP"}</definedName>
    <definedName name="ppp" localSheetId="1" hidden="1">{"QQQ",#N/A,FALSE,"RIEP"}</definedName>
    <definedName name="ppp" hidden="1">{"QQQ",#N/A,FALSE,"RIEP"}</definedName>
    <definedName name="PROD." localSheetId="1" hidden="1">{"'domaće količine'!$K$34:$P$47"}</definedName>
    <definedName name="PROD." hidden="1">{"'domaće količine'!$K$34:$P$47"}</definedName>
    <definedName name="prw" localSheetId="1" hidden="1">{#N/A,#N/A,TRUE,"VOLUMES";#N/A,#N/A,TRUE,"1A-TB 240";#N/A,#N/A,TRUE,"1B-TB 250";#N/A,#N/A,TRUE,"1D-Tr 240";#N/A,#N/A,TRUE,"1E-Tr 250";#N/A,#N/A,TRUE,"1M-Tr 250 60%";#N/A,#N/A,TRUE,"5A-Cru 240";#N/A,#N/A,TRUE,"5B-Cru 250";#N/A,#N/A,TRUE,"5D-Bio 250";#N/A,#N/A,TRUE,"3B-TB 320";#N/A,#N/A,TRUE,"3C-TB 350";#N/A,#N/A,TRUE,"Sérum";#N/A,#N/A,TRUE,"Recap Mat";#N/A,#N/A,TRUE,"ING CAM-TB";#N/A,#N/A,TRUE,"ING CAM-60%";#N/A,#N/A,TRUE,"ING CAM-Cru";#N/A,#N/A,TRUE,"ING COULO -52%";#N/A,#N/A,TRUE,"Recap Ing";#N/A,#N/A,TRUE,"CHARGES";#N/A,#N/A,TRUE,"Répart_charges";#N/A,#N/A,TRUE,"ENERGIES";#N/A,#N/A,TRUE,"EFFECTIF";#N/A,#N/A,TRUE,"Synthèse";#N/A,#N/A,TRUE,"CPTE EXPLOIT";#N/A,#N/A,TRUE,"PRIX CESSION";#N/A,#N/A,TRUE,"CONTROLE"}</definedName>
    <definedName name="prw" hidden="1">{#N/A,#N/A,TRUE,"VOLUMES";#N/A,#N/A,TRUE,"1A-TB 240";#N/A,#N/A,TRUE,"1B-TB 250";#N/A,#N/A,TRUE,"1D-Tr 240";#N/A,#N/A,TRUE,"1E-Tr 250";#N/A,#N/A,TRUE,"1M-Tr 250 60%";#N/A,#N/A,TRUE,"5A-Cru 240";#N/A,#N/A,TRUE,"5B-Cru 250";#N/A,#N/A,TRUE,"5D-Bio 250";#N/A,#N/A,TRUE,"3B-TB 320";#N/A,#N/A,TRUE,"3C-TB 350";#N/A,#N/A,TRUE,"Sérum";#N/A,#N/A,TRUE,"Recap Mat";#N/A,#N/A,TRUE,"ING CAM-TB";#N/A,#N/A,TRUE,"ING CAM-60%";#N/A,#N/A,TRUE,"ING CAM-Cru";#N/A,#N/A,TRUE,"ING COULO -52%";#N/A,#N/A,TRUE,"Recap Ing";#N/A,#N/A,TRUE,"CHARGES";#N/A,#N/A,TRUE,"Répart_charges";#N/A,#N/A,TRUE,"ENERGIES";#N/A,#N/A,TRUE,"EFFECTIF";#N/A,#N/A,TRUE,"Synthèse";#N/A,#N/A,TRUE,"CPTE EXPLOIT";#N/A,#N/A,TRUE,"PRIX CESSION";#N/A,#N/A,TRUE,"CONTROLE"}</definedName>
    <definedName name="QQQQQQQQQQQQ" localSheetId="1" hidden="1">{#N/A,#N/A,FALSE,"RIEP"}</definedName>
    <definedName name="QQQQQQQQQQQQ" hidden="1">{#N/A,#N/A,FALSE,"RIEP"}</definedName>
    <definedName name="qw" localSheetId="1" hidden="1">{#N/A,#N/A,FALSE,"RIEP"}</definedName>
    <definedName name="qw" hidden="1">{#N/A,#N/A,FALSE,"RIEP"}</definedName>
    <definedName name="reter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ete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geegeqg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geegeq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rrrrr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rrrr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eqtq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eqtq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gtgrzg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gtgrz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herrh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herrh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qtr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qtr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qtrq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rtqtrq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sa" hidden="1">#REF!</definedName>
    <definedName name="SAPBEXrevision" hidden="1">3</definedName>
    <definedName name="SAPBEXsysID" hidden="1">"BPP"</definedName>
    <definedName name="SAPBEXwbID" hidden="1">"4GNIIN8XAB6OYSDJFHQ7XQLUA"</definedName>
    <definedName name="sd" localSheetId="1" hidden="1">{"SPM1",#N/A,FALSE,"RIEP"}</definedName>
    <definedName name="sd" hidden="1">{"SPM1",#N/A,FALSE,"RIEP"}</definedName>
    <definedName name="SDFDSJF" localSheetId="1" hidden="1">{#N/A,#N/A,FALSE,"RIEP"}</definedName>
    <definedName name="SDFDSJF" hidden="1">{#N/A,#N/A,FALSE,"RIEP"}</definedName>
    <definedName name="sdsd" localSheetId="1" hidden="1">{"SPM1",#N/A,FALSE,"RIEP"}</definedName>
    <definedName name="sdsd" hidden="1">{"SPM1",#N/A,FALSE,"RIEP"}</definedName>
    <definedName name="SEDSDS" localSheetId="1" hidden="1">{#N/A,#N/A,FALSE,"RIEP"}</definedName>
    <definedName name="SEDSDS" hidden="1">{#N/A,#N/A,FALSE,"RIEP"}</definedName>
    <definedName name="sencount" hidden="1">1</definedName>
    <definedName name="SSSADADSF" localSheetId="1" hidden="1">{"SPM1",#N/A,FALSE,"RIEP"}</definedName>
    <definedName name="SSSADADSF" hidden="1">{"SPM1",#N/A,FALSE,"RIEP"}</definedName>
    <definedName name="ssss" hidden="1">#REF!</definedName>
    <definedName name="sssssss" localSheetId="1" hidden="1">{#N/A,#N/A,FALSE,"RIEP"}</definedName>
    <definedName name="sssssss" hidden="1">{#N/A,#N/A,FALSE,"RIEP"}</definedName>
    <definedName name="ssssssssssssssssssssssssss" localSheetId="1" hidden="1">{"QQQ",#N/A,FALSE,"RIEP"}</definedName>
    <definedName name="ssssssssssssssssssssssssss" hidden="1">{"QQQ",#N/A,FALSE,"RIEP"}</definedName>
    <definedName name="stsrhs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stsrhs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Sweden" localSheetId="1" hidden="1">{#N/A,#N/A,FALSE,"RIEP"}</definedName>
    <definedName name="Sweden" hidden="1">{#N/A,#N/A,FALSE,"RIEP"}</definedName>
    <definedName name="t" localSheetId="1" hidden="1">{"QQQ",#N/A,FALSE,"RIEP"}</definedName>
    <definedName name="t" hidden="1">{"QQQ",#N/A,FALSE,"RIEP"}</definedName>
    <definedName name="T04CC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04CC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79oto97t" localSheetId="1" hidden="1">{#N/A,#N/A,FALSE,"RIEP"}</definedName>
    <definedName name="t79oto97t" hidden="1">{#N/A,#N/A,FALSE,"RIEP"}</definedName>
    <definedName name="t7u74u" localSheetId="1" hidden="1">{"QQQ",#N/A,FALSE,"RIEP"}</definedName>
    <definedName name="t7u74u" hidden="1">{"QQQ",#N/A,FALSE,"RIEP"}</definedName>
    <definedName name="t7u75" localSheetId="1" hidden="1">{"SPM1",#N/A,FALSE,"RIEP"}</definedName>
    <definedName name="t7u75" hidden="1">{"SPM1",#N/A,FALSE,"RIEP"}</definedName>
    <definedName name="t7ur7u" localSheetId="1" hidden="1">{#N/A,#N/A,FALSE,"RIEP"}</definedName>
    <definedName name="t7ur7u" hidden="1">{#N/A,#N/A,FALSE,"RIEP"}</definedName>
    <definedName name="tgfcvds" localSheetId="1" hidden="1">{#N/A,#N/A,FALSE,"RIEP"}</definedName>
    <definedName name="tgfcvds" hidden="1">{#N/A,#N/A,FALSE,"RIEP"}</definedName>
    <definedName name="tgrgg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grgg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gzgtgrrz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gzgtgrr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hertherth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hertherth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hzsrhrzhtz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hzsrhrzht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ikl679o679o" localSheetId="1" hidden="1">{#N/A,#N/A,FALSE,"RIEP"}</definedName>
    <definedName name="tikl679o679o" hidden="1">{#N/A,#N/A,FALSE,"RIEP"}</definedName>
    <definedName name="TM1REBUILDOPTION">0</definedName>
    <definedName name="toma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oma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rjk5i57" localSheetId="1" hidden="1">{"SPM1",#N/A,FALSE,"RIEP"}</definedName>
    <definedName name="trjk5i57" hidden="1">{"SPM1",#N/A,FALSE,"RIEP"}</definedName>
    <definedName name="tt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tttttt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tttt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ttttttt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ttttttttttt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tyiltu9ol" localSheetId="1" hidden="1">{"QQQ",#N/A,FALSE,"RIEP"}</definedName>
    <definedName name="tyiltu9ol" hidden="1">{"QQQ",#N/A,FALSE,"RIEP"}</definedName>
    <definedName name="ugkj" localSheetId="1" hidden="1">{"QQQ",#N/A,FALSE,"RIEP"}</definedName>
    <definedName name="ugkj" hidden="1">{"QQQ",#N/A,FALSE,"RIEP"}</definedName>
    <definedName name="ukkkk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ukkkk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USD">'[6]Nrj présentat°'!$AR$3</definedName>
    <definedName name="uttkjg" localSheetId="1" hidden="1">{"QQQ",#N/A,FALSE,"RIEP"}</definedName>
    <definedName name="uttkjg" hidden="1">{"QQQ",#N/A,FALSE,"RIEP"}</definedName>
    <definedName name="uuuu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uuuu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uuuuuu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uuuuuu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v6uyjyu" localSheetId="1" hidden="1">{#N/A,#N/A,FALSE,"RIEP"}</definedName>
    <definedName name="v6uyjyu" hidden="1">{#N/A,#N/A,FALSE,"RIEP"}</definedName>
    <definedName name="vcbbxb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vcbbxb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vvvv" localSheetId="1" hidden="1">{"QQQ",#N/A,FALSE,"RIEP"}</definedName>
    <definedName name="vvvv" hidden="1">{"QQQ",#N/A,FALSE,"RIEP"}</definedName>
    <definedName name="vvvvbbbb" localSheetId="1" hidden="1">{#N/A,#N/A,FALSE,"RIEP"}</definedName>
    <definedName name="vvvvbbbb" hidden="1">{#N/A,#N/A,FALSE,"RIEP"}</definedName>
    <definedName name="vvvvvv" localSheetId="1" hidden="1">{#N/A,#N/A,FALSE,"RIEP"}</definedName>
    <definedName name="vvvvvv" hidden="1">{#N/A,#N/A,FALSE,"RIEP"}</definedName>
    <definedName name="vvvvvvvv" localSheetId="1" hidden="1">{"SPM1",#N/A,FALSE,"RIEP"}</definedName>
    <definedName name="vvvvvvvv" hidden="1">{"SPM1",#N/A,FALSE,"RIEP"}</definedName>
    <definedName name="w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e" localSheetId="1" hidden="1">{"SPM1",#N/A,FALSE,"RIEP"}</definedName>
    <definedName name="we" hidden="1">{"SPM1",#N/A,FALSE,"RIEP"}</definedName>
    <definedName name="wer" localSheetId="1" hidden="1">{#N/A,#N/A,FALSE,"ANALYSE";#N/A,#N/A,FALSE,"PM VALEUR"}</definedName>
    <definedName name="wer" hidden="1">{#N/A,#N/A,FALSE,"ANALYSE";#N/A,#N/A,FALSE,"PM VALEUR"}</definedName>
    <definedName name="wetrwrt" localSheetId="1" hidden="1">{"QQQ",#N/A,FALSE,"RIEP"}</definedName>
    <definedName name="wetrwrt" hidden="1">{"QQQ",#N/A,FALSE,"RIEP"}</definedName>
    <definedName name="wewe" localSheetId="1" hidden="1">{"SPM1",#N/A,FALSE,"RIEP"}</definedName>
    <definedName name="wewe" hidden="1">{"SPM1",#N/A,FALSE,"RIEP"}</definedName>
    <definedName name="wrn.CCC." localSheetId="1" hidden="1">{"QQQ",#N/A,FALSE,"RIEP"}</definedName>
    <definedName name="wrn.CCC." hidden="1">{"QQQ",#N/A,FALSE,"RIEP"}</definedName>
    <definedName name="wrn.Charges." localSheetId="1" hidden="1">{"Analyse charges",#N/A,FALSE,"Feuil1 (2)"}</definedName>
    <definedName name="wrn.Charges." hidden="1">{"Analyse charges",#N/A,FALSE,"Feuil1 (2)"}</definedName>
    <definedName name="wrn.Charges._.Clécy." localSheetId="1" hidden="1">{#N/A,#N/A,FALSE,"Evol98";#N/A,#N/A,FALSE,"Saisie98"}</definedName>
    <definedName name="wrn.Charges._.Clécy." hidden="1">{#N/A,#N/A,FALSE,"Evol98";#N/A,#N/A,FALSE,"Saisie98"}</definedName>
    <definedName name="wrn.CLECY." localSheetId="1" hidden="1">{#N/A,#N/A,TRUE,"VOLUMES";#N/A,#N/A,TRUE,"1A-TB 240";#N/A,#N/A,TRUE,"1B-TB 250";#N/A,#N/A,TRUE,"1D-Tr 240";#N/A,#N/A,TRUE,"1E-Tr 250";#N/A,#N/A,TRUE,"1M-Tr 250 60%";#N/A,#N/A,TRUE,"5A-Cru 240";#N/A,#N/A,TRUE,"5B-Cru 250";#N/A,#N/A,TRUE,"5D-Bio 250";#N/A,#N/A,TRUE,"3B-TB 320";#N/A,#N/A,TRUE,"3C-TB 350";#N/A,#N/A,TRUE,"Sérum";#N/A,#N/A,TRUE,"Recap Mat";#N/A,#N/A,TRUE,"ING CAM-TB";#N/A,#N/A,TRUE,"ING CAM-60%";#N/A,#N/A,TRUE,"ING CAM-Cru";#N/A,#N/A,TRUE,"ING COULO -52%";#N/A,#N/A,TRUE,"Recap Ing";#N/A,#N/A,TRUE,"CHARGES";#N/A,#N/A,TRUE,"Répart_charges";#N/A,#N/A,TRUE,"ENERGIES";#N/A,#N/A,TRUE,"EFFECTIF";#N/A,#N/A,TRUE,"Synthèse";#N/A,#N/A,TRUE,"CPTE EXPLOIT";#N/A,#N/A,TRUE,"PRIX CESSION";#N/A,#N/A,TRUE,"CONTROLE"}</definedName>
    <definedName name="wrn.CLECY." hidden="1">{#N/A,#N/A,TRUE,"VOLUMES";#N/A,#N/A,TRUE,"1A-TB 240";#N/A,#N/A,TRUE,"1B-TB 250";#N/A,#N/A,TRUE,"1D-Tr 240";#N/A,#N/A,TRUE,"1E-Tr 250";#N/A,#N/A,TRUE,"1M-Tr 250 60%";#N/A,#N/A,TRUE,"5A-Cru 240";#N/A,#N/A,TRUE,"5B-Cru 250";#N/A,#N/A,TRUE,"5D-Bio 250";#N/A,#N/A,TRUE,"3B-TB 320";#N/A,#N/A,TRUE,"3C-TB 350";#N/A,#N/A,TRUE,"Sérum";#N/A,#N/A,TRUE,"Recap Mat";#N/A,#N/A,TRUE,"ING CAM-TB";#N/A,#N/A,TRUE,"ING CAM-60%";#N/A,#N/A,TRUE,"ING CAM-Cru";#N/A,#N/A,TRUE,"ING COULO -52%";#N/A,#N/A,TRUE,"Recap Ing";#N/A,#N/A,TRUE,"CHARGES";#N/A,#N/A,TRUE,"Répart_charges";#N/A,#N/A,TRUE,"ENERGIES";#N/A,#N/A,TRUE,"EFFECTIF";#N/A,#N/A,TRUE,"Synthèse";#N/A,#N/A,TRUE,"CPTE EXPLOIT";#N/A,#N/A,TRUE,"PRIX CESSION";#N/A,#N/A,TRUE,"CONTROLE"}</definedName>
    <definedName name="wrn.CNQGLOBAL." localSheetId="1" hidden="1">{#N/A,#N/A,FALSE,"RODEZ";#N/A,#N/A,FALSE,"BLEU CAUSSES";#N/A,#N/A,FALSE,"BLOC PAST";#N/A,#N/A,FALSE,"PENA";#N/A,#N/A,FALSE,"BUCHES";"RONDELEBASE",#N/A,FALSE,"RONDELE";"LONS",#N/A,FALSE,"RONDELE";#N/A,#N/A,FALSE,"UHT";#N/A,#N/A,FALSE,"POUDRE LAIT";#N/A,#N/A,FALSE,"POUDRE SER"}</definedName>
    <definedName name="wrn.CNQGLOBAL." hidden="1">{#N/A,#N/A,FALSE,"RODEZ";#N/A,#N/A,FALSE,"BLEU CAUSSES";#N/A,#N/A,FALSE,"BLOC PAST";#N/A,#N/A,FALSE,"PENA";#N/A,#N/A,FALSE,"BUCHES";"RONDELEBASE",#N/A,FALSE,"RONDELE";"LONS",#N/A,FALSE,"RONDELE";#N/A,#N/A,FALSE,"UHT";#N/A,#N/A,FALSE,"POUDRE LAIT";#N/A,#N/A,FALSE,"POUDRE SER"}</definedName>
    <definedName name="wrn.COMMENTAIRES." localSheetId="1" hidden="1">{#N/A,#N/A,FALSE,"EC COMM-c";#N/A,#N/A,FALSE,"EC PAR PDTS-c";#N/A,#N/A,FALSE,"EC MAT-c";#N/A,#N/A,FALSE,"SUIVI HAUSSES-c"}</definedName>
    <definedName name="wrn.COMMENTAIRES." hidden="1">{#N/A,#N/A,FALSE,"EC COMM-c";#N/A,#N/A,FALSE,"EC PAR PDTS-c";#N/A,#N/A,FALSE,"EC MAT-c";#N/A,#N/A,FALSE,"SUIVI HAUSSES-c"}</definedName>
    <definedName name="wrn.Complet." localSheetId="1" hidden="1">{"fr_collecte",#N/A,FALSE,"Fr_SA";"Fr_holding",#N/A,FALSE,"Fr_SA";"Frais_from",#N/A,FALSE,"Frs";"Couverture",#N/A,FALSE,"Frs";"Activité",#N/A,FALSE,"Act";"Act_commentaires",#N/A,FALSE,"Act";"Eff_personnel",#N/A,FALSE,"Eff";"Rendement",#N/A,FALSE,"Rdt";"Péreq",#N/A,FALSE,"Péreq";"récapit_mat",#N/A,FALSE,"récap_matière";#N/A,#N/A,FALSE,"Pci";"Ing_ingrédients",#N/A,FALSE,"Ing";"pci_évolution",#N/A,FALSE,"Pci";"pci_CA",#N/A,FALSE,"Pci";"pci_amélioration",#N/A,FALSE,"Pci";"SIG_Vercel",#N/A,FALSE,"Pci";"SIG_Philipona",#N/A,FALSE,"Pci"}</definedName>
    <definedName name="wrn.Complet." hidden="1">{"fr_collecte",#N/A,FALSE,"Fr_SA";"Fr_holding",#N/A,FALSE,"Fr_SA";"Frais_from",#N/A,FALSE,"Frs";"Couverture",#N/A,FALSE,"Frs";"Activité",#N/A,FALSE,"Act";"Act_commentaires",#N/A,FALSE,"Act";"Eff_personnel",#N/A,FALSE,"Eff";"Rendement",#N/A,FALSE,"Rdt";"Péreq",#N/A,FALSE,"Péreq";"récapit_mat",#N/A,FALSE,"récap_matière";#N/A,#N/A,FALSE,"Pci";"Ing_ingrédients",#N/A,FALSE,"Ing";"pci_évolution",#N/A,FALSE,"Pci";"pci_CA",#N/A,FALSE,"Pci";"pci_amélioration",#N/A,FALSE,"Pci";"SIG_Vercel",#N/A,FALSE,"Pci";"SIG_Philipona",#N/A,FALSE,"Pci"}</definedName>
    <definedName name="wrn.CUMUL." localSheetId="1" hidden="1">{#N/A,#N/A,FALSE,"recap";#N/A,#N/A,FALSE,"matNeuf";#N/A,#N/A,FALSE,"matNdie";#N/A,#N/A,FALSE,"incNeuf";#N/A,#N/A,FALSE,"incNdie";#N/A,#N/A,FALSE,"volume";#N/A,#N/A,FALSE,"emballage";#N/A,#N/A,FALSE,"charge"}</definedName>
    <definedName name="wrn.CUMUL." hidden="1">{#N/A,#N/A,FALSE,"recap";#N/A,#N/A,FALSE,"matNeuf";#N/A,#N/A,FALSE,"matNdie";#N/A,#N/A,FALSE,"incNeuf";#N/A,#N/A,FALSE,"incNdie";#N/A,#N/A,FALSE,"volume";#N/A,#N/A,FALSE,"emballage";#N/A,#N/A,FALSE,"charge"}</definedName>
    <definedName name="wrn.EDITION." localSheetId="1" hidden="1">{#N/A,#N/A,TRUE,"VOLUMES";#N/A,#N/A,TRUE,"RDT CAM";#N/A,#N/A,TRUE,"RDT BDP";#N/A,#N/A,TRUE,"RDT LIV250";#N/A,#N/A,TRUE,"RDT LIV500";#N/A,#N/A,TRUE,"ING CAM";#N/A,#N/A,TRUE,"ING BDP";#N/A,#N/A,TRUE,"ING LIV";#N/A,#N/A,TRUE,"CHARGES";#N/A,#N/A,TRUE,"ENERGIES";#N/A,#N/A,TRUE,"PRODCHIM";#N/A,#N/A,TRUE,"EFFECTIF";#N/A,#N/A,TRUE,"PRIX CESSION";#N/A,#N/A,TRUE,"CPTE EXPLOIT";#N/A,#N/A,TRUE,"CONTROLE"}</definedName>
    <definedName name="wrn.EDITION." hidden="1">{#N/A,#N/A,TRUE,"VOLUMES";#N/A,#N/A,TRUE,"RDT CAM";#N/A,#N/A,TRUE,"RDT BDP";#N/A,#N/A,TRUE,"RDT LIV250";#N/A,#N/A,TRUE,"RDT LIV500";#N/A,#N/A,TRUE,"ING CAM";#N/A,#N/A,TRUE,"ING BDP";#N/A,#N/A,TRUE,"ING LIV";#N/A,#N/A,TRUE,"CHARGES";#N/A,#N/A,TRUE,"ENERGIES";#N/A,#N/A,TRUE,"PRODCHIM";#N/A,#N/A,TRUE,"EFFECTIF";#N/A,#N/A,TRUE,"PRIX CESSION";#N/A,#N/A,TRUE,"CPTE EXPLOIT";#N/A,#N/A,TRUE,"CONTROLE"}</definedName>
    <definedName name="wrn.ex." localSheetId="1" hidden="1">{#N/A,#N/A,FALSE,"ANALYSE";#N/A,#N/A,FALSE,"PM VALEUR"}</definedName>
    <definedName name="wrn.ex." hidden="1">{#N/A,#N/A,FALSE,"ANALYSE";#N/A,#N/A,FALSE,"PM VALEUR"}</definedName>
    <definedName name="wrn.Impression._.totale." localSheetId="1" hidden="1">{"Analyse charges",#N/A,FALSE,"Feuil1 (2)";"Ratios activités",#N/A,FALSE,"Feuil1 (2)";"Indicateurs",#N/A,FALSE,"Feuil1 (2)"}</definedName>
    <definedName name="wrn.Impression._.totale." hidden="1">{"Analyse charges",#N/A,FALSE,"Feuil1 (2)";"Ratios activités",#N/A,FALSE,"Feuil1 (2)";"Indicateurs",#N/A,FALSE,"Feuil1 (2)"}</definedName>
    <definedName name="wrn.Indicateurs." localSheetId="1" hidden="1">{"Indicateurs",#N/A,FALSE,"Feuil1 (2)"}</definedName>
    <definedName name="wrn.Indicateurs." hidden="1">{"Indicateurs",#N/A,FALSE,"Feuil1 (2)"}</definedName>
    <definedName name="wrn.MENSUEL." localSheetId="1" hidden="1">{#N/A,#N/A,FALSE,"recap";#N/A,#N/A,FALSE,"matNeuf";#N/A,#N/A,FALSE,"matNdie";#N/A,#N/A,FALSE,"incNeuf";#N/A,#N/A,FALSE,"incNdie";#N/A,#N/A,FALSE,"volume";#N/A,#N/A,FALSE,"emballage";#N/A,#N/A,FALSE,"charge";#N/A,#N/A,FALSE,"cumul I";#N/A,#N/A,FALSE,"cumul II";#N/A,#N/A,FALSE,"cumul III"}</definedName>
    <definedName name="wrn.MENSUEL." hidden="1">{#N/A,#N/A,FALSE,"recap";#N/A,#N/A,FALSE,"matNeuf";#N/A,#N/A,FALSE,"matNdie";#N/A,#N/A,FALSE,"incNeuf";#N/A,#N/A,FALSE,"incNdie";#N/A,#N/A,FALSE,"volume";#N/A,#N/A,FALSE,"emballage";#N/A,#N/A,FALSE,"charge";#N/A,#N/A,FALSE,"cumul I";#N/A,#N/A,FALSE,"cumul II";#N/A,#N/A,FALSE,"cumul III"}</definedName>
    <definedName name="wrn.MOYENNE." localSheetId="1" hidden="1">{#N/A,#N/A,FALSE,"recap";#N/A,#N/A,FALSE,"matNeuf";#N/A,#N/A,FALSE,"matNdie";#N/A,#N/A,FALSE,"incNeuf";#N/A,#N/A,FALSE,"incNdie";#N/A,#N/A,FALSE,"volume";#N/A,#N/A,FALSE,"emballage";#N/A,#N/A,FALSE,"charge"}</definedName>
    <definedName name="wrn.MOYENNE." hidden="1">{#N/A,#N/A,FALSE,"recap";#N/A,#N/A,FALSE,"matNeuf";#N/A,#N/A,FALSE,"matNdie";#N/A,#N/A,FALSE,"incNeuf";#N/A,#N/A,FALSE,"incNdie";#N/A,#N/A,FALSE,"volume";#N/A,#N/A,FALSE,"emballage";#N/A,#N/A,FALSE,"charge"}</definedName>
    <definedName name="wrn.novgl.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rn.novgl.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rn.Ratios." localSheetId="1" hidden="1">{"Ratios activités",#N/A,FALSE,"Feuil1 (2)"}</definedName>
    <definedName name="wrn.Ratios." hidden="1">{"Ratios activités",#N/A,FALSE,"Feuil1 (2)"}</definedName>
    <definedName name="wrn.REELBUD." localSheetId="1" hidden="1">{"DETAIL",#N/A,FALSE,"REELBUDGET";"TOTAL",#N/A,FALSE,"REELBUDGET"}</definedName>
    <definedName name="wrn.REELBUD." hidden="1">{"DETAIL",#N/A,FALSE,"REELBUDGET";"TOTAL",#N/A,FALSE,"REELBUDGET"}</definedName>
    <definedName name="wrn.Résultat." localSheetId="1" hidden="1">{"Struct",#N/A,FALSE,"Récap Struct";"Struct",#N/A,FALSE,"Récap Struct";"Chges Total",#N/A,FALSE,"Chges Récap";"Chges Détail",#N/A,FALSE,"Chges Récap";"Struct",#N/A,FALSE,"Récap Struct";"Chges Total",#N/A,FALSE,"Chges Récap";"Chges Détail",#N/A,FALSE,"Chges Récap";"Détail",#N/A,FALSE,"Chges Détail"}</definedName>
    <definedName name="wrn.Résultat." hidden="1">{"Struct",#N/A,FALSE,"Récap Struct";"Struct",#N/A,FALSE,"Récap Struct";"Chges Total",#N/A,FALSE,"Chges Récap";"Chges Détail",#N/A,FALSE,"Chges Récap";"Struct",#N/A,FALSE,"Récap Struct";"Chges Total",#N/A,FALSE,"Chges Récap";"Chges Détail",#N/A,FALSE,"Chges Récap";"Détail",#N/A,FALSE,"Chges Détail"}</definedName>
    <definedName name="wrn.SPA1." localSheetId="1" hidden="1">{#N/A,#N/A,FALSE,"RIEP"}</definedName>
    <definedName name="wrn.SPA1." hidden="1">{#N/A,#N/A,FALSE,"RIEP"}</definedName>
    <definedName name="wrn.SPM1." localSheetId="1" hidden="1">{"SPM1",#N/A,FALSE,"RIEP"}</definedName>
    <definedName name="wrn.SPM1." hidden="1">{"SPM1",#N/A,FALSE,"RIEP"}</definedName>
    <definedName name="wrn.SYNTHESE." localSheetId="1" hidden="1">{#N/A,#N/A,TRUE,"ANALYSE";#N/A,#N/A,TRUE,"PM VOLUME";#N/A,#N/A,TRUE,"PM VALEUR";#N/A,#N/A,TRUE,"AR1";#N/A,#N/A,TRUE,"AR2";#N/A,#N/A,TRUE,"RAF";#N/A,#N/A,TRUE,"BILAN";#N/A,#N/A,TRUE,"CASH FLOW";#N/A,#N/A,TRUE,"ETAT FI"}</definedName>
    <definedName name="wrn.SYNTHESE." hidden="1">{#N/A,#N/A,TRUE,"ANALYSE";#N/A,#N/A,TRUE,"PM VOLUME";#N/A,#N/A,TRUE,"PM VALEUR";#N/A,#N/A,TRUE,"AR1";#N/A,#N/A,TRUE,"AR2";#N/A,#N/A,TRUE,"RAF";#N/A,#N/A,TRUE,"BILAN";#N/A,#N/A,TRUE,"CASH FLOW";#N/A,#N/A,TRUE,"ETAT FI"}</definedName>
    <definedName name="wrn.TABLEAUX." localSheetId="1" hidden="1">{#N/A,#N/A,TRUE,"EC COMM-t";#N/A,#N/A,TRUE,"EC PAR PDTS-t";#N/A,#N/A,TRUE,"EC MAT-t";#N/A,#N/A,TRUE,"SUIVI HAUSSES-t"}</definedName>
    <definedName name="wrn.TABLEAUX." hidden="1">{#N/A,#N/A,TRUE,"EC COMM-t";#N/A,#N/A,TRUE,"EC PAR PDTS-t";#N/A,#N/A,TRUE,"EC MAT-t";#N/A,#N/A,TRUE,"SUIVI HAUSSES-t"}</definedName>
    <definedName name="wrn1.CCC." localSheetId="1" hidden="1">{"QQQ",#N/A,FALSE,"RIEP"}</definedName>
    <definedName name="wrn1.CCC." hidden="1">{"QQQ",#N/A,FALSE,"RIEP"}</definedName>
    <definedName name="wwww" localSheetId="1" hidden="1">{#N/A,#N/A,FALSE,"RIEP"}</definedName>
    <definedName name="wwww" hidden="1">{#N/A,#N/A,FALSE,"RIEP"}</definedName>
    <definedName name="wwwwww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wwwww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wwwwwwwwwwww" localSheetId="1" hidden="1">{"QQQ",#N/A,FALSE,"RIEP"}</definedName>
    <definedName name="wwwwwwwwwwww" hidden="1">{"QQQ",#N/A,FALSE,"RIEP"}</definedName>
    <definedName name="ybukkbyitkituk" localSheetId="1" hidden="1">{#N/A,#N/A,FALSE,"RIEP"}</definedName>
    <definedName name="ybukkbyitkituk" hidden="1">{#N/A,#N/A,FALSE,"RIEP"}</definedName>
    <definedName name="yertyyyy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ertyyy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eyyyy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eyyy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rnukuilky8u" localSheetId="1" hidden="1">{"QQQ",#N/A,FALSE,"RIEP"}</definedName>
    <definedName name="yrnukuilky8u" hidden="1">{"QQQ",#N/A,FALSE,"RIEP"}</definedName>
    <definedName name="YY" localSheetId="1" hidden="1">{#N/A,#N/A,FALSE,"RIEP"}</definedName>
    <definedName name="YY" hidden="1">{#N/A,#N/A,FALSE,"RIEP"}</definedName>
    <definedName name="yyqeyqy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yqeyq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yyyy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yyy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yyyyy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yyyyyy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fzaefze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fzaefze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fzerfzef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fzerfzef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gtrgzgt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egtrgzgt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" hidden="1">#REF!</definedName>
    <definedName name="zzfzafz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fzaf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" hidden="1">#REF!</definedName>
    <definedName name="zzzzz" hidden="1">#REF!</definedName>
    <definedName name="zzzzzz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zz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zzzz" localSheetId="1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zzzz" hidden="1">{"glinput",#N/A,FALSE,"NOVGL";"page2",#N/A,FALSE,"NOVGL";"veveypl",#N/A,FALSE,"NOVGL";"compl",#N/A,FALSE,"NOVGL";"asset",#N/A,FALSE,"NOVGL";"liab",#N/A,FALSE,"NOVGL";"assetgl",#N/A,FALSE,"NOVGL";"liabgl",#N/A,FALSE,"NOVGL";"balast",#N/A,FALSE,"NOVGL";"ballib",#N/A,FALSE,"NOVGL"}</definedName>
    <definedName name="zzzzzzzzzz" localSheetId="1" hidden="1">{#N/A,#N/A,FALSE,"RIEP"}</definedName>
    <definedName name="zzzzzzzzzz" hidden="1">{#N/A,#N/A,FALSE,"RIEP"}</definedName>
    <definedName name="zzzzzzzzzzzzz" localSheetId="1" hidden="1">{#N/A,#N/A,FALSE,"RIEP"}</definedName>
    <definedName name="zzzzzzzzzzzzz" hidden="1">{#N/A,#N/A,FALSE,"RIEP"}</definedName>
    <definedName name="zzzzzzzzzzzzzz" localSheetId="1" hidden="1">{"QQQ",#N/A,FALSE,"RIEP"}</definedName>
    <definedName name="zzzzzzzzzzzzzz" hidden="1">{"QQQ",#N/A,FALSE,"RIEP"}</definedName>
    <definedName name="zzzzzzzzzzzzzzzzzz" localSheetId="1" hidden="1">{"QQQ",#N/A,FALSE,"RIEP"}</definedName>
    <definedName name="zzzzzzzzzzzzzzzzzz" hidden="1">{"QQQ",#N/A,FALSE,"RIEP"}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9" l="1"/>
  <c r="B27" i="8"/>
  <c r="B10" i="16"/>
  <c r="C15" i="9" s="1"/>
  <c r="B9" i="16"/>
  <c r="C14" i="9" s="1"/>
  <c r="C7" i="8"/>
  <c r="C9" i="8" s="1"/>
  <c r="B7" i="8"/>
  <c r="B9" i="8" s="1"/>
  <c r="C25" i="8"/>
  <c r="C21" i="8"/>
  <c r="C11" i="9"/>
  <c r="C16" i="9"/>
  <c r="B14" i="16"/>
  <c r="C4" i="9"/>
  <c r="C3" i="9"/>
  <c r="B12" i="9"/>
  <c r="B18" i="9" s="1"/>
  <c r="B4" i="9"/>
  <c r="B3" i="9"/>
  <c r="B23" i="9"/>
  <c r="B13" i="9"/>
  <c r="B19" i="9" s="1"/>
  <c r="B15" i="14"/>
  <c r="B8" i="14"/>
  <c r="B7" i="14"/>
  <c r="B6" i="14"/>
  <c r="B16" i="14" l="1"/>
  <c r="B17" i="14" s="1"/>
  <c r="C17" i="8"/>
  <c r="C16" i="8"/>
  <c r="C28" i="8"/>
  <c r="B22" i="14" l="1"/>
  <c r="B21" i="14"/>
  <c r="C27" i="8"/>
  <c r="C10" i="8" s="1"/>
  <c r="C20" i="8"/>
  <c r="C11" i="8"/>
  <c r="B18" i="14"/>
  <c r="B22" i="9" s="1"/>
  <c r="B19" i="14"/>
  <c r="B20" i="14" s="1"/>
  <c r="B21" i="8"/>
  <c r="B25" i="8"/>
  <c r="B46" i="9" l="1"/>
  <c r="B45" i="9"/>
  <c r="B17" i="8"/>
  <c r="B16" i="8"/>
  <c r="C31" i="9" l="1"/>
  <c r="B20" i="8"/>
  <c r="C39" i="9"/>
  <c r="C32" i="9" l="1"/>
  <c r="B28" i="8"/>
  <c r="C5" i="9"/>
  <c r="C22" i="9"/>
  <c r="D47" i="9" s="1"/>
  <c r="C18" i="9"/>
  <c r="C12" i="9"/>
  <c r="C8" i="9"/>
  <c r="C6" i="9"/>
  <c r="C13" i="9"/>
  <c r="C17" i="9"/>
  <c r="C26" i="9"/>
  <c r="C7" i="9"/>
  <c r="C40" i="9"/>
  <c r="E35" i="9" l="1"/>
  <c r="F35" i="9" s="1"/>
  <c r="C19" i="9"/>
  <c r="B10" i="8"/>
  <c r="B11" i="8"/>
  <c r="C23" i="9"/>
  <c r="C9" i="9"/>
  <c r="C10" i="9" s="1"/>
  <c r="E47" i="9" l="1"/>
  <c r="F47" i="9" s="1"/>
  <c r="E34" i="9"/>
  <c r="C21" i="9"/>
  <c r="E36" i="9" l="1"/>
  <c r="F36" i="9" s="1"/>
  <c r="F34" i="9"/>
  <c r="C20" i="9"/>
  <c r="C24" i="9" l="1"/>
  <c r="C27" i="9" l="1"/>
  <c r="C28" i="9" s="1"/>
  <c r="C25" i="9"/>
  <c r="C46" i="9"/>
  <c r="B8" i="9" l="1"/>
  <c r="B6" i="9"/>
  <c r="B7" i="9"/>
  <c r="B5" i="9"/>
  <c r="D52" i="9" s="1"/>
  <c r="E52" i="9" s="1"/>
  <c r="F52" i="9" s="1"/>
  <c r="C51" i="9" l="1"/>
  <c r="B9" i="9"/>
  <c r="B10" i="9" s="1"/>
  <c r="B14" i="9" l="1"/>
  <c r="C45" i="9"/>
  <c r="D46" i="9"/>
  <c r="E46" i="9" s="1"/>
  <c r="F46" i="9" s="1"/>
  <c r="C50" i="9"/>
  <c r="E57" i="9"/>
  <c r="B51" i="9"/>
  <c r="D51" i="9" s="1"/>
  <c r="E51" i="9" s="1"/>
  <c r="F51" i="9" s="1"/>
  <c r="B15" i="9"/>
  <c r="B50" i="9"/>
  <c r="B21" i="9"/>
  <c r="F57" i="9" l="1"/>
  <c r="E56" i="9"/>
  <c r="F56" i="9" s="1"/>
  <c r="B31" i="9"/>
  <c r="D31" i="9" s="1"/>
  <c r="B11" i="9"/>
  <c r="B32" i="9"/>
  <c r="D32" i="9" s="1"/>
  <c r="E32" i="9" s="1"/>
  <c r="F32" i="9" s="1"/>
  <c r="B20" i="9"/>
  <c r="D45" i="9"/>
  <c r="B39" i="9"/>
  <c r="D39" i="9" s="1"/>
  <c r="B17" i="9"/>
  <c r="D50" i="9"/>
  <c r="B40" i="9"/>
  <c r="D40" i="9" s="1"/>
  <c r="E40" i="9" s="1"/>
  <c r="F40" i="9" s="1"/>
  <c r="E39" i="9" l="1"/>
  <c r="F39" i="9" s="1"/>
  <c r="F41" i="9" s="1"/>
  <c r="E45" i="9"/>
  <c r="F45" i="9" s="1"/>
  <c r="D48" i="9"/>
  <c r="E50" i="9"/>
  <c r="D53" i="9"/>
  <c r="B24" i="9"/>
  <c r="B16" i="9"/>
  <c r="E53" i="9" l="1"/>
  <c r="F53" i="9" s="1"/>
  <c r="F50" i="9"/>
  <c r="E48" i="9"/>
  <c r="F48" i="9" s="1"/>
  <c r="E55" i="9"/>
  <c r="F55" i="9" s="1"/>
  <c r="B25" i="9"/>
  <c r="B27" i="9"/>
  <c r="B28" i="9" s="1"/>
  <c r="F54" i="9" l="1"/>
  <c r="E31" i="9"/>
  <c r="E41" i="9"/>
  <c r="E33" i="9" l="1"/>
  <c r="F31" i="9"/>
  <c r="F33" i="9" s="1"/>
  <c r="E54" i="9"/>
  <c r="E58" i="9" s="1"/>
</calcChain>
</file>

<file path=xl/sharedStrings.xml><?xml version="1.0" encoding="utf-8"?>
<sst xmlns="http://schemas.openxmlformats.org/spreadsheetml/2006/main" count="140" uniqueCount="117">
  <si>
    <t>Total explicado</t>
  </si>
  <si>
    <t>Recup MP</t>
  </si>
  <si>
    <t>ESM</t>
  </si>
  <si>
    <t>MG</t>
  </si>
  <si>
    <t>Real</t>
  </si>
  <si>
    <t>Consumo MP/kg queso</t>
  </si>
  <si>
    <t>MG teórica en cuba g/L</t>
  </si>
  <si>
    <t>g MG/L leche en cuba</t>
  </si>
  <si>
    <t>Litraje unitario (L/Kg)</t>
  </si>
  <si>
    <t>Recup MG</t>
  </si>
  <si>
    <t>G/ES</t>
  </si>
  <si>
    <t>HFD</t>
  </si>
  <si>
    <t>EST</t>
  </si>
  <si>
    <t>Fabricación, KG</t>
  </si>
  <si>
    <t>KMG puestos en fabricacion (cuba)</t>
  </si>
  <si>
    <t>KMP puestos en fabricacion (cuba)</t>
  </si>
  <si>
    <t>g MP/L  leche en cuba</t>
  </si>
  <si>
    <t>MG pérdida bruta (g/L)</t>
  </si>
  <si>
    <t>MG pérdida bruta %</t>
  </si>
  <si>
    <t>MG pérdida neta g/L</t>
  </si>
  <si>
    <t>MG pérdida neta %</t>
  </si>
  <si>
    <t>gr MG queso/kg queso</t>
  </si>
  <si>
    <t>g ESM queso/kg queso</t>
  </si>
  <si>
    <t>Litros leche puestos en fab (cuba)</t>
  </si>
  <si>
    <t>MG suero recuperada puesta en fab g/L</t>
  </si>
  <si>
    <t>KMG Nata suero recuperada puesta en fab</t>
  </si>
  <si>
    <t>factor MG/MP queso</t>
  </si>
  <si>
    <t>factor MG/MP leche cubas</t>
  </si>
  <si>
    <t>Composición leche en cuba MG (g/L)</t>
  </si>
  <si>
    <t>Composición leche en cuba MP (g/L)</t>
  </si>
  <si>
    <t xml:space="preserve">MG </t>
  </si>
  <si>
    <t>Efecto rendimiento (recup MG)</t>
  </si>
  <si>
    <t>Efecto  rendimiento (recup MP)</t>
  </si>
  <si>
    <t>Litraje unitario</t>
  </si>
  <si>
    <t>MG teórica en la cuba (g/L)</t>
  </si>
  <si>
    <t>EST a salida de sal (%)</t>
  </si>
  <si>
    <t>Datos de materia prima</t>
  </si>
  <si>
    <t>Composición leche (g/L)</t>
  </si>
  <si>
    <t>Efecto EST (composición MG)</t>
  </si>
  <si>
    <t>Efecto EST (composición ESM)</t>
  </si>
  <si>
    <t>Std</t>
  </si>
  <si>
    <t>Dif</t>
  </si>
  <si>
    <t>EST (MG + ESM)</t>
  </si>
  <si>
    <t>Otros efectos no explicados</t>
  </si>
  <si>
    <t>Coste de la leche en fabrica</t>
  </si>
  <si>
    <t>Total euros/L</t>
  </si>
  <si>
    <t>Estándar</t>
  </si>
  <si>
    <t>Fabricación</t>
  </si>
  <si>
    <t>Composición leche (% m/m)</t>
  </si>
  <si>
    <t>MG (g/L)</t>
  </si>
  <si>
    <t>MP (g/L)</t>
  </si>
  <si>
    <t>MG (% m/m)</t>
  </si>
  <si>
    <t>Valoración materia prima</t>
  </si>
  <si>
    <t>Estándar de producto</t>
  </si>
  <si>
    <t>Vaca</t>
  </si>
  <si>
    <t>1. Características del queso</t>
  </si>
  <si>
    <t>EST salida salado</t>
  </si>
  <si>
    <t>MG salida salado</t>
  </si>
  <si>
    <t>2. Composición de la leche de fabricación</t>
  </si>
  <si>
    <t>Leche en cuba MG (g/L)</t>
  </si>
  <si>
    <t>Leche en cuba MP (g/L)</t>
  </si>
  <si>
    <t>3. Datos tecnológicos</t>
  </si>
  <si>
    <t>4. Cálculos</t>
  </si>
  <si>
    <t>ESM queso obtenido a partir de MP leche (g/L)</t>
  </si>
  <si>
    <t>MG pérdida bruta en suero (g/L)</t>
  </si>
  <si>
    <t>MG pérdida bruta en suero %</t>
  </si>
  <si>
    <t>Consumo MG/kg queso</t>
  </si>
  <si>
    <t>MG a salida de sal (%)</t>
  </si>
  <si>
    <t>Composición leche MG (g/L)</t>
  </si>
  <si>
    <t>Composición leche MP (g/L)</t>
  </si>
  <si>
    <t>Datos de la fabricación real</t>
  </si>
  <si>
    <t>Utilización de nata de suero</t>
  </si>
  <si>
    <t>Precio resultante de la materia</t>
  </si>
  <si>
    <t>⁰C medida</t>
  </si>
  <si>
    <t>Consumo g MP/kg queso</t>
  </si>
  <si>
    <t>Coste MG (euros/kg)</t>
  </si>
  <si>
    <t>Coste MP (euros/kg)</t>
  </si>
  <si>
    <t>Desviaciones por componente de materia prima</t>
  </si>
  <si>
    <t>Análisis de desviaciones</t>
  </si>
  <si>
    <t>Total MG</t>
  </si>
  <si>
    <t>Total MP</t>
  </si>
  <si>
    <t>Desv kg</t>
  </si>
  <si>
    <t>Desviaciones por composición queso + tecnología</t>
  </si>
  <si>
    <t>Total explicado por composición queso + tecnología</t>
  </si>
  <si>
    <t>Recuperación materia (MG+MP)</t>
  </si>
  <si>
    <t>Densidad nata a 20 °C (kg/L)</t>
  </si>
  <si>
    <t>Presupuesto</t>
  </si>
  <si>
    <t>Consumos y desviaciones por consumo y precio</t>
  </si>
  <si>
    <t>Total desviaciones por consumo</t>
  </si>
  <si>
    <t>Total desviaciones por precio</t>
  </si>
  <si>
    <t>Consumo g MG/kg queso</t>
  </si>
  <si>
    <t xml:space="preserve">Desv total
€ </t>
  </si>
  <si>
    <t>Desv
kg</t>
  </si>
  <si>
    <t>Desv
€ /kg</t>
  </si>
  <si>
    <t>1. Precio base</t>
  </si>
  <si>
    <t>2. Primas calidad (MG/MP)</t>
  </si>
  <si>
    <t>3. Primas higiene</t>
  </si>
  <si>
    <t>4. Prima sostenibilidad</t>
  </si>
  <si>
    <t>5. Total precio al ganadero</t>
  </si>
  <si>
    <t>6. Coste transporte + otros recogida</t>
  </si>
  <si>
    <t>7. Materia grasa</t>
  </si>
  <si>
    <t>8. Proteína</t>
  </si>
  <si>
    <t>9. Materia grasa</t>
  </si>
  <si>
    <t>10. Proteinas totales</t>
  </si>
  <si>
    <t>11. Materia grasa</t>
  </si>
  <si>
    <t>12. Proteinas totales</t>
  </si>
  <si>
    <t>13. Lactosa</t>
  </si>
  <si>
    <t>14. Sales minerales y otros</t>
  </si>
  <si>
    <t>15. Agua</t>
  </si>
  <si>
    <t>16. Densidad</t>
  </si>
  <si>
    <t>17. Valoración MG</t>
  </si>
  <si>
    <t>18. Valoración MP</t>
  </si>
  <si>
    <t>19. Precio MG (euros/kg)</t>
  </si>
  <si>
    <t>20. Precio MP (euros/kg)</t>
  </si>
  <si>
    <t xml:space="preserve">Recup MP </t>
  </si>
  <si>
    <t>MG leche cuba (kg)</t>
  </si>
  <si>
    <t>MP leche cuba (kg)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</si>
</sst>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#,##0_ ;[Red]\-#,##0\ "/>
    <numFmt numFmtId="165" formatCode="#,##0.000_ ;[Red]\-#,##0.000\ "/>
    <numFmt numFmtId="166" formatCode="0.0%"/>
    <numFmt numFmtId="167" formatCode="0.000"/>
    <numFmt numFmtId="168" formatCode="_-* #,##0.00\ _€_-;\-* #,##0.00\ _€_-;_-* &quot;-&quot;??\ _€_-;_-@_-"/>
    <numFmt numFmtId="169" formatCode="#,##0.00_ ;[Red]\-#,##0.00\ "/>
    <numFmt numFmtId="170" formatCode="0.0000_ ;[Red]\-0.00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7999816888943144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137">
    <xf numFmtId="0" fontId="0" fillId="0" borderId="0" xfId="0"/>
    <xf numFmtId="164" fontId="0" fillId="0" borderId="0" xfId="0" applyNumberFormat="1"/>
    <xf numFmtId="164" fontId="0" fillId="0" borderId="8" xfId="0" applyNumberFormat="1" applyBorder="1"/>
    <xf numFmtId="164" fontId="0" fillId="0" borderId="11" xfId="0" applyNumberFormat="1" applyBorder="1" applyAlignment="1">
      <alignment horizontal="left"/>
    </xf>
    <xf numFmtId="167" fontId="0" fillId="0" borderId="8" xfId="0" applyNumberFormat="1" applyBorder="1"/>
    <xf numFmtId="164" fontId="0" fillId="0" borderId="8" xfId="0" applyNumberFormat="1" applyBorder="1" applyAlignment="1">
      <alignment horizontal="left"/>
    </xf>
    <xf numFmtId="2" fontId="0" fillId="0" borderId="12" xfId="0" applyNumberFormat="1" applyBorder="1"/>
    <xf numFmtId="2" fontId="0" fillId="0" borderId="11" xfId="0" applyNumberFormat="1" applyBorder="1"/>
    <xf numFmtId="2" fontId="0" fillId="0" borderId="10" xfId="0" applyNumberFormat="1" applyBorder="1"/>
    <xf numFmtId="2" fontId="0" fillId="0" borderId="8" xfId="0" applyNumberFormat="1" applyBorder="1"/>
    <xf numFmtId="164" fontId="0" fillId="0" borderId="3" xfId="0" applyNumberFormat="1" applyBorder="1" applyAlignment="1">
      <alignment horizontal="left"/>
    </xf>
    <xf numFmtId="10" fontId="0" fillId="0" borderId="5" xfId="1" applyNumberFormat="1" applyFont="1" applyFill="1" applyBorder="1"/>
    <xf numFmtId="167" fontId="0" fillId="0" borderId="5" xfId="0" applyNumberFormat="1" applyBorder="1"/>
    <xf numFmtId="164" fontId="0" fillId="0" borderId="5" xfId="0" applyNumberFormat="1" applyBorder="1" applyAlignment="1">
      <alignment horizontal="left"/>
    </xf>
    <xf numFmtId="0" fontId="0" fillId="0" borderId="5" xfId="0" applyBorder="1"/>
    <xf numFmtId="165" fontId="0" fillId="0" borderId="5" xfId="0" applyNumberFormat="1" applyBorder="1"/>
    <xf numFmtId="10" fontId="1" fillId="0" borderId="5" xfId="1" applyNumberFormat="1" applyFont="1" applyFill="1" applyBorder="1"/>
    <xf numFmtId="0" fontId="0" fillId="0" borderId="8" xfId="0" applyBorder="1"/>
    <xf numFmtId="0" fontId="3" fillId="2" borderId="1" xfId="0" applyFont="1" applyFill="1" applyBorder="1" applyAlignment="1">
      <alignment vertical="center"/>
    </xf>
    <xf numFmtId="10" fontId="0" fillId="0" borderId="11" xfId="0" applyNumberFormat="1" applyBorder="1"/>
    <xf numFmtId="165" fontId="0" fillId="0" borderId="11" xfId="0" applyNumberFormat="1" applyBorder="1"/>
    <xf numFmtId="10" fontId="0" fillId="0" borderId="0" xfId="0" applyNumberFormat="1"/>
    <xf numFmtId="164" fontId="0" fillId="0" borderId="5" xfId="0" applyNumberFormat="1" applyBorder="1" applyAlignment="1">
      <alignment horizontal="left" indent="1"/>
    </xf>
    <xf numFmtId="2" fontId="0" fillId="0" borderId="0" xfId="0" applyNumberFormat="1"/>
    <xf numFmtId="10" fontId="0" fillId="0" borderId="11" xfId="1" applyNumberFormat="1" applyFont="1" applyFill="1" applyBorder="1"/>
    <xf numFmtId="10" fontId="0" fillId="3" borderId="5" xfId="1" applyNumberFormat="1" applyFont="1" applyFill="1" applyBorder="1"/>
    <xf numFmtId="0" fontId="0" fillId="0" borderId="6" xfId="0" applyBorder="1" applyAlignment="1">
      <alignment horizontal="left" indent="1"/>
    </xf>
    <xf numFmtId="0" fontId="2" fillId="0" borderId="9" xfId="0" applyFont="1" applyBorder="1"/>
    <xf numFmtId="10" fontId="0" fillId="0" borderId="0" xfId="1" applyNumberFormat="1" applyFont="1"/>
    <xf numFmtId="164" fontId="0" fillId="3" borderId="5" xfId="0" applyNumberFormat="1" applyFill="1" applyBorder="1"/>
    <xf numFmtId="169" fontId="0" fillId="0" borderId="5" xfId="0" applyNumberFormat="1" applyBorder="1"/>
    <xf numFmtId="166" fontId="0" fillId="0" borderId="0" xfId="1" applyNumberFormat="1" applyFont="1"/>
    <xf numFmtId="9" fontId="0" fillId="0" borderId="0" xfId="0" applyNumberFormat="1"/>
    <xf numFmtId="0" fontId="0" fillId="0" borderId="6" xfId="0" applyBorder="1" applyAlignment="1">
      <alignment horizontal="left" indent="2"/>
    </xf>
    <xf numFmtId="0" fontId="4" fillId="0" borderId="0" xfId="0" applyFont="1"/>
    <xf numFmtId="164" fontId="0" fillId="0" borderId="6" xfId="0" applyNumberFormat="1" applyBorder="1" applyAlignment="1">
      <alignment horizontal="left" indent="1"/>
    </xf>
    <xf numFmtId="164" fontId="0" fillId="0" borderId="14" xfId="0" applyNumberFormat="1" applyBorder="1" applyAlignment="1">
      <alignment horizontal="left" indent="1"/>
    </xf>
    <xf numFmtId="10" fontId="0" fillId="3" borderId="11" xfId="1" applyNumberFormat="1" applyFont="1" applyFill="1" applyBorder="1"/>
    <xf numFmtId="0" fontId="0" fillId="3" borderId="5" xfId="0" applyFill="1" applyBorder="1"/>
    <xf numFmtId="164" fontId="0" fillId="0" borderId="11" xfId="0" applyNumberFormat="1" applyBorder="1" applyAlignment="1">
      <alignment horizontal="left" indent="1"/>
    </xf>
    <xf numFmtId="164" fontId="5" fillId="0" borderId="8" xfId="0" applyNumberFormat="1" applyFont="1" applyBorder="1" applyAlignment="1">
      <alignment horizontal="left"/>
    </xf>
    <xf numFmtId="164" fontId="0" fillId="0" borderId="5" xfId="0" applyNumberFormat="1" applyBorder="1" applyAlignment="1">
      <alignment horizontal="left" indent="2"/>
    </xf>
    <xf numFmtId="0" fontId="0" fillId="0" borderId="14" xfId="0" applyBorder="1" applyAlignment="1">
      <alignment horizontal="left" indent="1"/>
    </xf>
    <xf numFmtId="165" fontId="0" fillId="3" borderId="11" xfId="0" applyNumberFormat="1" applyFill="1" applyBorder="1"/>
    <xf numFmtId="164" fontId="0" fillId="2" borderId="8" xfId="0" applyNumberFormat="1" applyFill="1" applyBorder="1"/>
    <xf numFmtId="10" fontId="0" fillId="2" borderId="8" xfId="1" applyNumberFormat="1" applyFont="1" applyFill="1" applyBorder="1"/>
    <xf numFmtId="10" fontId="0" fillId="2" borderId="5" xfId="1" applyNumberFormat="1" applyFont="1" applyFill="1" applyBorder="1"/>
    <xf numFmtId="165" fontId="0" fillId="0" borderId="0" xfId="0" applyNumberFormat="1"/>
    <xf numFmtId="0" fontId="0" fillId="0" borderId="9" xfId="0" applyBorder="1" applyAlignment="1">
      <alignment horizontal="left" indent="1"/>
    </xf>
    <xf numFmtId="164" fontId="0" fillId="0" borderId="6" xfId="0" applyNumberFormat="1" applyBorder="1" applyAlignment="1">
      <alignment horizontal="left" indent="2"/>
    </xf>
    <xf numFmtId="0" fontId="2" fillId="4" borderId="8" xfId="0" applyFont="1" applyFill="1" applyBorder="1" applyAlignment="1">
      <alignment horizontal="center" vertical="center"/>
    </xf>
    <xf numFmtId="167" fontId="0" fillId="0" borderId="0" xfId="0" applyNumberFormat="1"/>
    <xf numFmtId="2" fontId="0" fillId="0" borderId="6" xfId="0" applyNumberFormat="1" applyBorder="1"/>
    <xf numFmtId="2" fontId="0" fillId="0" borderId="5" xfId="0" applyNumberFormat="1" applyBorder="1"/>
    <xf numFmtId="164" fontId="0" fillId="0" borderId="9" xfId="0" applyNumberFormat="1" applyBorder="1" applyAlignment="1">
      <alignment horizontal="left" indent="1"/>
    </xf>
    <xf numFmtId="167" fontId="0" fillId="0" borderId="11" xfId="0" applyNumberFormat="1" applyBorder="1"/>
    <xf numFmtId="165" fontId="2" fillId="0" borderId="1" xfId="0" applyNumberFormat="1" applyFont="1" applyBorder="1"/>
    <xf numFmtId="169" fontId="0" fillId="3" borderId="5" xfId="0" applyNumberFormat="1" applyFill="1" applyBorder="1"/>
    <xf numFmtId="165" fontId="0" fillId="3" borderId="5" xfId="0" applyNumberFormat="1" applyFill="1" applyBorder="1"/>
    <xf numFmtId="165" fontId="0" fillId="2" borderId="8" xfId="0" applyNumberFormat="1" applyFill="1" applyBorder="1"/>
    <xf numFmtId="169" fontId="0" fillId="2" borderId="5" xfId="0" applyNumberFormat="1" applyFill="1" applyBorder="1"/>
    <xf numFmtId="164" fontId="2" fillId="0" borderId="8" xfId="0" applyNumberFormat="1" applyFont="1" applyBorder="1" applyAlignment="1">
      <alignment horizontal="left"/>
    </xf>
    <xf numFmtId="164" fontId="2" fillId="0" borderId="5" xfId="0" applyNumberFormat="1" applyFont="1" applyBorder="1" applyAlignment="1">
      <alignment horizontal="left"/>
    </xf>
    <xf numFmtId="9" fontId="0" fillId="3" borderId="5" xfId="1" applyFont="1" applyFill="1" applyBorder="1"/>
    <xf numFmtId="164" fontId="0" fillId="0" borderId="11" xfId="0" applyNumberFormat="1" applyBorder="1" applyAlignment="1">
      <alignment horizontal="left" indent="4"/>
    </xf>
    <xf numFmtId="164" fontId="2" fillId="0" borderId="6" xfId="0" applyNumberFormat="1" applyFont="1" applyBorder="1" applyAlignment="1">
      <alignment horizontal="left"/>
    </xf>
    <xf numFmtId="9" fontId="0" fillId="0" borderId="5" xfId="1" applyFont="1" applyBorder="1"/>
    <xf numFmtId="1" fontId="0" fillId="0" borderId="11" xfId="0" applyNumberFormat="1" applyBorder="1"/>
    <xf numFmtId="0" fontId="2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left"/>
    </xf>
    <xf numFmtId="164" fontId="4" fillId="5" borderId="8" xfId="0" applyNumberFormat="1" applyFont="1" applyFill="1" applyBorder="1" applyAlignment="1">
      <alignment horizontal="left"/>
    </xf>
    <xf numFmtId="10" fontId="0" fillId="5" borderId="8" xfId="1" applyNumberFormat="1" applyFont="1" applyFill="1" applyBorder="1"/>
    <xf numFmtId="165" fontId="0" fillId="5" borderId="5" xfId="0" applyNumberFormat="1" applyFill="1" applyBorder="1"/>
    <xf numFmtId="10" fontId="0" fillId="5" borderId="5" xfId="1" applyNumberFormat="1" applyFont="1" applyFill="1" applyBorder="1"/>
    <xf numFmtId="164" fontId="0" fillId="0" borderId="8" xfId="0" applyNumberFormat="1" applyBorder="1" applyAlignment="1">
      <alignment horizontal="left" indent="1"/>
    </xf>
    <xf numFmtId="169" fontId="0" fillId="0" borderId="8" xfId="0" applyNumberFormat="1" applyBorder="1"/>
    <xf numFmtId="10" fontId="0" fillId="0" borderId="11" xfId="1" applyNumberFormat="1" applyFont="1" applyBorder="1"/>
    <xf numFmtId="164" fontId="0" fillId="0" borderId="0" xfId="0" applyNumberFormat="1" applyAlignment="1">
      <alignment horizontal="left"/>
    </xf>
    <xf numFmtId="10" fontId="0" fillId="0" borderId="0" xfId="1" applyNumberFormat="1" applyFont="1" applyFill="1" applyBorder="1"/>
    <xf numFmtId="165" fontId="0" fillId="0" borderId="8" xfId="0" applyNumberFormat="1" applyBorder="1"/>
    <xf numFmtId="169" fontId="0" fillId="0" borderId="0" xfId="0" applyNumberFormat="1"/>
    <xf numFmtId="0" fontId="0" fillId="0" borderId="11" xfId="0" applyBorder="1"/>
    <xf numFmtId="0" fontId="0" fillId="0" borderId="5" xfId="0" applyBorder="1" applyAlignment="1">
      <alignment horizontal="left" indent="2"/>
    </xf>
    <xf numFmtId="0" fontId="2" fillId="0" borderId="11" xfId="0" applyFont="1" applyBorder="1" applyAlignment="1">
      <alignment horizontal="left" indent="1"/>
    </xf>
    <xf numFmtId="165" fontId="0" fillId="0" borderId="6" xfId="0" applyNumberFormat="1" applyBorder="1"/>
    <xf numFmtId="165" fontId="2" fillId="0" borderId="11" xfId="0" applyNumberFormat="1" applyFont="1" applyBorder="1"/>
    <xf numFmtId="165" fontId="0" fillId="0" borderId="4" xfId="0" applyNumberFormat="1" applyBorder="1"/>
    <xf numFmtId="165" fontId="0" fillId="0" borderId="12" xfId="0" applyNumberFormat="1" applyBorder="1"/>
    <xf numFmtId="165" fontId="0" fillId="0" borderId="1" xfId="0" applyNumberFormat="1" applyBorder="1"/>
    <xf numFmtId="0" fontId="2" fillId="0" borderId="14" xfId="0" applyFont="1" applyBorder="1" applyAlignment="1">
      <alignment horizontal="left" indent="1"/>
    </xf>
    <xf numFmtId="0" fontId="2" fillId="0" borderId="9" xfId="0" applyFont="1" applyBorder="1" applyAlignment="1">
      <alignment horizontal="left" indent="1"/>
    </xf>
    <xf numFmtId="165" fontId="0" fillId="0" borderId="7" xfId="0" applyNumberFormat="1" applyBorder="1"/>
    <xf numFmtId="0" fontId="0" fillId="0" borderId="10" xfId="0" applyBorder="1"/>
    <xf numFmtId="0" fontId="0" fillId="0" borderId="2" xfId="0" applyBorder="1" applyAlignment="1">
      <alignment horizontal="left" indent="1"/>
    </xf>
    <xf numFmtId="0" fontId="0" fillId="0" borderId="3" xfId="0" applyBorder="1"/>
    <xf numFmtId="9" fontId="0" fillId="0" borderId="1" xfId="1" applyFont="1" applyBorder="1"/>
    <xf numFmtId="0" fontId="2" fillId="0" borderId="2" xfId="0" applyFont="1" applyBorder="1"/>
    <xf numFmtId="165" fontId="2" fillId="0" borderId="3" xfId="0" applyNumberFormat="1" applyFont="1" applyBorder="1"/>
    <xf numFmtId="165" fontId="2" fillId="0" borderId="2" xfId="0" applyNumberFormat="1" applyFont="1" applyBorder="1"/>
    <xf numFmtId="165" fontId="0" fillId="7" borderId="8" xfId="0" applyNumberFormat="1" applyFill="1" applyBorder="1"/>
    <xf numFmtId="165" fontId="0" fillId="7" borderId="11" xfId="0" applyNumberFormat="1" applyFill="1" applyBorder="1"/>
    <xf numFmtId="164" fontId="0" fillId="0" borderId="13" xfId="0" applyNumberFormat="1" applyBorder="1"/>
    <xf numFmtId="164" fontId="2" fillId="0" borderId="2" xfId="0" applyNumberFormat="1" applyFont="1" applyBorder="1" applyAlignment="1">
      <alignment horizontal="left"/>
    </xf>
    <xf numFmtId="170" fontId="0" fillId="0" borderId="8" xfId="0" applyNumberFormat="1" applyBorder="1"/>
    <xf numFmtId="170" fontId="0" fillId="0" borderId="5" xfId="0" applyNumberFormat="1" applyBorder="1"/>
    <xf numFmtId="170" fontId="0" fillId="0" borderId="11" xfId="0" applyNumberFormat="1" applyBorder="1"/>
    <xf numFmtId="10" fontId="0" fillId="0" borderId="5" xfId="0" applyNumberFormat="1" applyBorder="1"/>
    <xf numFmtId="165" fontId="2" fillId="4" borderId="8" xfId="0" applyNumberFormat="1" applyFont="1" applyFill="1" applyBorder="1" applyAlignment="1">
      <alignment horizontal="center" vertical="center" wrapText="1"/>
    </xf>
    <xf numFmtId="164" fontId="2" fillId="6" borderId="1" xfId="0" applyNumberFormat="1" applyFont="1" applyFill="1" applyBorder="1" applyAlignment="1">
      <alignment horizontal="left" vertical="center"/>
    </xf>
    <xf numFmtId="10" fontId="2" fillId="6" borderId="1" xfId="1" applyNumberFormat="1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vertical="center"/>
    </xf>
    <xf numFmtId="0" fontId="2" fillId="6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horizontal="center" vertical="center"/>
    </xf>
    <xf numFmtId="165" fontId="2" fillId="4" borderId="1" xfId="0" applyNumberFormat="1" applyFont="1" applyFill="1" applyBorder="1" applyAlignment="1">
      <alignment horizontal="center" vertical="center" wrapText="1"/>
    </xf>
    <xf numFmtId="10" fontId="0" fillId="0" borderId="8" xfId="1" applyNumberFormat="1" applyFont="1" applyFill="1" applyBorder="1"/>
    <xf numFmtId="164" fontId="2" fillId="8" borderId="9" xfId="0" applyNumberFormat="1" applyFont="1" applyFill="1" applyBorder="1" applyAlignment="1">
      <alignment horizontal="left"/>
    </xf>
    <xf numFmtId="0" fontId="2" fillId="8" borderId="8" xfId="0" applyFont="1" applyFill="1" applyBorder="1" applyAlignment="1">
      <alignment horizontal="center"/>
    </xf>
    <xf numFmtId="170" fontId="0" fillId="2" borderId="11" xfId="0" applyNumberFormat="1" applyFill="1" applyBorder="1"/>
    <xf numFmtId="9" fontId="0" fillId="2" borderId="5" xfId="1" applyFont="1" applyFill="1" applyBorder="1"/>
    <xf numFmtId="167" fontId="2" fillId="2" borderId="5" xfId="0" applyNumberFormat="1" applyFont="1" applyFill="1" applyBorder="1"/>
    <xf numFmtId="167" fontId="2" fillId="2" borderId="11" xfId="0" applyNumberFormat="1" applyFont="1" applyFill="1" applyBorder="1"/>
    <xf numFmtId="0" fontId="2" fillId="0" borderId="6" xfId="0" applyFont="1" applyBorder="1" applyAlignment="1">
      <alignment horizontal="left"/>
    </xf>
    <xf numFmtId="170" fontId="2" fillId="0" borderId="1" xfId="0" applyNumberFormat="1" applyFont="1" applyBorder="1"/>
    <xf numFmtId="167" fontId="0" fillId="3" borderId="9" xfId="0" applyNumberFormat="1" applyFill="1" applyBorder="1"/>
    <xf numFmtId="167" fontId="0" fillId="3" borderId="12" xfId="0" applyNumberFormat="1" applyFill="1" applyBorder="1"/>
    <xf numFmtId="167" fontId="0" fillId="3" borderId="8" xfId="0" applyNumberFormat="1" applyFill="1" applyBorder="1"/>
    <xf numFmtId="167" fontId="0" fillId="3" borderId="11" xfId="0" applyNumberFormat="1" applyFill="1" applyBorder="1"/>
    <xf numFmtId="10" fontId="0" fillId="3" borderId="8" xfId="0" applyNumberFormat="1" applyFill="1" applyBorder="1"/>
    <xf numFmtId="169" fontId="0" fillId="3" borderId="8" xfId="0" applyNumberFormat="1" applyFill="1" applyBorder="1"/>
    <xf numFmtId="164" fontId="4" fillId="0" borderId="8" xfId="0" applyNumberFormat="1" applyFont="1" applyBorder="1" applyAlignment="1">
      <alignment horizontal="left"/>
    </xf>
    <xf numFmtId="165" fontId="0" fillId="3" borderId="1" xfId="0" applyNumberFormat="1" applyFill="1" applyBorder="1"/>
    <xf numFmtId="14" fontId="0" fillId="0" borderId="8" xfId="0" applyNumberFormat="1" applyBorder="1"/>
    <xf numFmtId="0" fontId="4" fillId="8" borderId="2" xfId="0" applyFont="1" applyFill="1" applyBorder="1"/>
    <xf numFmtId="0" fontId="0" fillId="8" borderId="13" xfId="0" applyFill="1" applyBorder="1"/>
    <xf numFmtId="0" fontId="3" fillId="8" borderId="1" xfId="0" applyFont="1" applyFill="1" applyBorder="1" applyAlignment="1">
      <alignment vertical="center"/>
    </xf>
    <xf numFmtId="0" fontId="2" fillId="9" borderId="1" xfId="0" applyFont="1" applyFill="1" applyBorder="1" applyAlignment="1">
      <alignment horizontal="center" vertical="center" wrapText="1"/>
    </xf>
  </cellXfs>
  <cellStyles count="3">
    <cellStyle name="Millares 2" xfId="2" xr:uid="{0DF497A4-B1A4-4A8E-B2C1-3A725AAFDCC2}"/>
    <cellStyle name="Normal" xfId="0" builtinId="0"/>
    <cellStyle name="Porcentaje" xfId="1" builtinId="5"/>
  </cellStyles>
  <dxfs count="0"/>
  <tableStyles count="1" defaultTableStyle="TableStyleMedium2" defaultPivotStyle="PivotStyleLight16">
    <tableStyle name="Invisible" pivot="0" table="0" count="0" xr9:uid="{C1A0B829-C718-46CC-8773-0D9C98C699D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es001688/Lactalis%20Industrial/Presupuesto%202017/VR/B11%20BVR%204.xls" TargetMode="External"/><Relationship Id="rId1" Type="http://schemas.openxmlformats.org/officeDocument/2006/relationships/externalLinkPath" Target="/es001688/Lactalis%20Industrial/Presupuesto%202017/VR/B11%20BVR%20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mmercial\Cheddar\Analysis\2009\01-%20Janary%202009\Performance%20Metrics%20Jan%200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cuments%20and%20Settings\naigeeg.UK\Local%20Settings\Temporary%20Internet%20Files\OLK4\BR%20Variance%20analysis%20Cust%20Clas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OGEST\BDG%2005\ScTempi\TempiFusi20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Commercial\2007\09%20September\Variance%20analysis%20by%20Cust%20Class%20Mar07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indcdg\indcdg\Usines%20Industriel\Budget%202013\0-Synth&#232;se\Analyses%20transversales\Synth&#232;se%20comp%20usine%20budget%202013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Precdg/INDUSTRIEL/Budget%20Industriel/BUDGET%20INDUSTRIEL%202009/BOUVRON/Precdg/INDUSTRIEL/PCI/CREATIONS%20DE%20PCI/PPC%20&amp;%20PPNC/BOUVRON%20PPC/071029%20-%20Mozza%20Galbani/071030%20-%20B08%20BVR%20-%20Mozza%20R&#226;p&#233;%20Galbani.xls" TargetMode="External"/><Relationship Id="rId1" Type="http://schemas.openxmlformats.org/officeDocument/2006/relationships/externalLinkPath" Target="/Precdg/INDUSTRIEL/Budget%20Industriel/BUDGET%20INDUSTRIEL%202009/BOUVRON/Precdg/INDUSTRIEL/PCI/CREATIONS%20DE%20PCI/PPC%20&amp;%20PPNC/BOUVRON%20PPC/071029%20-%20Mozza%20Galbani/071030%20-%20B08%20BVR%20-%20Mozza%20R&#226;p&#233;%20Galbani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IntInd\Res%20Mens\0CONSO\RECAPVOLUME%2020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DT (2)"/>
      <sheetName val="VERIF"/>
      <sheetName val="Atterrissage PPNC"/>
      <sheetName val="Atterrissage PPC"/>
      <sheetName val="Synthèse Usine PPC"/>
      <sheetName val="Synthèse Usine PPNC"/>
      <sheetName val="SYNT"/>
      <sheetName val="PE"/>
      <sheetName val="U1"/>
      <sheetName val="DI"/>
      <sheetName val="SIG"/>
      <sheetName val="VOL"/>
      <sheetName val="ACTIVITE"/>
      <sheetName val="FR22"/>
      <sheetName val="MIXM"/>
      <sheetName val="RDT"/>
      <sheetName val="FACON"/>
      <sheetName val="PRODté"/>
      <sheetName val="PCI PPNC"/>
      <sheetName val="PCI PPC"/>
      <sheetName val="Nvx Codes apres Bud"/>
      <sheetName val="INTERFACE"/>
    </sheetNames>
    <sheetDataSet>
      <sheetData sheetId="0" refreshError="1"/>
      <sheetData sheetId="1">
        <row r="10">
          <cell r="B10" t="str">
            <v>2010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6">
          <cell r="O6">
            <v>29.297000000000001</v>
          </cell>
        </row>
      </sheetData>
      <sheetData sheetId="12">
        <row r="73">
          <cell r="G73">
            <v>1.54</v>
          </cell>
        </row>
      </sheetData>
      <sheetData sheetId="13" refreshError="1"/>
      <sheetData sheetId="14">
        <row r="258">
          <cell r="F258">
            <v>2.2000000000000002</v>
          </cell>
        </row>
      </sheetData>
      <sheetData sheetId="15"/>
      <sheetData sheetId="16">
        <row r="270">
          <cell r="C270" t="str">
            <v>E1</v>
          </cell>
        </row>
      </sheetData>
      <sheetData sheetId="17" refreshError="1"/>
      <sheetData sheetId="18" refreshError="1"/>
      <sheetData sheetId="19">
        <row r="9">
          <cell r="AD9">
            <v>4.3841000000000001</v>
          </cell>
        </row>
      </sheetData>
      <sheetData sheetId="20" refreshError="1"/>
      <sheetData sheetId="21">
        <row r="3">
          <cell r="E3" t="str">
            <v>JAN2010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cBookData"/>
      <sheetName val="pcQueryData"/>
      <sheetName val="Cover"/>
      <sheetName val="Contents"/>
      <sheetName val="Summary Superfamily"/>
      <sheetName val="_pcSlicerSheet13"/>
      <sheetName val="_pcHiddenSheet93"/>
      <sheetName val="Customer Continental"/>
      <sheetName val="Customer Cheddar"/>
      <sheetName val="_pcSlicerSheet14"/>
      <sheetName val="_pcHiddenSheet96"/>
      <sheetName val="_pcSlicerSheet15"/>
      <sheetName val="_pcHiddenSheet97"/>
      <sheetName val="_pcSlicerSheet16"/>
      <sheetName val="_pcHiddenSheet98"/>
      <sheetName val="_pcSlicerSheet1"/>
      <sheetName val="_pcHiddenSheet13"/>
      <sheetName val="_pcSlicerSheet4"/>
      <sheetName val="_pcHiddenSheet14"/>
      <sheetName val="Product Analysis"/>
      <sheetName val="_pcSlicerSheet"/>
      <sheetName val="_pcHiddenSheet12"/>
      <sheetName val="Promotions"/>
      <sheetName val="Brand Analysis"/>
      <sheetName val="Ratios"/>
      <sheetName val="Wastage"/>
      <sheetName val="1. Summary DB"/>
      <sheetName val="_pcHiddenSheet95"/>
      <sheetName val="2. Customer Analysis DB"/>
      <sheetName val="Glasgow"/>
      <sheetName val="_pcSlicerSheet57"/>
      <sheetName val="_pcHiddenSheet87"/>
      <sheetName val="_pcSlicerSheet3"/>
      <sheetName val="_pcHiddenSheet47"/>
      <sheetName val="_pcSlicerSheet2"/>
      <sheetName val="_pcHiddenSheet5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2">
          <cell r="A2" t="str">
            <v>January 2008</v>
          </cell>
        </row>
        <row r="3">
          <cell r="A3" t="str">
            <v>February 2008</v>
          </cell>
        </row>
        <row r="4">
          <cell r="A4" t="str">
            <v>March 2008</v>
          </cell>
        </row>
        <row r="5">
          <cell r="A5" t="str">
            <v>April 2008</v>
          </cell>
        </row>
        <row r="6">
          <cell r="A6" t="str">
            <v>May 2008</v>
          </cell>
        </row>
        <row r="7">
          <cell r="A7" t="str">
            <v>June 2008</v>
          </cell>
        </row>
        <row r="8">
          <cell r="A8" t="str">
            <v>July 2008</v>
          </cell>
        </row>
        <row r="9">
          <cell r="A9" t="str">
            <v>August 2008</v>
          </cell>
        </row>
        <row r="10">
          <cell r="A10" t="str">
            <v>September 2008</v>
          </cell>
        </row>
        <row r="11">
          <cell r="A11" t="str">
            <v>October 2008</v>
          </cell>
        </row>
        <row r="12">
          <cell r="A12" t="str">
            <v>November 2008</v>
          </cell>
        </row>
        <row r="13">
          <cell r="A13" t="str">
            <v>December 2008</v>
          </cell>
        </row>
        <row r="14">
          <cell r="A14" t="str">
            <v>January 2009</v>
          </cell>
        </row>
        <row r="15">
          <cell r="A15" t="str">
            <v>February 2009</v>
          </cell>
        </row>
        <row r="16">
          <cell r="A16" t="str">
            <v>March 2009</v>
          </cell>
        </row>
        <row r="17">
          <cell r="A17" t="str">
            <v>April 2009</v>
          </cell>
        </row>
        <row r="18">
          <cell r="A18" t="str">
            <v>May 2009</v>
          </cell>
        </row>
        <row r="19">
          <cell r="A19" t="str">
            <v>June 2009</v>
          </cell>
        </row>
        <row r="20">
          <cell r="A20" t="str">
            <v>July 2009</v>
          </cell>
        </row>
        <row r="21">
          <cell r="A21" t="str">
            <v>August 2009</v>
          </cell>
        </row>
        <row r="22">
          <cell r="A22" t="str">
            <v>September 2009</v>
          </cell>
        </row>
        <row r="23">
          <cell r="A23" t="str">
            <v>October 2009</v>
          </cell>
        </row>
        <row r="24">
          <cell r="A24" t="str">
            <v>November 2009</v>
          </cell>
        </row>
        <row r="25">
          <cell r="A25" t="str">
            <v>December 2009</v>
          </cell>
        </row>
      </sheetData>
      <sheetData sheetId="10"/>
      <sheetData sheetId="11" refreshError="1">
        <row r="2">
          <cell r="A2" t="str">
            <v>January 2008</v>
          </cell>
        </row>
        <row r="3">
          <cell r="A3" t="str">
            <v>February 2008</v>
          </cell>
        </row>
        <row r="4">
          <cell r="A4" t="str">
            <v>March 2008</v>
          </cell>
        </row>
        <row r="5">
          <cell r="A5" t="str">
            <v>April 2008</v>
          </cell>
        </row>
        <row r="6">
          <cell r="A6" t="str">
            <v>May 2008</v>
          </cell>
        </row>
        <row r="7">
          <cell r="A7" t="str">
            <v>June 2008</v>
          </cell>
        </row>
        <row r="8">
          <cell r="A8" t="str">
            <v>July 2008</v>
          </cell>
        </row>
        <row r="9">
          <cell r="A9" t="str">
            <v>August 2008</v>
          </cell>
        </row>
        <row r="10">
          <cell r="A10" t="str">
            <v>September 2008</v>
          </cell>
        </row>
        <row r="11">
          <cell r="A11" t="str">
            <v>October 2008</v>
          </cell>
        </row>
        <row r="12">
          <cell r="A12" t="str">
            <v>November 2008</v>
          </cell>
        </row>
        <row r="13">
          <cell r="A13" t="str">
            <v>December 2008</v>
          </cell>
        </row>
        <row r="14">
          <cell r="A14" t="str">
            <v>January 2009</v>
          </cell>
        </row>
        <row r="15">
          <cell r="A15" t="str">
            <v>February 2009</v>
          </cell>
        </row>
        <row r="16">
          <cell r="A16" t="str">
            <v>March 2009</v>
          </cell>
        </row>
        <row r="17">
          <cell r="A17" t="str">
            <v>April 2009</v>
          </cell>
        </row>
        <row r="18">
          <cell r="A18" t="str">
            <v>May 2009</v>
          </cell>
        </row>
        <row r="19">
          <cell r="A19" t="str">
            <v>June 2009</v>
          </cell>
        </row>
        <row r="20">
          <cell r="A20" t="str">
            <v>July 2009</v>
          </cell>
        </row>
        <row r="21">
          <cell r="A21" t="str">
            <v>August 2009</v>
          </cell>
        </row>
        <row r="22">
          <cell r="A22" t="str">
            <v>September 2009</v>
          </cell>
        </row>
        <row r="23">
          <cell r="A23" t="str">
            <v>October 2009</v>
          </cell>
        </row>
        <row r="24">
          <cell r="A24" t="str">
            <v>November 2009</v>
          </cell>
        </row>
        <row r="25">
          <cell r="A25" t="str">
            <v>December 2009</v>
          </cell>
        </row>
      </sheetData>
      <sheetData sheetId="12"/>
      <sheetData sheetId="13" refreshError="1">
        <row r="2">
          <cell r="A2" t="str">
            <v>January 2008</v>
          </cell>
        </row>
        <row r="3">
          <cell r="A3" t="str">
            <v>February 2008</v>
          </cell>
        </row>
        <row r="4">
          <cell r="A4" t="str">
            <v>March 2008</v>
          </cell>
        </row>
        <row r="5">
          <cell r="A5" t="str">
            <v>April 2008</v>
          </cell>
        </row>
        <row r="6">
          <cell r="A6" t="str">
            <v>May 2008</v>
          </cell>
        </row>
        <row r="7">
          <cell r="A7" t="str">
            <v>June 2008</v>
          </cell>
        </row>
        <row r="8">
          <cell r="A8" t="str">
            <v>July 2008</v>
          </cell>
        </row>
        <row r="9">
          <cell r="A9" t="str">
            <v>August 2008</v>
          </cell>
        </row>
        <row r="10">
          <cell r="A10" t="str">
            <v>September 2008</v>
          </cell>
        </row>
        <row r="11">
          <cell r="A11" t="str">
            <v>October 2008</v>
          </cell>
        </row>
        <row r="12">
          <cell r="A12" t="str">
            <v>November 2008</v>
          </cell>
        </row>
        <row r="13">
          <cell r="A13" t="str">
            <v>December 2008</v>
          </cell>
        </row>
        <row r="14">
          <cell r="A14" t="str">
            <v>January 2009</v>
          </cell>
        </row>
        <row r="15">
          <cell r="A15" t="str">
            <v>February 2009</v>
          </cell>
        </row>
        <row r="16">
          <cell r="A16" t="str">
            <v>March 2009</v>
          </cell>
        </row>
        <row r="17">
          <cell r="A17" t="str">
            <v>April 2009</v>
          </cell>
        </row>
        <row r="18">
          <cell r="A18" t="str">
            <v>May 2009</v>
          </cell>
        </row>
        <row r="19">
          <cell r="A19" t="str">
            <v>June 2009</v>
          </cell>
        </row>
        <row r="20">
          <cell r="A20" t="str">
            <v>July 2009</v>
          </cell>
        </row>
        <row r="21">
          <cell r="A21" t="str">
            <v>August 2009</v>
          </cell>
        </row>
        <row r="22">
          <cell r="A22" t="str">
            <v>September 2009</v>
          </cell>
        </row>
        <row r="23">
          <cell r="A23" t="str">
            <v>October 2009</v>
          </cell>
        </row>
        <row r="24">
          <cell r="A24" t="str">
            <v>November 2009</v>
          </cell>
        </row>
        <row r="25">
          <cell r="A25" t="str">
            <v>December 2009</v>
          </cell>
        </row>
      </sheetData>
      <sheetData sheetId="14"/>
      <sheetData sheetId="15"/>
      <sheetData sheetId="16"/>
      <sheetData sheetId="17" refreshError="1">
        <row r="2">
          <cell r="A2" t="str">
            <v>December 2008</v>
          </cell>
        </row>
        <row r="3">
          <cell r="A3" t="str">
            <v>January 2009</v>
          </cell>
        </row>
        <row r="4">
          <cell r="A4" t="str">
            <v>February 2009</v>
          </cell>
        </row>
        <row r="5">
          <cell r="A5" t="str">
            <v>March 2009</v>
          </cell>
        </row>
        <row r="6">
          <cell r="A6" t="str">
            <v>April 2009</v>
          </cell>
        </row>
        <row r="7">
          <cell r="A7" t="str">
            <v>May 2009</v>
          </cell>
        </row>
        <row r="8">
          <cell r="A8" t="str">
            <v>June 2009</v>
          </cell>
        </row>
        <row r="9">
          <cell r="A9" t="str">
            <v>July 2009</v>
          </cell>
        </row>
        <row r="10">
          <cell r="A10" t="str">
            <v>August 2009</v>
          </cell>
        </row>
        <row r="11">
          <cell r="A11" t="str">
            <v>September 2009</v>
          </cell>
        </row>
        <row r="12">
          <cell r="A12" t="str">
            <v>October 2009</v>
          </cell>
        </row>
        <row r="13">
          <cell r="A13" t="str">
            <v>November 2009</v>
          </cell>
        </row>
        <row r="14">
          <cell r="A14" t="str">
            <v>December 2009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cBookData"/>
      <sheetName val="pcQueryData"/>
      <sheetName val="_pcSlicerSheet"/>
      <sheetName val="_pcHiddenSheet1"/>
      <sheetName val="Vol and GP Report"/>
      <sheetName val="CUST LOOKUP"/>
      <sheetName val="_pcSlicerSheet1"/>
      <sheetName val="_pcHiddenSheet2"/>
      <sheetName val="TRADING REPORT"/>
      <sheetName val="Jnl breakdown"/>
      <sheetName val="_pcHiddenSheet3"/>
      <sheetName val="PROMOTION VOLS"/>
    </sheetNames>
    <sheetDataSet>
      <sheetData sheetId="0"/>
      <sheetData sheetId="1" refreshError="1">
        <row r="4">
          <cell r="A4" t="str">
            <v>__Amount_for_Monthly_1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EPHAN"/>
      <sheetName val="2409_10"/>
      <sheetName val="2410_10"/>
      <sheetName val="2410_10 xRAI"/>
      <sheetName val="2410_ K1 (2)"/>
      <sheetName val="CBP +_K1 (2)"/>
      <sheetName val="SALSA 4F_ K1  (2)"/>
      <sheetName val="TIRAMISU"/>
      <sheetName val="PROCESSATO"/>
      <sheetName val="FABB_ K1"/>
      <sheetName val="Invest Wolf"/>
      <sheetName val="2411_10"/>
      <sheetName val="2430_10"/>
      <sheetName val="2458_10"/>
      <sheetName val="2462_10"/>
      <sheetName val="Mellin x 6 IPO 4H"/>
      <sheetName val="Mellin x 6 IPO 8H"/>
      <sheetName val="2465_10"/>
      <sheetName val="2476_60"/>
      <sheetName val="2510_10"/>
      <sheetName val="2512_10"/>
      <sheetName val="2530_10"/>
      <sheetName val="2580_10"/>
      <sheetName val="Foglio1"/>
      <sheetName val="Foglio1 (2)"/>
      <sheetName val="FILONE MOZZARELLA K2"/>
      <sheetName val="FILONE MOZZARELLA K1,2 UK"/>
      <sheetName val="FILONE MOZZARELLA K4"/>
      <sheetName val="RAPE"/>
      <sheetName val="CUBETTATO"/>
      <sheetName val="TRASPORTI"/>
      <sheetName val="LABCHIM"/>
      <sheetName val="CAPIREP"/>
      <sheetName val="PROGRES"/>
      <sheetName val="2410_10_xRAI"/>
      <sheetName val="2410__K1_(2)"/>
      <sheetName val="CBP_+_K1_(2)"/>
      <sheetName val="SALSA_4F__K1__(2)"/>
      <sheetName val="FABB__K1"/>
      <sheetName val="Invest_Wolf"/>
      <sheetName val="Mellin_x_6_IPO_4H"/>
      <sheetName val="Mellin_x_6_IPO_8H"/>
      <sheetName val="Foglio1_(2)"/>
      <sheetName val="FILONE_MOZZARELLA_K2"/>
      <sheetName val="FILONE_MOZZARELLA_K1,2_UK"/>
      <sheetName val="FILONE_MOZZARELLA_K4"/>
      <sheetName val="2410_10_xRAI1"/>
      <sheetName val="2410__K1_(2)1"/>
      <sheetName val="CBP_+_K1_(2)1"/>
      <sheetName val="SALSA_4F__K1__(2)1"/>
      <sheetName val="FABB__K11"/>
      <sheetName val="Invest_Wolf1"/>
      <sheetName val="Mellin_x_6_IPO_4H1"/>
      <sheetName val="Mellin_x_6_IPO_8H1"/>
      <sheetName val="Foglio1_(2)1"/>
      <sheetName val="FILONE_MOZZARELLA_K21"/>
      <sheetName val="FILONE_MOZZARELLA_K1,2_UK1"/>
      <sheetName val="FILONE_MOZZARELLA_K41"/>
      <sheetName val="Liste"/>
      <sheetName val="MENU"/>
      <sheetName val="TABLE"/>
      <sheetName val="DATA"/>
    </sheetNames>
    <sheetDataSet>
      <sheetData sheetId="0" refreshError="1">
        <row r="2">
          <cell r="B2" t="str">
            <v xml:space="preserve"> Stabilimento di</v>
          </cell>
          <cell r="H2" t="str">
            <v>SCHEDA RILEVAZIONE TEMPI</v>
          </cell>
          <cell r="O2" t="str">
            <v xml:space="preserve"> Data :</v>
          </cell>
        </row>
        <row r="3">
          <cell r="B3" t="str">
            <v xml:space="preserve"> CERTOSA </v>
          </cell>
          <cell r="D3">
            <v>220</v>
          </cell>
          <cell r="F3" t="str">
            <v>Reparto :</v>
          </cell>
          <cell r="G3" t="str">
            <v>FUSI</v>
          </cell>
          <cell r="H3">
            <v>210</v>
          </cell>
          <cell r="I3" t="str">
            <v>PREPARAZIONE IMPASTI E FUSIONE</v>
          </cell>
          <cell r="O3" t="str">
            <v xml:space="preserve"> Gennaio 2004</v>
          </cell>
        </row>
        <row r="4">
          <cell r="B4" t="str">
            <v xml:space="preserve"> PRODUZIONE :</v>
          </cell>
          <cell r="D4" t="str">
            <v xml:space="preserve">CREMA BEL PAESE  NORMALE + BIANCO + CREMOZOLA </v>
          </cell>
        </row>
        <row r="5">
          <cell r="D5" t="str">
            <v>+ FILANTE + FILANTE x PIZZA + IDEA PIZZA + FORMAGGIO PER PIZZA</v>
          </cell>
        </row>
        <row r="6">
          <cell r="F6" t="str">
            <v>Persone</v>
          </cell>
          <cell r="G6" t="str">
            <v>Tempo impiegato</v>
          </cell>
          <cell r="J6" t="str">
            <v>Quantità</v>
          </cell>
          <cell r="L6" t="str">
            <v>Tempo</v>
          </cell>
          <cell r="M6" t="str">
            <v>Prodotti destinatari</v>
          </cell>
        </row>
        <row r="7">
          <cell r="D7" t="str">
            <v>OPERAZIONI</v>
          </cell>
          <cell r="F7" t="str">
            <v>occupate</v>
          </cell>
          <cell r="G7" t="str">
            <v>Ore</v>
          </cell>
          <cell r="H7" t="str">
            <v>Ore</v>
          </cell>
          <cell r="I7" t="str">
            <v>Totale</v>
          </cell>
          <cell r="L7" t="str">
            <v>in ore</v>
          </cell>
          <cell r="M7" t="str">
            <v>C.B.P.</v>
          </cell>
          <cell r="N7" t="str">
            <v>C.B.P +.</v>
          </cell>
          <cell r="P7" t="str">
            <v>Filante</v>
          </cell>
        </row>
        <row r="8">
          <cell r="F8" t="str">
            <v>Posizioni</v>
          </cell>
          <cell r="G8" t="str">
            <v>squadra</v>
          </cell>
          <cell r="H8" t="str">
            <v>squadra</v>
          </cell>
          <cell r="I8" t="str">
            <v>ore ind</v>
          </cell>
          <cell r="J8" t="str">
            <v>Kg</v>
          </cell>
          <cell r="K8" t="str">
            <v>Kg</v>
          </cell>
          <cell r="L8" t="str">
            <v>riferito a</v>
          </cell>
          <cell r="M8" t="str">
            <v>Normale</v>
          </cell>
          <cell r="N8" t="str">
            <v>Dolc. Crem.</v>
          </cell>
          <cell r="O8" t="str">
            <v>K 1</v>
          </cell>
          <cell r="P8" t="str">
            <v>Idea Pizza</v>
          </cell>
        </row>
        <row r="9">
          <cell r="F9" t="str">
            <v>occupate</v>
          </cell>
          <cell r="G9" t="str">
            <v>in '</v>
          </cell>
          <cell r="H9" t="str">
            <v>decimali</v>
          </cell>
          <cell r="I9" t="str">
            <v>decimali</v>
          </cell>
          <cell r="J9" t="str">
            <v>settimana</v>
          </cell>
          <cell r="K9" t="str">
            <v>giorno</v>
          </cell>
          <cell r="L9" t="str">
            <v>100 Kg</v>
          </cell>
          <cell r="N9" t="str">
            <v xml:space="preserve">4 F-Proc.-Tir. </v>
          </cell>
          <cell r="P9" t="str">
            <v>Rapè - Mozz.</v>
          </cell>
        </row>
        <row r="11">
          <cell r="G11" t="str">
            <v xml:space="preserve"> x C.B.P. Normale</v>
          </cell>
          <cell r="J11" t="str">
            <v xml:space="preserve"> x C.B.P. +  e  Dolcelatte Cremoso</v>
          </cell>
          <cell r="M11" t="str">
            <v xml:space="preserve">  x Filante + Idea Pizza + Filante Rapè</v>
          </cell>
        </row>
        <row r="12">
          <cell r="C12" t="str">
            <v xml:space="preserve"> Determinazione gg./anno lavorati</v>
          </cell>
          <cell r="G12" t="str">
            <v>gg/sett.</v>
          </cell>
          <cell r="H12" t="str">
            <v>sett/anno</v>
          </cell>
          <cell r="I12" t="str">
            <v>gg/anno</v>
          </cell>
          <cell r="J12" t="str">
            <v>gg/sett.</v>
          </cell>
          <cell r="K12" t="str">
            <v>sett/anno</v>
          </cell>
          <cell r="L12" t="str">
            <v>gg/anno</v>
          </cell>
          <cell r="M12" t="str">
            <v>gg/sett.</v>
          </cell>
          <cell r="N12" t="str">
            <v>sett/anno</v>
          </cell>
          <cell r="O12" t="str">
            <v>gg/anno</v>
          </cell>
        </row>
        <row r="15">
          <cell r="G15">
            <v>5</v>
          </cell>
          <cell r="H15">
            <v>50</v>
          </cell>
          <cell r="I15">
            <v>250</v>
          </cell>
          <cell r="J15">
            <v>5</v>
          </cell>
          <cell r="K15">
            <v>50</v>
          </cell>
          <cell r="L15">
            <v>250</v>
          </cell>
          <cell r="M15">
            <v>5</v>
          </cell>
          <cell r="N15">
            <v>50</v>
          </cell>
          <cell r="O15">
            <v>250</v>
          </cell>
        </row>
        <row r="16">
          <cell r="B16" t="str">
            <v>A</v>
          </cell>
          <cell r="C16" t="str">
            <v xml:space="preserve"> OPERAZIONI PRELIMINARI</v>
          </cell>
        </row>
        <row r="17">
          <cell r="M17" t="str">
            <v xml:space="preserve">Tempo in ore riferito a 100/kg </v>
          </cell>
        </row>
        <row r="18">
          <cell r="B18">
            <v>1</v>
          </cell>
          <cell r="C18" t="str">
            <v xml:space="preserve"> Rifornimento materie prime a reparto :</v>
          </cell>
        </row>
        <row r="19">
          <cell r="C19" t="str">
            <v xml:space="preserve"> - Scarico camions, pesatura palbox e stoccaggio in cella</v>
          </cell>
        </row>
        <row r="20">
          <cell r="C20" t="str">
            <v xml:space="preserve"> - Prelievo campioni x analisi, controllo</v>
          </cell>
        </row>
        <row r="21">
          <cell r="C21" t="str">
            <v xml:space="preserve">   rimanenze celle dinamica e formaggi</v>
          </cell>
          <cell r="F21">
            <v>2</v>
          </cell>
          <cell r="G21">
            <v>8</v>
          </cell>
          <cell r="H21">
            <v>16</v>
          </cell>
          <cell r="I21">
            <v>16</v>
          </cell>
          <cell r="K21">
            <v>59868</v>
          </cell>
          <cell r="L21">
            <v>2.6725462684572727E-2</v>
          </cell>
          <cell r="M21">
            <v>2.6725462684572727E-2</v>
          </cell>
          <cell r="N21">
            <v>2.6725462684572727E-2</v>
          </cell>
          <cell r="O21">
            <v>2.6725462684572727E-2</v>
          </cell>
          <cell r="P21">
            <v>2.6725462684572727E-2</v>
          </cell>
        </row>
        <row r="22">
          <cell r="B22">
            <v>2</v>
          </cell>
          <cell r="C22" t="str">
            <v xml:space="preserve"> Trasporto materie prime a reparto</v>
          </cell>
          <cell r="F22">
            <v>2</v>
          </cell>
          <cell r="G22">
            <v>8</v>
          </cell>
          <cell r="H22">
            <v>8</v>
          </cell>
          <cell r="I22">
            <v>16</v>
          </cell>
          <cell r="K22">
            <v>59868</v>
          </cell>
          <cell r="L22">
            <v>2.6725462684572727E-2</v>
          </cell>
          <cell r="M22">
            <v>2.6725462684572727E-2</v>
          </cell>
          <cell r="N22">
            <v>2.6725462684572727E-2</v>
          </cell>
          <cell r="O22">
            <v>2.6725462684572727E-2</v>
          </cell>
          <cell r="P22">
            <v>2.6725462684572727E-2</v>
          </cell>
        </row>
        <row r="23">
          <cell r="B23">
            <v>3</v>
          </cell>
          <cell r="C23" t="str">
            <v xml:space="preserve"> Lavaggio palbox m.p. + travaso da cartonbox altri</v>
          </cell>
          <cell r="F23">
            <v>2</v>
          </cell>
          <cell r="G23">
            <v>8</v>
          </cell>
          <cell r="H23">
            <v>8</v>
          </cell>
          <cell r="I23">
            <v>16</v>
          </cell>
          <cell r="K23">
            <v>59868</v>
          </cell>
          <cell r="L23">
            <v>2.6725462684572727E-2</v>
          </cell>
          <cell r="M23">
            <v>2.6725462684572727E-2</v>
          </cell>
          <cell r="N23">
            <v>2.6725462684572727E-2</v>
          </cell>
          <cell r="O23">
            <v>2.6725462684572727E-2</v>
          </cell>
          <cell r="P23">
            <v>2.6725462684572727E-2</v>
          </cell>
        </row>
        <row r="24">
          <cell r="C24" t="str">
            <v xml:space="preserve"> Analisi materie prime</v>
          </cell>
          <cell r="G24">
            <v>8</v>
          </cell>
          <cell r="H24">
            <v>0</v>
          </cell>
          <cell r="I24">
            <v>0</v>
          </cell>
          <cell r="K24">
            <v>22660</v>
          </cell>
          <cell r="L24">
            <v>0</v>
          </cell>
          <cell r="M24">
            <v>0</v>
          </cell>
        </row>
        <row r="25">
          <cell r="B25" t="str">
            <v>B</v>
          </cell>
        </row>
        <row r="26">
          <cell r="C26" t="str">
            <v xml:space="preserve"> PREPARAZIONI IMPASTI E FUSIONE</v>
          </cell>
        </row>
        <row r="27">
          <cell r="B27">
            <v>1</v>
          </cell>
          <cell r="C27" t="str">
            <v xml:space="preserve"> Impostazione ricette + carico + analisi</v>
          </cell>
          <cell r="F27">
            <v>2</v>
          </cell>
          <cell r="G27">
            <v>8</v>
          </cell>
          <cell r="H27">
            <v>8</v>
          </cell>
          <cell r="I27">
            <v>16</v>
          </cell>
          <cell r="K27">
            <v>22660</v>
          </cell>
          <cell r="L27">
            <v>7.0609002647837593E-2</v>
          </cell>
          <cell r="M27">
            <v>7.0609002647837593E-2</v>
          </cell>
        </row>
        <row r="29">
          <cell r="B29">
            <v>2</v>
          </cell>
          <cell r="C29" t="str">
            <v xml:space="preserve"> Assistenza impianto sterilizzazione e cremificazione</v>
          </cell>
          <cell r="F29">
            <v>2</v>
          </cell>
          <cell r="G29">
            <v>8</v>
          </cell>
          <cell r="H29">
            <v>8</v>
          </cell>
          <cell r="I29">
            <v>16</v>
          </cell>
          <cell r="K29">
            <v>22660</v>
          </cell>
          <cell r="L29">
            <v>7.0609002647837593E-2</v>
          </cell>
          <cell r="M29">
            <v>7.0609002647837593E-2</v>
          </cell>
        </row>
        <row r="30">
          <cell r="C30" t="str">
            <v xml:space="preserve"> Stephan + preparazione e carico caseina</v>
          </cell>
        </row>
        <row r="31">
          <cell r="B31">
            <v>3</v>
          </cell>
          <cell r="C31" t="str">
            <v xml:space="preserve"> Carico burro, fusione burro </v>
          </cell>
          <cell r="G31">
            <v>0</v>
          </cell>
          <cell r="H31">
            <v>0</v>
          </cell>
          <cell r="I31">
            <v>0</v>
          </cell>
          <cell r="K31">
            <v>22660</v>
          </cell>
          <cell r="L31">
            <v>0</v>
          </cell>
          <cell r="M31">
            <v>0</v>
          </cell>
        </row>
        <row r="33">
          <cell r="B33">
            <v>4</v>
          </cell>
          <cell r="C33" t="str">
            <v xml:space="preserve"> Assistenza e controllo cremificazione</v>
          </cell>
          <cell r="H33">
            <v>0</v>
          </cell>
          <cell r="I33">
            <v>0</v>
          </cell>
          <cell r="K33">
            <v>22660</v>
          </cell>
          <cell r="L33">
            <v>0</v>
          </cell>
          <cell r="M33">
            <v>0</v>
          </cell>
        </row>
        <row r="34">
          <cell r="B34">
            <v>5</v>
          </cell>
          <cell r="C34" t="str">
            <v xml:space="preserve"> Cottura in 1 Ks : addetti Stephan + pesatura sali di fusione</v>
          </cell>
          <cell r="H34">
            <v>0</v>
          </cell>
          <cell r="I34">
            <v>0</v>
          </cell>
          <cell r="K34">
            <v>22660</v>
          </cell>
          <cell r="L34">
            <v>0</v>
          </cell>
        </row>
        <row r="35">
          <cell r="B35">
            <v>6</v>
          </cell>
          <cell r="C35" t="str">
            <v xml:space="preserve"> Pressatura porzioni fusi + filante</v>
          </cell>
          <cell r="H35">
            <v>0</v>
          </cell>
          <cell r="I35">
            <v>0</v>
          </cell>
          <cell r="K35">
            <v>59868</v>
          </cell>
          <cell r="L35">
            <v>0</v>
          </cell>
          <cell r="M35">
            <v>0</v>
          </cell>
        </row>
        <row r="37">
          <cell r="B37">
            <v>7</v>
          </cell>
          <cell r="C37" t="str">
            <v xml:space="preserve"> Preparazione e cottura form. prefuso settimanale</v>
          </cell>
          <cell r="H37">
            <v>0</v>
          </cell>
          <cell r="I37">
            <v>0</v>
          </cell>
          <cell r="K37">
            <v>113300</v>
          </cell>
          <cell r="L37">
            <v>0</v>
          </cell>
          <cell r="M37">
            <v>0</v>
          </cell>
        </row>
        <row r="39">
          <cell r="B39">
            <v>8</v>
          </cell>
          <cell r="C39" t="str">
            <v xml:space="preserve"> Colatura linee + trasporto pasta a Stephan</v>
          </cell>
          <cell r="F39">
            <v>2</v>
          </cell>
          <cell r="G39">
            <v>8</v>
          </cell>
          <cell r="H39">
            <v>8</v>
          </cell>
          <cell r="I39">
            <v>16</v>
          </cell>
          <cell r="K39">
            <v>29528</v>
          </cell>
          <cell r="L39">
            <v>5.4185857491194797E-2</v>
          </cell>
          <cell r="M39">
            <v>5.4185857491194797E-2</v>
          </cell>
        </row>
        <row r="41">
          <cell r="B41">
            <v>9</v>
          </cell>
          <cell r="C41" t="str">
            <v xml:space="preserve"> Lavaggio iniziale e finale Stephan</v>
          </cell>
          <cell r="F41">
            <v>1</v>
          </cell>
          <cell r="G41">
            <v>8</v>
          </cell>
          <cell r="H41">
            <v>8</v>
          </cell>
          <cell r="I41">
            <v>8</v>
          </cell>
          <cell r="K41">
            <v>22660</v>
          </cell>
          <cell r="L41">
            <v>3.5304501323918797E-2</v>
          </cell>
          <cell r="M41">
            <v>3.5304501323918797E-2</v>
          </cell>
        </row>
        <row r="43">
          <cell r="B43">
            <v>10</v>
          </cell>
          <cell r="C43" t="str">
            <v xml:space="preserve"> Lavaggio iniziale + finale Combinator e linee, preparazione</v>
          </cell>
          <cell r="G43">
            <v>8</v>
          </cell>
          <cell r="H43">
            <v>8</v>
          </cell>
          <cell r="I43">
            <v>0</v>
          </cell>
          <cell r="K43">
            <v>29528</v>
          </cell>
          <cell r="L43">
            <v>0</v>
          </cell>
          <cell r="M43">
            <v>0</v>
          </cell>
        </row>
        <row r="44">
          <cell r="C44" t="str">
            <v xml:space="preserve"> macchine formatrici e lavaggio allibert</v>
          </cell>
        </row>
        <row r="46">
          <cell r="B46">
            <v>11</v>
          </cell>
          <cell r="C46" t="str">
            <v>Lavaggio ferri</v>
          </cell>
          <cell r="F46">
            <v>1</v>
          </cell>
          <cell r="G46">
            <v>8</v>
          </cell>
          <cell r="H46">
            <v>8</v>
          </cell>
          <cell r="I46">
            <v>8</v>
          </cell>
          <cell r="K46">
            <v>29528</v>
          </cell>
          <cell r="L46">
            <v>2.7092928745597399E-2</v>
          </cell>
          <cell r="M46">
            <v>2.7092928745597399E-2</v>
          </cell>
        </row>
        <row r="48">
          <cell r="B48">
            <v>12</v>
          </cell>
          <cell r="C48" t="str">
            <v>Travaso pasta a fusione da cartonbox a palbox</v>
          </cell>
          <cell r="H48">
            <v>0</v>
          </cell>
          <cell r="I48">
            <v>0</v>
          </cell>
          <cell r="K48">
            <v>29528</v>
          </cell>
          <cell r="L48">
            <v>0</v>
          </cell>
          <cell r="M48">
            <v>0</v>
          </cell>
        </row>
        <row r="49">
          <cell r="C49" t="str">
            <v xml:space="preserve"> Addetti Ks x Dolc. Cr. / CBP +/ 4 Form. / Process./ Tiramisù</v>
          </cell>
          <cell r="F49">
            <v>2</v>
          </cell>
          <cell r="G49">
            <v>8</v>
          </cell>
          <cell r="H49">
            <v>8</v>
          </cell>
          <cell r="I49">
            <v>16</v>
          </cell>
          <cell r="K49">
            <v>6868</v>
          </cell>
          <cell r="L49">
            <v>0.23296447291788003</v>
          </cell>
          <cell r="N49">
            <v>0.23296447291788003</v>
          </cell>
        </row>
        <row r="50">
          <cell r="C50" t="str">
            <v xml:space="preserve"> Capi reparto (vedi scheda allegato 3)</v>
          </cell>
          <cell r="L50">
            <v>1.2026458208057728E-2</v>
          </cell>
          <cell r="M50">
            <v>1.2026458208057728E-2</v>
          </cell>
          <cell r="N50">
            <v>1.2026458208057728E-2</v>
          </cell>
          <cell r="O50">
            <v>1.2026458208057728E-2</v>
          </cell>
          <cell r="P50">
            <v>1.2026458208057728E-2</v>
          </cell>
        </row>
        <row r="52">
          <cell r="C52" t="str">
            <v>NB  tener conto di 1 x 8 ore Magor</v>
          </cell>
          <cell r="F52">
            <v>1</v>
          </cell>
          <cell r="G52">
            <v>8</v>
          </cell>
          <cell r="H52">
            <v>8</v>
          </cell>
          <cell r="I52">
            <v>8</v>
          </cell>
        </row>
        <row r="56">
          <cell r="C56" t="str">
            <v xml:space="preserve"> TEMPO TOTALE</v>
          </cell>
          <cell r="E56" t="str">
            <v>ORE/100 KG.</v>
          </cell>
          <cell r="I56">
            <v>136</v>
          </cell>
          <cell r="L56">
            <v>0.58296861203604211</v>
          </cell>
          <cell r="M56">
            <v>0.35000413911816208</v>
          </cell>
          <cell r="N56">
            <v>0.32516731917965591</v>
          </cell>
          <cell r="O56">
            <v>9.2202846261775911E-2</v>
          </cell>
          <cell r="P56">
            <v>9.2202846261775911E-2</v>
          </cell>
        </row>
        <row r="60">
          <cell r="C60" t="str">
            <v xml:space="preserve"> Determinanti 2004</v>
          </cell>
          <cell r="F60" t="str">
            <v>KG/ANNO</v>
          </cell>
          <cell r="G60" t="str">
            <v>GG/ANNO</v>
          </cell>
          <cell r="H60" t="str">
            <v>KG/GIORNO</v>
          </cell>
        </row>
        <row r="61">
          <cell r="C61" t="str">
            <v xml:space="preserve"> C.B.P. Normale</v>
          </cell>
          <cell r="F61">
            <v>5665000</v>
          </cell>
          <cell r="G61">
            <v>250</v>
          </cell>
          <cell r="H61">
            <v>22660</v>
          </cell>
          <cell r="K61" t="str">
            <v xml:space="preserve"> SEGUE SU SCHEDE DI CONFEZIONAMENTO</v>
          </cell>
        </row>
        <row r="62">
          <cell r="C62" t="str">
            <v xml:space="preserve"> C.B.P. +,  Dolcelatte cremoso, Crema 4 formaggi, Processato</v>
          </cell>
          <cell r="F62">
            <v>1717000</v>
          </cell>
          <cell r="G62">
            <v>250</v>
          </cell>
          <cell r="H62">
            <v>6868</v>
          </cell>
          <cell r="K62" t="str">
            <v xml:space="preserve"> - FUSI PORZIONI</v>
          </cell>
        </row>
        <row r="63">
          <cell r="H63" t="str">
            <v/>
          </cell>
          <cell r="K63" t="str">
            <v xml:space="preserve"> - FILANTE</v>
          </cell>
        </row>
        <row r="64">
          <cell r="C64" t="str">
            <v xml:space="preserve"> Filante + Idea Pizza + Fil. Rapè + Filone Mozz.</v>
          </cell>
          <cell r="F64">
            <v>7585000</v>
          </cell>
          <cell r="G64">
            <v>250</v>
          </cell>
          <cell r="H64">
            <v>30340</v>
          </cell>
          <cell r="K64" t="str">
            <v xml:space="preserve"> - FILANTE x PIZZA</v>
          </cell>
        </row>
        <row r="65">
          <cell r="K65" t="str">
            <v xml:space="preserve"> - IDEA PIZZA</v>
          </cell>
        </row>
        <row r="66">
          <cell r="K66" t="str">
            <v xml:space="preserve"> - FORMAGGIO PER PIZZA</v>
          </cell>
        </row>
        <row r="68">
          <cell r="C68" t="str">
            <v xml:space="preserve"> TOTALI</v>
          </cell>
          <cell r="F68">
            <v>14967000</v>
          </cell>
          <cell r="G68">
            <v>248</v>
          </cell>
          <cell r="H68">
            <v>59868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cBookData"/>
      <sheetName val="pcQueryData"/>
      <sheetName val="_pcSlicerSheet"/>
      <sheetName val="_pcHiddenSheet1"/>
      <sheetName val="Vol and GP Report"/>
      <sheetName val="CUST LOOKUP"/>
      <sheetName val="_pcSlicerSheet1"/>
      <sheetName val="_pcHiddenSheet2"/>
      <sheetName val="TRADING REPORT"/>
      <sheetName val="_pcHiddenSheet3"/>
      <sheetName val="PROMOTION VOLS"/>
    </sheetNames>
    <sheetDataSet>
      <sheetData sheetId="0"/>
      <sheetData sheetId="1" refreshError="1">
        <row r="3">
          <cell r="A3" t="str">
            <v>_Amount_for_Monthly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mmaire"/>
      <sheetName val="synth"/>
      <sheetName val="pts attention"/>
      <sheetName val="taux de perte MP-MG"/>
      <sheetName val="perte MP-MG av quai"/>
      <sheetName val="rendements sérum"/>
      <sheetName val="dco"/>
      <sheetName val="charges"/>
      <sheetName val="Nrj ratios"/>
      <sheetName val="Prix Nrj"/>
      <sheetName val="Nrj présentat°"/>
      <sheetName val="Eau présentat°"/>
      <sheetName val="détail effectifs"/>
      <sheetName val="productivité"/>
      <sheetName val="pdvté.laval"/>
      <sheetName val="effectifs"/>
      <sheetName val="évolut° eff"/>
      <sheetName val="évolut° masse"/>
      <sheetName val="synthèse.perso"/>
      <sheetName val="eff &amp; frais perso"/>
      <sheetName val="tnp"/>
      <sheetName val="Prod chim"/>
      <sheetName val="Laboratoire"/>
      <sheetName val="analyses"/>
      <sheetName val="PTT EPI"/>
      <sheetName val="info et clean"/>
      <sheetName val="déchets"/>
      <sheetName val="stk ext"/>
      <sheetName val="Shéma palette"/>
      <sheetName val="Emballages"/>
      <sheetName val="Ecremeus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>
        <row r="2">
          <cell r="AR2">
            <v>0.83</v>
          </cell>
        </row>
        <row r="3">
          <cell r="AR3">
            <v>1.27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">
          <cell r="H6">
            <v>82589</v>
          </cell>
        </row>
      </sheetData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YNT"/>
      <sheetName val="PE"/>
      <sheetName val="U1"/>
      <sheetName val="DI"/>
      <sheetName val="VERIF"/>
      <sheetName val="SIG"/>
      <sheetName val="VOL"/>
      <sheetName val="ACTIVITE"/>
      <sheetName val="RDT"/>
      <sheetName val="FR22"/>
      <sheetName val="MIXM"/>
      <sheetName val="PRODté"/>
      <sheetName val="FACON"/>
      <sheetName val="PCI PPNC"/>
      <sheetName val="PCI PPC"/>
      <sheetName val="RAPE GALBANI"/>
      <sheetName val="INTERFA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 refreshError="1"/>
      <sheetData sheetId="14"/>
      <sheetData sheetId="15" refreshError="1"/>
      <sheetData sheetId="1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art Activité"/>
      <sheetName val="VOLUMES"/>
      <sheetName val="Grille"/>
    </sheetNames>
    <sheetDataSet>
      <sheetData sheetId="0"/>
      <sheetData sheetId="1"/>
      <sheetData sheetId="2" refreshError="1">
        <row r="3">
          <cell r="B3">
            <v>1</v>
          </cell>
          <cell r="C3" t="str">
            <v>JANVIER</v>
          </cell>
        </row>
        <row r="4">
          <cell r="B4">
            <v>2</v>
          </cell>
          <cell r="C4" t="str">
            <v>FÉVRIER</v>
          </cell>
        </row>
        <row r="5">
          <cell r="B5">
            <v>3</v>
          </cell>
          <cell r="C5" t="str">
            <v>MARS</v>
          </cell>
        </row>
        <row r="6">
          <cell r="B6">
            <v>4</v>
          </cell>
          <cell r="C6" t="str">
            <v>AVRIL</v>
          </cell>
        </row>
        <row r="7">
          <cell r="B7">
            <v>5</v>
          </cell>
          <cell r="C7" t="str">
            <v>MAI</v>
          </cell>
        </row>
        <row r="8">
          <cell r="B8">
            <v>6</v>
          </cell>
          <cell r="C8" t="str">
            <v>JUIN</v>
          </cell>
        </row>
        <row r="9">
          <cell r="B9">
            <v>7</v>
          </cell>
          <cell r="C9" t="str">
            <v>JUILLET</v>
          </cell>
        </row>
        <row r="10">
          <cell r="B10">
            <v>8</v>
          </cell>
          <cell r="C10" t="str">
            <v>AOÛT</v>
          </cell>
        </row>
        <row r="11">
          <cell r="B11">
            <v>9</v>
          </cell>
          <cell r="C11" t="str">
            <v>SEPTEMBRE</v>
          </cell>
        </row>
        <row r="12">
          <cell r="B12">
            <v>10</v>
          </cell>
          <cell r="C12" t="str">
            <v>OCTOBRE</v>
          </cell>
        </row>
        <row r="13">
          <cell r="B13">
            <v>11</v>
          </cell>
          <cell r="C13" t="str">
            <v>NOVEMBRE</v>
          </cell>
        </row>
        <row r="14">
          <cell r="B14">
            <v>12</v>
          </cell>
          <cell r="C14" t="str">
            <v>DÉCEMBRE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6A5F7-7476-41E2-B25E-833B29F6911A}">
  <dimension ref="A1:D35"/>
  <sheetViews>
    <sheetView zoomScaleNormal="100" workbookViewId="0">
      <selection sqref="A1:C28"/>
    </sheetView>
  </sheetViews>
  <sheetFormatPr baseColWidth="10" defaultRowHeight="15" x14ac:dyDescent="0.25"/>
  <cols>
    <col min="1" max="1" width="40.28515625" customWidth="1"/>
    <col min="2" max="2" width="15.140625" customWidth="1"/>
    <col min="3" max="3" width="11.85546875" customWidth="1"/>
  </cols>
  <sheetData>
    <row r="1" spans="1:3" ht="18.75" x14ac:dyDescent="0.3">
      <c r="A1" s="34" t="s">
        <v>36</v>
      </c>
    </row>
    <row r="2" spans="1:3" x14ac:dyDescent="0.25">
      <c r="A2" s="116" t="s">
        <v>44</v>
      </c>
      <c r="B2" s="117" t="s">
        <v>86</v>
      </c>
      <c r="C2" s="117" t="s">
        <v>4</v>
      </c>
    </row>
    <row r="3" spans="1:3" x14ac:dyDescent="0.25">
      <c r="A3" s="54" t="s">
        <v>94</v>
      </c>
      <c r="B3" s="103">
        <v>0.51</v>
      </c>
      <c r="C3" s="103">
        <v>0.51</v>
      </c>
    </row>
    <row r="4" spans="1:3" x14ac:dyDescent="0.25">
      <c r="A4" s="35" t="s">
        <v>95</v>
      </c>
      <c r="B4" s="104">
        <v>2.7E-2</v>
      </c>
      <c r="C4" s="104">
        <v>1.5500000000000014E-2</v>
      </c>
    </row>
    <row r="5" spans="1:3" x14ac:dyDescent="0.25">
      <c r="A5" s="35" t="s">
        <v>96</v>
      </c>
      <c r="B5" s="104">
        <v>1.4999999999999999E-2</v>
      </c>
      <c r="C5" s="104">
        <v>7.0000000000000001E-3</v>
      </c>
    </row>
    <row r="6" spans="1:3" x14ac:dyDescent="0.25">
      <c r="A6" s="36" t="s">
        <v>97</v>
      </c>
      <c r="B6" s="105">
        <v>1.4999999999999999E-2</v>
      </c>
      <c r="C6" s="105">
        <v>1.4999999999999999E-2</v>
      </c>
    </row>
    <row r="7" spans="1:3" x14ac:dyDescent="0.25">
      <c r="A7" s="54" t="s">
        <v>98</v>
      </c>
      <c r="B7" s="103">
        <f>SUM(B3:B6)</f>
        <v>0.56700000000000006</v>
      </c>
      <c r="C7" s="103">
        <f>SUM(C3:C6)</f>
        <v>0.5475000000000001</v>
      </c>
    </row>
    <row r="8" spans="1:3" x14ac:dyDescent="0.25">
      <c r="A8" s="36" t="s">
        <v>99</v>
      </c>
      <c r="B8" s="118">
        <v>2.1000000000000001E-2</v>
      </c>
      <c r="C8" s="118">
        <v>2.5000000000000001E-2</v>
      </c>
    </row>
    <row r="9" spans="1:3" x14ac:dyDescent="0.25">
      <c r="A9" s="102" t="s">
        <v>45</v>
      </c>
      <c r="B9" s="123">
        <f>SUM(B7:B8)</f>
        <v>0.58800000000000008</v>
      </c>
      <c r="C9" s="123">
        <f>SUM(C7:C8)</f>
        <v>0.57250000000000012</v>
      </c>
    </row>
    <row r="10" spans="1:3" x14ac:dyDescent="0.25">
      <c r="A10" s="35" t="s">
        <v>100</v>
      </c>
      <c r="B10" s="104">
        <f>B27*B16/1000</f>
        <v>0.23520000000000005</v>
      </c>
      <c r="C10" s="104">
        <f>C27*C16/1000</f>
        <v>0.22900000000000006</v>
      </c>
    </row>
    <row r="11" spans="1:3" x14ac:dyDescent="0.25">
      <c r="A11" s="36" t="s">
        <v>101</v>
      </c>
      <c r="B11" s="105">
        <f>B28*B17/1000</f>
        <v>0.35280000000000006</v>
      </c>
      <c r="C11" s="105">
        <f>C28*C17/1000</f>
        <v>0.34350000000000008</v>
      </c>
    </row>
    <row r="12" spans="1:3" x14ac:dyDescent="0.25">
      <c r="A12" s="61" t="s">
        <v>48</v>
      </c>
      <c r="B12" s="17"/>
      <c r="C12" s="17"/>
    </row>
    <row r="13" spans="1:3" x14ac:dyDescent="0.25">
      <c r="A13" s="22" t="s">
        <v>102</v>
      </c>
      <c r="B13" s="106">
        <v>4.1000000000000002E-2</v>
      </c>
      <c r="C13" s="106">
        <v>3.95E-2</v>
      </c>
    </row>
    <row r="14" spans="1:3" x14ac:dyDescent="0.25">
      <c r="A14" s="39" t="s">
        <v>103</v>
      </c>
      <c r="B14" s="19">
        <v>3.4500000000000003E-2</v>
      </c>
      <c r="C14" s="19">
        <v>3.4000000000000002E-2</v>
      </c>
    </row>
    <row r="15" spans="1:3" x14ac:dyDescent="0.25">
      <c r="A15" s="62" t="s">
        <v>37</v>
      </c>
      <c r="B15" s="14"/>
      <c r="C15" s="14"/>
    </row>
    <row r="16" spans="1:3" x14ac:dyDescent="0.25">
      <c r="A16" s="22" t="s">
        <v>104</v>
      </c>
      <c r="B16" s="12">
        <f>B13*B21*1000</f>
        <v>42.403446035919998</v>
      </c>
      <c r="C16" s="12">
        <f>C13*C21*1000</f>
        <v>40.852168093780008</v>
      </c>
    </row>
    <row r="17" spans="1:4" x14ac:dyDescent="0.25">
      <c r="A17" s="22" t="s">
        <v>105</v>
      </c>
      <c r="B17" s="12">
        <f>B14*B21*1000</f>
        <v>35.680948493640003</v>
      </c>
      <c r="C17" s="12">
        <f>C14*C21*1000</f>
        <v>35.163891523760007</v>
      </c>
    </row>
    <row r="18" spans="1:4" x14ac:dyDescent="0.25">
      <c r="A18" s="22" t="s">
        <v>106</v>
      </c>
      <c r="B18" s="12">
        <v>48</v>
      </c>
      <c r="C18" s="12">
        <v>48</v>
      </c>
    </row>
    <row r="19" spans="1:4" x14ac:dyDescent="0.25">
      <c r="A19" s="22" t="s">
        <v>107</v>
      </c>
      <c r="B19" s="12">
        <v>9</v>
      </c>
      <c r="C19" s="12">
        <v>9</v>
      </c>
    </row>
    <row r="20" spans="1:4" x14ac:dyDescent="0.25">
      <c r="A20" s="22" t="s">
        <v>108</v>
      </c>
      <c r="B20" s="12">
        <f>B21*1000-SUM(B16:B19)</f>
        <v>899.14599659043995</v>
      </c>
      <c r="C20" s="12">
        <f>C21*1000-SUM(C16:C19)</f>
        <v>901.2160440224601</v>
      </c>
    </row>
    <row r="21" spans="1:4" x14ac:dyDescent="0.25">
      <c r="A21" s="22" t="s">
        <v>109</v>
      </c>
      <c r="B21" s="12">
        <f>(-0.2307*10^(-2)*B22^2-0.2655*B22+1040.51-B13*(-0.478*10^(-4)*B22^2+0.969*10^(-2)*B22+0.967))/1000</f>
        <v>1.0342303911199999</v>
      </c>
      <c r="C21" s="12">
        <f>(-0.2307*10^(-2)*C22^2-0.2655*C22+1040.51-C13*(-0.478*10^(-4)*C22^2+0.969*10^(-2)*C22+0.967))/1000</f>
        <v>1.0342321036400002</v>
      </c>
    </row>
    <row r="22" spans="1:4" x14ac:dyDescent="0.25">
      <c r="A22" s="64" t="s">
        <v>73</v>
      </c>
      <c r="B22" s="67">
        <v>20</v>
      </c>
      <c r="C22" s="67">
        <v>20</v>
      </c>
    </row>
    <row r="23" spans="1:4" x14ac:dyDescent="0.25">
      <c r="A23" s="65" t="s">
        <v>52</v>
      </c>
      <c r="B23" s="17"/>
      <c r="C23" s="17"/>
    </row>
    <row r="24" spans="1:4" x14ac:dyDescent="0.25">
      <c r="A24" s="35" t="s">
        <v>110</v>
      </c>
      <c r="B24" s="119">
        <v>0.4</v>
      </c>
      <c r="C24" s="119">
        <v>0.4</v>
      </c>
      <c r="D24" s="51"/>
    </row>
    <row r="25" spans="1:4" x14ac:dyDescent="0.25">
      <c r="A25" s="35" t="s">
        <v>111</v>
      </c>
      <c r="B25" s="66">
        <f>1-B24</f>
        <v>0.6</v>
      </c>
      <c r="C25" s="66">
        <f>1-C24</f>
        <v>0.6</v>
      </c>
      <c r="D25" s="51"/>
    </row>
    <row r="26" spans="1:4" x14ac:dyDescent="0.25">
      <c r="A26" s="122" t="s">
        <v>72</v>
      </c>
      <c r="B26" s="14"/>
      <c r="C26" s="14"/>
      <c r="D26" s="51"/>
    </row>
    <row r="27" spans="1:4" x14ac:dyDescent="0.25">
      <c r="A27" s="35" t="s">
        <v>112</v>
      </c>
      <c r="B27" s="120">
        <f>B9/B16*B24*1000</f>
        <v>5.5467190048837516</v>
      </c>
      <c r="C27" s="120">
        <f>C9/C16*C24*1000</f>
        <v>5.6055776397059009</v>
      </c>
    </row>
    <row r="28" spans="1:4" x14ac:dyDescent="0.25">
      <c r="A28" s="36" t="s">
        <v>113</v>
      </c>
      <c r="B28" s="121">
        <f>B9/B17*B25*1000</f>
        <v>9.8876295304449471</v>
      </c>
      <c r="C28" s="121">
        <f>C9/C17*C25*1000</f>
        <v>9.7685433868404292</v>
      </c>
      <c r="D28" s="51"/>
    </row>
    <row r="29" spans="1:4" x14ac:dyDescent="0.25">
      <c r="D29" s="51"/>
    </row>
    <row r="30" spans="1:4" x14ac:dyDescent="0.25">
      <c r="D30" s="51"/>
    </row>
    <row r="31" spans="1:4" x14ac:dyDescent="0.25">
      <c r="B31" s="51"/>
      <c r="C31" s="51"/>
      <c r="D31" s="51"/>
    </row>
    <row r="32" spans="1:4" x14ac:dyDescent="0.25">
      <c r="B32" s="51"/>
      <c r="C32" s="51"/>
      <c r="D32" s="51"/>
    </row>
    <row r="33" spans="4:4" x14ac:dyDescent="0.25">
      <c r="D33" s="51"/>
    </row>
    <row r="34" spans="4:4" x14ac:dyDescent="0.25">
      <c r="D34" s="51"/>
    </row>
    <row r="35" spans="4:4" x14ac:dyDescent="0.25">
      <c r="D35" s="5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FF627-9443-4CD0-A54A-AE7D4A501CD9}">
  <sheetPr>
    <pageSetUpPr fitToPage="1"/>
  </sheetPr>
  <dimension ref="A1:B22"/>
  <sheetViews>
    <sheetView zoomScale="90" zoomScaleNormal="90" workbookViewId="0">
      <selection activeCell="D1" sqref="D1"/>
    </sheetView>
  </sheetViews>
  <sheetFormatPr baseColWidth="10" defaultRowHeight="15" x14ac:dyDescent="0.25"/>
  <cols>
    <col min="1" max="1" width="48.7109375" customWidth="1"/>
  </cols>
  <sheetData>
    <row r="1" spans="1:2" ht="21" x14ac:dyDescent="0.25">
      <c r="A1" s="18" t="s">
        <v>53</v>
      </c>
      <c r="B1" s="68" t="s">
        <v>54</v>
      </c>
    </row>
    <row r="2" spans="1:2" x14ac:dyDescent="0.25">
      <c r="A2" s="69" t="s">
        <v>13</v>
      </c>
      <c r="B2" s="131">
        <v>1</v>
      </c>
    </row>
    <row r="3" spans="1:2" ht="18.75" x14ac:dyDescent="0.3">
      <c r="A3" s="130" t="s">
        <v>55</v>
      </c>
      <c r="B3" s="58"/>
    </row>
    <row r="4" spans="1:2" x14ac:dyDescent="0.25">
      <c r="A4" s="22" t="s">
        <v>56</v>
      </c>
      <c r="B4" s="25">
        <v>0.52</v>
      </c>
    </row>
    <row r="5" spans="1:2" x14ac:dyDescent="0.25">
      <c r="A5" s="39" t="s">
        <v>57</v>
      </c>
      <c r="B5" s="37">
        <v>0.27</v>
      </c>
    </row>
    <row r="6" spans="1:2" x14ac:dyDescent="0.25">
      <c r="A6" s="22" t="s">
        <v>2</v>
      </c>
      <c r="B6" s="11">
        <f>B4-B5</f>
        <v>0.25</v>
      </c>
    </row>
    <row r="7" spans="1:2" x14ac:dyDescent="0.25">
      <c r="A7" s="22" t="s">
        <v>11</v>
      </c>
      <c r="B7" s="16">
        <f>(1-B4)/(1-B5)</f>
        <v>0.65753424657534243</v>
      </c>
    </row>
    <row r="8" spans="1:2" x14ac:dyDescent="0.25">
      <c r="A8" s="39" t="s">
        <v>10</v>
      </c>
      <c r="B8" s="19">
        <f>B5/B4</f>
        <v>0.51923076923076927</v>
      </c>
    </row>
    <row r="9" spans="1:2" ht="18.75" x14ac:dyDescent="0.3">
      <c r="A9" s="130" t="s">
        <v>58</v>
      </c>
      <c r="B9" s="128"/>
    </row>
    <row r="10" spans="1:2" x14ac:dyDescent="0.25">
      <c r="A10" s="22" t="s">
        <v>59</v>
      </c>
      <c r="B10" s="58">
        <v>40.35</v>
      </c>
    </row>
    <row r="11" spans="1:2" x14ac:dyDescent="0.25">
      <c r="A11" s="39" t="s">
        <v>60</v>
      </c>
      <c r="B11" s="43">
        <v>34.11</v>
      </c>
    </row>
    <row r="12" spans="1:2" ht="18.75" x14ac:dyDescent="0.3">
      <c r="A12" s="130" t="s">
        <v>61</v>
      </c>
      <c r="B12" s="129"/>
    </row>
    <row r="13" spans="1:2" x14ac:dyDescent="0.25">
      <c r="A13" s="39" t="s">
        <v>114</v>
      </c>
      <c r="B13" s="37">
        <v>0.92</v>
      </c>
    </row>
    <row r="14" spans="1:2" ht="18.75" x14ac:dyDescent="0.3">
      <c r="A14" s="70" t="s">
        <v>62</v>
      </c>
      <c r="B14" s="71"/>
    </row>
    <row r="15" spans="1:2" x14ac:dyDescent="0.25">
      <c r="A15" s="22" t="s">
        <v>63</v>
      </c>
      <c r="B15" s="30">
        <f>B13*B11</f>
        <v>31.3812</v>
      </c>
    </row>
    <row r="16" spans="1:2" x14ac:dyDescent="0.25">
      <c r="A16" s="22" t="s">
        <v>33</v>
      </c>
      <c r="B16" s="72">
        <f>B6*1000/B15</f>
        <v>7.9665532229487717</v>
      </c>
    </row>
    <row r="17" spans="1:2" x14ac:dyDescent="0.25">
      <c r="A17" s="22" t="s">
        <v>34</v>
      </c>
      <c r="B17" s="30">
        <f>B5*1000/B16</f>
        <v>33.891696000000003</v>
      </c>
    </row>
    <row r="18" spans="1:2" x14ac:dyDescent="0.25">
      <c r="A18" s="22" t="s">
        <v>9</v>
      </c>
      <c r="B18" s="73">
        <f>B17/B10</f>
        <v>0.83994289962825286</v>
      </c>
    </row>
    <row r="19" spans="1:2" x14ac:dyDescent="0.25">
      <c r="A19" s="74" t="s">
        <v>64</v>
      </c>
      <c r="B19" s="75">
        <f>B17-B10</f>
        <v>-6.4583039999999983</v>
      </c>
    </row>
    <row r="20" spans="1:2" x14ac:dyDescent="0.25">
      <c r="A20" s="39" t="s">
        <v>65</v>
      </c>
      <c r="B20" s="76">
        <f>B19/B10</f>
        <v>-0.16005710037174717</v>
      </c>
    </row>
    <row r="21" spans="1:2" x14ac:dyDescent="0.25">
      <c r="A21" s="74" t="s">
        <v>66</v>
      </c>
      <c r="B21" s="9">
        <f>B10*B16</f>
        <v>321.45042254598297</v>
      </c>
    </row>
    <row r="22" spans="1:2" x14ac:dyDescent="0.25">
      <c r="A22" s="39" t="s">
        <v>5</v>
      </c>
      <c r="B22" s="7">
        <f>B11*B16</f>
        <v>271.73913043478262</v>
      </c>
    </row>
  </sheetData>
  <pageMargins left="0.25" right="0.25" top="0.75" bottom="0.75" header="0.3" footer="0.3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8A297-2768-433D-B91B-507DB37A1FBD}">
  <dimension ref="A1:F35"/>
  <sheetViews>
    <sheetView zoomScaleNormal="100" workbookViewId="0">
      <selection activeCell="D1" sqref="D1"/>
    </sheetView>
  </sheetViews>
  <sheetFormatPr baseColWidth="10" defaultRowHeight="15" x14ac:dyDescent="0.25"/>
  <cols>
    <col min="1" max="1" width="41.28515625" customWidth="1"/>
  </cols>
  <sheetData>
    <row r="1" spans="1:2" ht="18.75" x14ac:dyDescent="0.3">
      <c r="A1" s="133" t="s">
        <v>47</v>
      </c>
      <c r="B1" s="134"/>
    </row>
    <row r="2" spans="1:2" x14ac:dyDescent="0.25">
      <c r="A2" s="27" t="s">
        <v>70</v>
      </c>
      <c r="B2" s="132">
        <v>45292</v>
      </c>
    </row>
    <row r="3" spans="1:2" x14ac:dyDescent="0.25">
      <c r="A3" s="35" t="s">
        <v>13</v>
      </c>
      <c r="B3" s="57">
        <v>637.55999999999995</v>
      </c>
    </row>
    <row r="4" spans="1:2" x14ac:dyDescent="0.25">
      <c r="A4" s="35" t="s">
        <v>35</v>
      </c>
      <c r="B4" s="25">
        <v>0.4995</v>
      </c>
    </row>
    <row r="5" spans="1:2" x14ac:dyDescent="0.25">
      <c r="A5" s="36" t="s">
        <v>67</v>
      </c>
      <c r="B5" s="37">
        <v>0.25459999999999999</v>
      </c>
    </row>
    <row r="6" spans="1:2" x14ac:dyDescent="0.25">
      <c r="A6" s="35" t="s">
        <v>23</v>
      </c>
      <c r="B6" s="29">
        <v>5025</v>
      </c>
    </row>
    <row r="7" spans="1:2" x14ac:dyDescent="0.25">
      <c r="A7" s="35" t="s">
        <v>68</v>
      </c>
      <c r="B7" s="58">
        <v>41.07</v>
      </c>
    </row>
    <row r="8" spans="1:2" x14ac:dyDescent="0.25">
      <c r="A8" s="36" t="s">
        <v>69</v>
      </c>
      <c r="B8" s="43">
        <v>33.950000000000003</v>
      </c>
    </row>
    <row r="9" spans="1:2" x14ac:dyDescent="0.25">
      <c r="A9" s="35" t="s">
        <v>14</v>
      </c>
      <c r="B9" s="15">
        <f>B7*B6/1000</f>
        <v>206.37674999999999</v>
      </c>
    </row>
    <row r="10" spans="1:2" x14ac:dyDescent="0.25">
      <c r="A10" s="35" t="s">
        <v>15</v>
      </c>
      <c r="B10" s="15">
        <f>B8*B6/1000</f>
        <v>170.59875</v>
      </c>
    </row>
    <row r="11" spans="1:2" ht="15.75" x14ac:dyDescent="0.25">
      <c r="A11" s="40" t="s">
        <v>71</v>
      </c>
      <c r="B11" s="17"/>
    </row>
    <row r="12" spans="1:2" x14ac:dyDescent="0.25">
      <c r="A12" s="35" t="s">
        <v>25</v>
      </c>
      <c r="B12" s="58">
        <v>0</v>
      </c>
    </row>
    <row r="13" spans="1:2" x14ac:dyDescent="0.25">
      <c r="A13" s="41" t="s">
        <v>51</v>
      </c>
      <c r="B13" s="63">
        <v>0.4</v>
      </c>
    </row>
    <row r="14" spans="1:2" x14ac:dyDescent="0.25">
      <c r="A14" s="41" t="s">
        <v>49</v>
      </c>
      <c r="B14" s="53">
        <f>B13/100*B16*1000*100</f>
        <v>394</v>
      </c>
    </row>
    <row r="15" spans="1:2" x14ac:dyDescent="0.25">
      <c r="A15" s="41" t="s">
        <v>50</v>
      </c>
      <c r="B15" s="38">
        <v>5.91</v>
      </c>
    </row>
    <row r="16" spans="1:2" x14ac:dyDescent="0.25">
      <c r="A16" s="42" t="s">
        <v>85</v>
      </c>
      <c r="B16" s="55">
        <v>0.98499999999999999</v>
      </c>
    </row>
    <row r="18" spans="3:6" x14ac:dyDescent="0.25">
      <c r="C18" s="32"/>
    </row>
    <row r="19" spans="3:6" x14ac:dyDescent="0.25">
      <c r="C19" s="32"/>
    </row>
    <row r="24" spans="3:6" x14ac:dyDescent="0.25">
      <c r="E24" s="23"/>
      <c r="F24" s="51"/>
    </row>
    <row r="25" spans="3:6" x14ac:dyDescent="0.25">
      <c r="E25" s="23"/>
      <c r="F25" s="51"/>
    </row>
    <row r="26" spans="3:6" x14ac:dyDescent="0.25">
      <c r="F26" s="51"/>
    </row>
    <row r="28" spans="3:6" x14ac:dyDescent="0.25">
      <c r="E28" s="23"/>
      <c r="F28" s="51"/>
    </row>
    <row r="29" spans="3:6" x14ac:dyDescent="0.25">
      <c r="E29" s="23"/>
      <c r="F29" s="51"/>
    </row>
    <row r="30" spans="3:6" x14ac:dyDescent="0.25">
      <c r="E30" s="23"/>
      <c r="F30" s="51"/>
    </row>
    <row r="31" spans="3:6" x14ac:dyDescent="0.25">
      <c r="F31" s="51"/>
    </row>
    <row r="32" spans="3:6" x14ac:dyDescent="0.25">
      <c r="F32" s="51"/>
    </row>
    <row r="33" spans="6:6" x14ac:dyDescent="0.25">
      <c r="F33" s="51"/>
    </row>
    <row r="34" spans="6:6" x14ac:dyDescent="0.25">
      <c r="F34" s="51"/>
    </row>
    <row r="35" spans="6:6" x14ac:dyDescent="0.25">
      <c r="F35" s="5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E5982-6BEA-445F-8A60-F31DEB6ACFD0}">
  <sheetPr>
    <pageSetUpPr fitToPage="1"/>
  </sheetPr>
  <dimension ref="A1:H61"/>
  <sheetViews>
    <sheetView tabSelected="1" zoomScale="90" zoomScaleNormal="90" workbookViewId="0">
      <selection activeCell="H43" sqref="H43"/>
    </sheetView>
  </sheetViews>
  <sheetFormatPr baseColWidth="10" defaultRowHeight="15" x14ac:dyDescent="0.25"/>
  <cols>
    <col min="1" max="1" width="49.140625" bestFit="1" customWidth="1"/>
    <col min="2" max="3" width="12.42578125" customWidth="1"/>
    <col min="4" max="4" width="11.140625" customWidth="1"/>
    <col min="5" max="5" width="14.28515625" customWidth="1"/>
    <col min="6" max="6" width="10.42578125" customWidth="1"/>
  </cols>
  <sheetData>
    <row r="1" spans="1:8" ht="21" x14ac:dyDescent="0.25">
      <c r="A1" s="135" t="s">
        <v>78</v>
      </c>
      <c r="B1" s="136" t="s">
        <v>46</v>
      </c>
      <c r="C1" s="136" t="s">
        <v>4</v>
      </c>
    </row>
    <row r="2" spans="1:8" x14ac:dyDescent="0.25">
      <c r="A2" s="5" t="s">
        <v>13</v>
      </c>
      <c r="B2" s="69"/>
      <c r="C2" s="59">
        <f>'Datos fabricación real'!B3</f>
        <v>637.55999999999995</v>
      </c>
    </row>
    <row r="3" spans="1:8" x14ac:dyDescent="0.25">
      <c r="A3" s="5" t="s">
        <v>12</v>
      </c>
      <c r="B3" s="11">
        <f>'Estándar técnico'!B4</f>
        <v>0.52</v>
      </c>
      <c r="C3" s="45">
        <f>'Datos fabricación real'!B4</f>
        <v>0.4995</v>
      </c>
    </row>
    <row r="4" spans="1:8" x14ac:dyDescent="0.25">
      <c r="A4" s="22" t="s">
        <v>3</v>
      </c>
      <c r="B4" s="11">
        <f>'Estándar técnico'!B5</f>
        <v>0.27</v>
      </c>
      <c r="C4" s="46">
        <f>'Datos fabricación real'!B5</f>
        <v>0.25459999999999999</v>
      </c>
      <c r="E4" s="1"/>
    </row>
    <row r="5" spans="1:8" x14ac:dyDescent="0.25">
      <c r="A5" s="22" t="s">
        <v>2</v>
      </c>
      <c r="B5" s="11">
        <f>B3-B4</f>
        <v>0.25</v>
      </c>
      <c r="C5" s="11">
        <f>C3-C4</f>
        <v>0.24490000000000001</v>
      </c>
      <c r="E5" s="1"/>
    </row>
    <row r="6" spans="1:8" x14ac:dyDescent="0.25">
      <c r="A6" s="13" t="s">
        <v>11</v>
      </c>
      <c r="B6" s="16">
        <f>(1-B3)/(1-B4)</f>
        <v>0.65753424657534243</v>
      </c>
      <c r="C6" s="16">
        <f>(1-C3)/(1-C4)</f>
        <v>0.67145156962704577</v>
      </c>
    </row>
    <row r="7" spans="1:8" x14ac:dyDescent="0.25">
      <c r="A7" s="3" t="s">
        <v>10</v>
      </c>
      <c r="B7" s="19">
        <f>B4/B3</f>
        <v>0.51923076923076927</v>
      </c>
      <c r="C7" s="19">
        <f>C4/C3</f>
        <v>0.50970970970970975</v>
      </c>
    </row>
    <row r="8" spans="1:8" x14ac:dyDescent="0.25">
      <c r="A8" s="15" t="s">
        <v>21</v>
      </c>
      <c r="B8" s="12">
        <f>B4*1000</f>
        <v>270</v>
      </c>
      <c r="C8" s="12">
        <f>C4*1000</f>
        <v>254.6</v>
      </c>
      <c r="E8" s="1"/>
    </row>
    <row r="9" spans="1:8" x14ac:dyDescent="0.25">
      <c r="A9" s="14" t="s">
        <v>22</v>
      </c>
      <c r="B9" s="12">
        <f>B5*1000</f>
        <v>250</v>
      </c>
      <c r="C9" s="12">
        <f>C5*1000</f>
        <v>244.9</v>
      </c>
      <c r="F9" s="1"/>
    </row>
    <row r="10" spans="1:8" x14ac:dyDescent="0.25">
      <c r="A10" s="3" t="s">
        <v>26</v>
      </c>
      <c r="B10" s="12">
        <f>B8/B9</f>
        <v>1.08</v>
      </c>
      <c r="C10" s="12">
        <f>C8/C9</f>
        <v>1.0396080032666395</v>
      </c>
      <c r="E10" s="47"/>
      <c r="F10" s="1"/>
    </row>
    <row r="11" spans="1:8" x14ac:dyDescent="0.25">
      <c r="A11" s="5" t="s">
        <v>23</v>
      </c>
      <c r="B11" s="2">
        <f>B15/B19*1000</f>
        <v>5079.155672823219</v>
      </c>
      <c r="C11" s="44">
        <f>'Datos fabricación real'!B6</f>
        <v>5025</v>
      </c>
      <c r="F11" s="21"/>
    </row>
    <row r="12" spans="1:8" x14ac:dyDescent="0.25">
      <c r="A12" s="13" t="s">
        <v>28</v>
      </c>
      <c r="B12" s="30">
        <f>'Estándar técnico'!B10</f>
        <v>40.35</v>
      </c>
      <c r="C12" s="30">
        <f>C14/C11*1000</f>
        <v>41.069999999999993</v>
      </c>
      <c r="E12" s="31"/>
    </row>
    <row r="13" spans="1:8" x14ac:dyDescent="0.25">
      <c r="A13" s="13" t="s">
        <v>29</v>
      </c>
      <c r="B13" s="30">
        <f>'Estándar técnico'!B11</f>
        <v>34.11</v>
      </c>
      <c r="C13" s="30">
        <f>C15/C11*1000</f>
        <v>33.950000000000003</v>
      </c>
      <c r="H13" s="1"/>
    </row>
    <row r="14" spans="1:8" x14ac:dyDescent="0.25">
      <c r="A14" s="13" t="s">
        <v>14</v>
      </c>
      <c r="B14" s="30">
        <f>B$4/B$22*C$2</f>
        <v>204.94393139841688</v>
      </c>
      <c r="C14" s="60">
        <f>'Datos fabricación real'!B9</f>
        <v>206.37674999999999</v>
      </c>
      <c r="D14" s="1"/>
    </row>
    <row r="15" spans="1:8" x14ac:dyDescent="0.25">
      <c r="A15" s="13" t="s">
        <v>15</v>
      </c>
      <c r="B15" s="30">
        <f>C$2*B$5/B$23</f>
        <v>173.24999999999997</v>
      </c>
      <c r="C15" s="60">
        <f>'Datos fabricación real'!B10</f>
        <v>170.59875</v>
      </c>
      <c r="D15" s="1"/>
      <c r="H15" s="1"/>
    </row>
    <row r="16" spans="1:8" x14ac:dyDescent="0.25">
      <c r="A16" s="13" t="s">
        <v>25</v>
      </c>
      <c r="B16" s="30">
        <f>B11*B26/1000</f>
        <v>0</v>
      </c>
      <c r="C16" s="60">
        <f>'Datos fabricación real'!B12</f>
        <v>0</v>
      </c>
      <c r="D16" s="28"/>
      <c r="H16" s="23"/>
    </row>
    <row r="17" spans="1:8" x14ac:dyDescent="0.25">
      <c r="A17" s="3" t="s">
        <v>27</v>
      </c>
      <c r="B17" s="20">
        <f>B14/B15</f>
        <v>1.1829375549692174</v>
      </c>
      <c r="C17" s="20">
        <f>C14/C15</f>
        <v>1.2097201767304859</v>
      </c>
    </row>
    <row r="18" spans="1:8" x14ac:dyDescent="0.25">
      <c r="A18" s="15" t="s">
        <v>7</v>
      </c>
      <c r="B18" s="12">
        <f>B12</f>
        <v>40.35</v>
      </c>
      <c r="C18" s="12">
        <f>C31*C2/C11</f>
        <v>41.069999999999993</v>
      </c>
      <c r="D18" s="31"/>
    </row>
    <row r="19" spans="1:8" x14ac:dyDescent="0.25">
      <c r="A19" s="14" t="s">
        <v>16</v>
      </c>
      <c r="B19" s="12">
        <f>B13</f>
        <v>34.11</v>
      </c>
      <c r="C19" s="12">
        <f>C32*C2/C11</f>
        <v>33.950000000000003</v>
      </c>
      <c r="F19" s="21"/>
    </row>
    <row r="20" spans="1:8" x14ac:dyDescent="0.25">
      <c r="A20" s="14" t="s">
        <v>6</v>
      </c>
      <c r="B20" s="12">
        <f>B8/B21</f>
        <v>33.891696000000003</v>
      </c>
      <c r="C20" s="12">
        <f>C8/C21</f>
        <v>32.303040000000003</v>
      </c>
      <c r="F20" s="1"/>
    </row>
    <row r="21" spans="1:8" x14ac:dyDescent="0.25">
      <c r="A21" s="13" t="s">
        <v>8</v>
      </c>
      <c r="B21" s="12">
        <f>(B5*1000/B19)/B23</f>
        <v>7.9665532229487717</v>
      </c>
      <c r="C21" s="12">
        <f>(C5*1000/C19)/C23</f>
        <v>7.8816111424807067</v>
      </c>
      <c r="F21" s="1"/>
    </row>
    <row r="22" spans="1:8" x14ac:dyDescent="0.25">
      <c r="A22" s="5" t="s">
        <v>9</v>
      </c>
      <c r="B22" s="115">
        <f>'Estándar técnico'!B18</f>
        <v>0.83994289962825286</v>
      </c>
      <c r="C22" s="115">
        <f>(C4*C2)/C14</f>
        <v>0.786536157779401</v>
      </c>
      <c r="F22" s="1"/>
    </row>
    <row r="23" spans="1:8" x14ac:dyDescent="0.25">
      <c r="A23" s="3" t="s">
        <v>1</v>
      </c>
      <c r="B23" s="24">
        <f>'Estándar técnico'!B13</f>
        <v>0.92</v>
      </c>
      <c r="C23" s="24">
        <f>C5*C2/C15</f>
        <v>0.91523791352515771</v>
      </c>
    </row>
    <row r="24" spans="1:8" x14ac:dyDescent="0.25">
      <c r="A24" s="5" t="s">
        <v>17</v>
      </c>
      <c r="B24" s="4">
        <f>B18-B20</f>
        <v>6.4583039999999983</v>
      </c>
      <c r="C24" s="4">
        <f>C18-C20</f>
        <v>8.7669599999999903</v>
      </c>
      <c r="F24" s="1"/>
    </row>
    <row r="25" spans="1:8" x14ac:dyDescent="0.25">
      <c r="A25" s="13" t="s">
        <v>18</v>
      </c>
      <c r="B25" s="11">
        <f>B24/B18</f>
        <v>0.16005710037174717</v>
      </c>
      <c r="C25" s="11">
        <f>C24/C18</f>
        <v>0.21346384222059878</v>
      </c>
    </row>
    <row r="26" spans="1:8" x14ac:dyDescent="0.25">
      <c r="A26" s="13" t="s">
        <v>24</v>
      </c>
      <c r="B26" s="12">
        <v>0</v>
      </c>
      <c r="C26" s="12">
        <f>C16*1000/C11</f>
        <v>0</v>
      </c>
      <c r="F26" s="1"/>
    </row>
    <row r="27" spans="1:8" x14ac:dyDescent="0.25">
      <c r="A27" s="13" t="s">
        <v>19</v>
      </c>
      <c r="B27" s="12">
        <f>B24-B26</f>
        <v>6.4583039999999983</v>
      </c>
      <c r="C27" s="12">
        <f>C24-C26</f>
        <v>8.7669599999999903</v>
      </c>
      <c r="F27" s="1"/>
    </row>
    <row r="28" spans="1:8" x14ac:dyDescent="0.25">
      <c r="A28" s="3" t="s">
        <v>20</v>
      </c>
      <c r="B28" s="24">
        <f>B27/B18</f>
        <v>0.16005710037174717</v>
      </c>
      <c r="C28" s="24">
        <f>C27/C18</f>
        <v>0.21346384222059878</v>
      </c>
    </row>
    <row r="29" spans="1:8" x14ac:dyDescent="0.25">
      <c r="A29" s="77"/>
      <c r="B29" s="78"/>
      <c r="C29" s="78"/>
    </row>
    <row r="30" spans="1:8" ht="30" x14ac:dyDescent="0.25">
      <c r="A30" s="108" t="s">
        <v>87</v>
      </c>
      <c r="B30" s="109" t="s">
        <v>40</v>
      </c>
      <c r="C30" s="109" t="s">
        <v>4</v>
      </c>
      <c r="D30" s="110" t="s">
        <v>92</v>
      </c>
      <c r="E30" s="107" t="s">
        <v>91</v>
      </c>
      <c r="F30" s="107" t="s">
        <v>93</v>
      </c>
      <c r="G30" s="1"/>
      <c r="H30" s="1"/>
    </row>
    <row r="31" spans="1:8" x14ac:dyDescent="0.25">
      <c r="A31" s="74" t="s">
        <v>90</v>
      </c>
      <c r="B31" s="9">
        <f>B14/C2*1000</f>
        <v>321.45042254598292</v>
      </c>
      <c r="C31" s="8">
        <f>C14/C2*1000</f>
        <v>323.69776962168265</v>
      </c>
      <c r="D31" s="79">
        <f>(B31-C31)*C2/1000</f>
        <v>-1.4328186015831235</v>
      </c>
      <c r="E31" s="79">
        <f>D31*B34</f>
        <v>-7.9478447829815853</v>
      </c>
      <c r="F31" s="79">
        <f>E31/C2</f>
        <v>-1.2466034228906435E-2</v>
      </c>
      <c r="G31" s="1"/>
      <c r="H31" s="1"/>
    </row>
    <row r="32" spans="1:8" x14ac:dyDescent="0.25">
      <c r="A32" s="39" t="s">
        <v>74</v>
      </c>
      <c r="B32" s="7">
        <f>B15/C2*1000</f>
        <v>271.73913043478257</v>
      </c>
      <c r="C32" s="6">
        <f>C15/C2*1000</f>
        <v>267.58069828722006</v>
      </c>
      <c r="D32" s="20">
        <f>(B32-C32)*C2/1000</f>
        <v>2.6512499999999521</v>
      </c>
      <c r="E32" s="20">
        <f>D32*B35</f>
        <v>26.215559999999527</v>
      </c>
      <c r="F32" s="20">
        <f>E32/C2</f>
        <v>4.1118577075098077E-2</v>
      </c>
      <c r="G32" s="1"/>
      <c r="H32" s="1"/>
    </row>
    <row r="33" spans="1:8" x14ac:dyDescent="0.25">
      <c r="A33" s="62" t="s">
        <v>88</v>
      </c>
      <c r="B33" s="52"/>
      <c r="C33" s="23"/>
      <c r="D33" s="47"/>
      <c r="E33" s="15">
        <f>SUM(E31:E32)</f>
        <v>18.267715217017944</v>
      </c>
      <c r="F33" s="88">
        <f>SUM(F31:F32)</f>
        <v>2.8652542846191641E-2</v>
      </c>
      <c r="G33" s="1"/>
      <c r="H33" s="1"/>
    </row>
    <row r="34" spans="1:8" x14ac:dyDescent="0.25">
      <c r="A34" s="74" t="s">
        <v>75</v>
      </c>
      <c r="B34" s="124">
        <v>5.5469999999999997</v>
      </c>
      <c r="C34" s="126">
        <v>5.6059999999999999</v>
      </c>
      <c r="D34" s="17"/>
      <c r="E34" s="99">
        <f>(B34-C34)*C2</f>
        <v>-37.616040000000098</v>
      </c>
      <c r="F34" s="79">
        <f>E34/C2</f>
        <v>-5.9000000000000156E-2</v>
      </c>
      <c r="G34" s="1"/>
      <c r="H34" s="1"/>
    </row>
    <row r="35" spans="1:8" x14ac:dyDescent="0.25">
      <c r="A35" s="39" t="s">
        <v>76</v>
      </c>
      <c r="B35" s="125">
        <v>9.8879999999999999</v>
      </c>
      <c r="C35" s="127">
        <v>9.7690000000000001</v>
      </c>
      <c r="D35" s="81"/>
      <c r="E35" s="100">
        <f>(B35-C35)*C2</f>
        <v>75.869639999999848</v>
      </c>
      <c r="F35" s="20">
        <f>E35/C2</f>
        <v>0.11899999999999977</v>
      </c>
      <c r="G35" s="1"/>
      <c r="H35" s="1"/>
    </row>
    <row r="36" spans="1:8" x14ac:dyDescent="0.25">
      <c r="A36" s="102" t="s">
        <v>89</v>
      </c>
      <c r="B36" s="10"/>
      <c r="C36" s="10"/>
      <c r="D36" s="101"/>
      <c r="E36" s="88">
        <f>SUM(E34:E35)</f>
        <v>38.25359999999975</v>
      </c>
      <c r="F36" s="88">
        <f>E36/C2</f>
        <v>5.9999999999999616E-2</v>
      </c>
      <c r="G36" s="1"/>
      <c r="H36" s="1"/>
    </row>
    <row r="37" spans="1:8" x14ac:dyDescent="0.25">
      <c r="A37" s="77"/>
      <c r="B37" s="77"/>
      <c r="C37" s="77"/>
      <c r="D37" s="1"/>
      <c r="E37" s="80"/>
      <c r="G37" s="1"/>
      <c r="H37" s="1"/>
    </row>
    <row r="38" spans="1:8" ht="30" x14ac:dyDescent="0.25">
      <c r="A38" s="112" t="s">
        <v>77</v>
      </c>
      <c r="B38" s="113" t="s">
        <v>40</v>
      </c>
      <c r="C38" s="113" t="s">
        <v>4</v>
      </c>
      <c r="D38" s="113" t="s">
        <v>41</v>
      </c>
      <c r="E38" s="114" t="s">
        <v>91</v>
      </c>
      <c r="F38" s="107" t="s">
        <v>93</v>
      </c>
      <c r="G38" s="1"/>
      <c r="H38" s="1"/>
    </row>
    <row r="39" spans="1:8" x14ac:dyDescent="0.25">
      <c r="A39" s="14" t="s">
        <v>115</v>
      </c>
      <c r="B39" s="15">
        <f>B14</f>
        <v>204.94393139841688</v>
      </c>
      <c r="C39" s="15">
        <f>C14</f>
        <v>206.37674999999999</v>
      </c>
      <c r="D39" s="15">
        <f>B39-C39</f>
        <v>-1.4328186015831079</v>
      </c>
      <c r="E39" s="15">
        <f>D39*B34</f>
        <v>-7.9478447829814991</v>
      </c>
      <c r="F39" s="79">
        <f>E39/C2</f>
        <v>-1.2466034228906299E-2</v>
      </c>
      <c r="G39" s="1"/>
      <c r="H39" s="1"/>
    </row>
    <row r="40" spans="1:8" x14ac:dyDescent="0.25">
      <c r="A40" s="81" t="s">
        <v>116</v>
      </c>
      <c r="B40" s="20">
        <f>B15</f>
        <v>173.24999999999997</v>
      </c>
      <c r="C40" s="20">
        <f>C15</f>
        <v>170.59875</v>
      </c>
      <c r="D40" s="20">
        <f>B40-C40</f>
        <v>2.6512499999999761</v>
      </c>
      <c r="E40" s="20">
        <f>D40*B35</f>
        <v>26.215559999999762</v>
      </c>
      <c r="F40" s="20">
        <f>E40/C2</f>
        <v>4.1118577075098445E-2</v>
      </c>
      <c r="G40" s="1"/>
      <c r="H40" s="1"/>
    </row>
    <row r="41" spans="1:8" x14ac:dyDescent="0.25">
      <c r="B41" s="47"/>
      <c r="C41" s="47"/>
      <c r="D41" s="47"/>
      <c r="E41" s="88">
        <f>SUM(E39:E40)</f>
        <v>18.267715217018264</v>
      </c>
      <c r="F41" s="88">
        <f>SUM(F39:F40)</f>
        <v>2.8652542846192147E-2</v>
      </c>
      <c r="G41" s="1"/>
      <c r="H41" s="1"/>
    </row>
    <row r="43" spans="1:8" ht="30" x14ac:dyDescent="0.25">
      <c r="A43" s="111" t="s">
        <v>82</v>
      </c>
      <c r="B43" s="50" t="s">
        <v>40</v>
      </c>
      <c r="C43" s="50" t="s">
        <v>4</v>
      </c>
      <c r="D43" s="50" t="s">
        <v>81</v>
      </c>
      <c r="E43" s="107" t="s">
        <v>91</v>
      </c>
      <c r="F43" s="114" t="s">
        <v>93</v>
      </c>
    </row>
    <row r="44" spans="1:8" x14ac:dyDescent="0.25">
      <c r="A44" s="90" t="s">
        <v>30</v>
      </c>
      <c r="B44" s="79"/>
      <c r="C44" s="79"/>
      <c r="D44" s="91"/>
      <c r="E44" s="79"/>
      <c r="F44" s="17"/>
    </row>
    <row r="45" spans="1:8" x14ac:dyDescent="0.25">
      <c r="A45" s="33" t="s">
        <v>38</v>
      </c>
      <c r="B45" s="15">
        <f>B$4/B$22*C$2</f>
        <v>204.94393139841688</v>
      </c>
      <c r="C45" s="15">
        <f>(C$4/B$22)*C$2</f>
        <v>193.25453679272937</v>
      </c>
      <c r="D45" s="15">
        <f>B45-C45</f>
        <v>11.689394605687511</v>
      </c>
      <c r="E45" s="15">
        <f>D45*B$34</f>
        <v>64.841071877748618</v>
      </c>
      <c r="F45" s="15">
        <f>E45/$C$2</f>
        <v>0.10170191335364299</v>
      </c>
    </row>
    <row r="46" spans="1:8" x14ac:dyDescent="0.25">
      <c r="A46" s="49" t="s">
        <v>31</v>
      </c>
      <c r="B46" s="15">
        <f>B$4/B$22*C$2</f>
        <v>204.94393139841688</v>
      </c>
      <c r="C46" s="84">
        <f>(B$4/C$22)*C$2</f>
        <v>218.85986842105262</v>
      </c>
      <c r="D46" s="15">
        <f>B46-C46</f>
        <v>-13.915937022635745</v>
      </c>
      <c r="E46" s="15">
        <f>D46*B$34</f>
        <v>-77.191702664560481</v>
      </c>
      <c r="F46" s="15">
        <f t="shared" ref="F46:F57" si="0">E46/$C$2</f>
        <v>-0.12107362862249904</v>
      </c>
    </row>
    <row r="47" spans="1:8" x14ac:dyDescent="0.25">
      <c r="A47" s="82" t="s">
        <v>43</v>
      </c>
      <c r="B47" s="15"/>
      <c r="C47" s="15"/>
      <c r="D47" s="15">
        <f>(B22-C22)*(B4-C4)*C2</f>
        <v>0.52437003593057219</v>
      </c>
      <c r="E47" s="15">
        <f>D47*B$34</f>
        <v>2.9086805893068837</v>
      </c>
      <c r="F47" s="15">
        <f t="shared" si="0"/>
        <v>4.562206834347958E-3</v>
      </c>
    </row>
    <row r="48" spans="1:8" x14ac:dyDescent="0.25">
      <c r="A48" s="83" t="s">
        <v>79</v>
      </c>
      <c r="B48" s="85"/>
      <c r="C48" s="85"/>
      <c r="D48" s="85">
        <f>SUM(D45:D47)</f>
        <v>-1.7021723810176623</v>
      </c>
      <c r="E48" s="85">
        <f>SUM(E45:E47)</f>
        <v>-9.4419501975049798</v>
      </c>
      <c r="F48" s="20">
        <f t="shared" si="0"/>
        <v>-1.4809508434508093E-2</v>
      </c>
    </row>
    <row r="49" spans="1:6" x14ac:dyDescent="0.25">
      <c r="A49" s="90" t="s">
        <v>2</v>
      </c>
      <c r="B49" s="79"/>
      <c r="C49" s="79"/>
      <c r="D49" s="91"/>
      <c r="E49" s="79"/>
      <c r="F49" s="15"/>
    </row>
    <row r="50" spans="1:6" x14ac:dyDescent="0.25">
      <c r="A50" s="33" t="s">
        <v>39</v>
      </c>
      <c r="B50" s="15">
        <f>C$2*B$5/B$23</f>
        <v>173.24999999999997</v>
      </c>
      <c r="C50" s="15">
        <f>C2*C5/B23</f>
        <v>169.7157</v>
      </c>
      <c r="D50" s="86">
        <f>B50-C50</f>
        <v>3.5342999999999734</v>
      </c>
      <c r="E50" s="15">
        <f>D50*B$35</f>
        <v>34.947158399999736</v>
      </c>
      <c r="F50" s="15">
        <f t="shared" si="0"/>
        <v>5.4813913043477852E-2</v>
      </c>
    </row>
    <row r="51" spans="1:6" x14ac:dyDescent="0.25">
      <c r="A51" s="33" t="s">
        <v>32</v>
      </c>
      <c r="B51" s="15">
        <f>C$2*B$5/B$23</f>
        <v>173.24999999999997</v>
      </c>
      <c r="C51" s="15">
        <f>C2*B5/C23</f>
        <v>174.1514393630053</v>
      </c>
      <c r="D51" s="86">
        <f>B51-C51</f>
        <v>-0.90143936300532346</v>
      </c>
      <c r="E51" s="15">
        <f>D51*B$35</f>
        <v>-8.9134324213966387</v>
      </c>
      <c r="F51" s="15">
        <f t="shared" si="0"/>
        <v>-1.3980538963229561E-2</v>
      </c>
    </row>
    <row r="52" spans="1:6" x14ac:dyDescent="0.25">
      <c r="A52" s="82" t="s">
        <v>43</v>
      </c>
      <c r="B52" s="15"/>
      <c r="C52" s="47"/>
      <c r="D52" s="15">
        <f>(B23-C23)*(B5-C5)*C2</f>
        <v>1.5484190849792408E-2</v>
      </c>
      <c r="E52" s="15">
        <f>D52*B$35</f>
        <v>0.15310767912274734</v>
      </c>
      <c r="F52" s="15">
        <f t="shared" si="0"/>
        <v>2.4014630642252863E-4</v>
      </c>
    </row>
    <row r="53" spans="1:6" x14ac:dyDescent="0.25">
      <c r="A53" s="89" t="s">
        <v>80</v>
      </c>
      <c r="B53" s="20"/>
      <c r="C53" s="87"/>
      <c r="D53" s="20">
        <f>SUM(D50:D52)</f>
        <v>2.6483448278444421</v>
      </c>
      <c r="E53" s="20">
        <f>SUM(E50:E52)</f>
        <v>26.186833657725845</v>
      </c>
      <c r="F53" s="15">
        <f t="shared" si="0"/>
        <v>4.1073520386670823E-2</v>
      </c>
    </row>
    <row r="54" spans="1:6" x14ac:dyDescent="0.25">
      <c r="A54" s="96" t="s">
        <v>0</v>
      </c>
      <c r="B54" s="56"/>
      <c r="C54" s="97"/>
      <c r="D54" s="98"/>
      <c r="E54" s="56">
        <f>E53+E48</f>
        <v>16.744883460220866</v>
      </c>
      <c r="F54" s="56">
        <f>F53+F48</f>
        <v>2.6264011952162727E-2</v>
      </c>
    </row>
    <row r="55" spans="1:6" x14ac:dyDescent="0.25">
      <c r="A55" s="48" t="s">
        <v>42</v>
      </c>
      <c r="B55" s="92"/>
      <c r="C55" s="92"/>
      <c r="D55" s="92"/>
      <c r="E55" s="79">
        <f>SUM(E45,E50)</f>
        <v>99.788230277748355</v>
      </c>
      <c r="F55" s="15">
        <f t="shared" si="0"/>
        <v>0.15651582639712083</v>
      </c>
    </row>
    <row r="56" spans="1:6" x14ac:dyDescent="0.25">
      <c r="A56" s="26" t="s">
        <v>84</v>
      </c>
      <c r="E56" s="15">
        <f>SUM(E46,E51)</f>
        <v>-86.105135085957116</v>
      </c>
      <c r="F56" s="15">
        <f t="shared" si="0"/>
        <v>-0.13505416758572861</v>
      </c>
    </row>
    <row r="57" spans="1:6" x14ac:dyDescent="0.25">
      <c r="A57" s="26" t="s">
        <v>43</v>
      </c>
      <c r="D57" s="1"/>
      <c r="E57" s="15">
        <f>SUM(E47+E52)</f>
        <v>3.0617882684296309</v>
      </c>
      <c r="F57" s="20">
        <f t="shared" si="0"/>
        <v>4.8023531407704861E-3</v>
      </c>
    </row>
    <row r="58" spans="1:6" x14ac:dyDescent="0.25">
      <c r="A58" s="93" t="s">
        <v>83</v>
      </c>
      <c r="B58" s="94"/>
      <c r="C58" s="94"/>
      <c r="D58" s="94"/>
      <c r="E58" s="95">
        <f>1-ABS(E57/E54)</f>
        <v>0.81715081650444366</v>
      </c>
      <c r="F58" s="95"/>
    </row>
    <row r="61" spans="1:6" x14ac:dyDescent="0.25">
      <c r="C61" s="1"/>
      <c r="D61" s="1"/>
      <c r="E61" s="1"/>
    </row>
  </sheetData>
  <pageMargins left="0.25" right="0.25" top="0.75" bottom="0.75" header="0.3" footer="0.3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Datos materia prima</vt:lpstr>
      <vt:lpstr>Estándar técnico</vt:lpstr>
      <vt:lpstr>Datos fabricación real</vt:lpstr>
      <vt:lpstr>Desviaciones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Riera</dc:creator>
  <cp:lastModifiedBy>Juan Riera</cp:lastModifiedBy>
  <dcterms:created xsi:type="dcterms:W3CDTF">2021-08-17T11:04:57Z</dcterms:created>
  <dcterms:modified xsi:type="dcterms:W3CDTF">2026-03-20T08:53:26Z</dcterms:modified>
</cp:coreProperties>
</file>