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Ex1.xml" ContentType="application/vnd.ms-office.chartex+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xl/webextensions/webextension2.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filterPrivacy="1" defaultThemeVersion="166925"/>
  <xr:revisionPtr revIDLastSave="0" documentId="13_ncr:1_{B803D6B9-3342-4572-B981-BB2D78C7FB70}" xr6:coauthVersionLast="47" xr6:coauthVersionMax="47" xr10:uidLastSave="{00000000-0000-0000-0000-000000000000}"/>
  <bookViews>
    <workbookView xWindow="-135" yWindow="-135" windowWidth="29070" windowHeight="15750" xr2:uid="{00000000-000D-0000-FFFF-FFFF00000000}"/>
  </bookViews>
  <sheets>
    <sheet name="Info" sheetId="5" r:id="rId1"/>
    <sheet name="ModelonExperiment" sheetId="11" r:id="rId2"/>
    <sheet name="_intermediate" sheetId="9" state="hidden" r:id="rId3"/>
    <sheet name="Dashboard" sheetId="10" r:id="rId4"/>
  </sheets>
  <externalReferences>
    <externalReference r:id="rId5"/>
  </externalReferences>
  <definedNames>
    <definedName name="_xlnm._FilterDatabase" localSheetId="3" hidden="1">Dashboard!$A$3:$F$10</definedName>
    <definedName name="_xlchart.v1.0" hidden="1">Dashboard!$I$28</definedName>
    <definedName name="_xlchart.v1.1" hidden="1">Dashboard!$I$29:$I$91</definedName>
    <definedName name="MATCHINTABLE">[1]!Table4[#Headers]</definedName>
    <definedName name="UGU" localSheetId="3">Dashboard!$E$2:$H$10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9" i="10" l="1"/>
  <c r="H30" i="10"/>
  <c r="H31" i="10"/>
  <c r="H42" i="10"/>
  <c r="H43" i="10"/>
  <c r="H44" i="10"/>
  <c r="H45" i="10"/>
  <c r="H46" i="10"/>
  <c r="H47" i="10"/>
  <c r="H58" i="10"/>
  <c r="G29" i="10"/>
  <c r="G30" i="10"/>
  <c r="G31" i="10"/>
  <c r="G32" i="10"/>
  <c r="G33" i="10"/>
  <c r="G44" i="10"/>
  <c r="G45" i="10"/>
  <c r="G46" i="10"/>
  <c r="G47" i="10"/>
  <c r="G48" i="10"/>
  <c r="G49" i="10"/>
  <c r="F30" i="10"/>
  <c r="F31" i="10"/>
  <c r="F32" i="10"/>
  <c r="F33" i="10"/>
  <c r="F34" i="10"/>
  <c r="F35" i="10"/>
  <c r="F46" i="10"/>
  <c r="F47" i="10"/>
  <c r="F48" i="10"/>
  <c r="F49" i="10"/>
  <c r="F50" i="10"/>
  <c r="F51" i="10"/>
  <c r="E32" i="10"/>
  <c r="E33" i="10"/>
  <c r="E34" i="10"/>
  <c r="E35" i="10"/>
  <c r="E36" i="10"/>
  <c r="E37" i="10"/>
  <c r="E48" i="10"/>
  <c r="E49" i="10"/>
  <c r="E50" i="10"/>
  <c r="E51" i="10"/>
  <c r="E52" i="10"/>
  <c r="E53" i="10"/>
  <c r="D34" i="10"/>
  <c r="D35" i="10"/>
  <c r="D36" i="10"/>
  <c r="D37" i="10"/>
  <c r="D38" i="10"/>
  <c r="D39" i="10"/>
  <c r="D49" i="10"/>
  <c r="D50" i="10"/>
  <c r="D51" i="10"/>
  <c r="D52" i="10"/>
  <c r="D53" i="10"/>
  <c r="D54" i="10"/>
  <c r="D55" i="10"/>
  <c r="C35" i="10"/>
  <c r="C36" i="10"/>
  <c r="C37" i="10"/>
  <c r="C38" i="10"/>
  <c r="C39" i="10"/>
  <c r="C40" i="10"/>
  <c r="C41" i="10"/>
  <c r="C51" i="10"/>
  <c r="C52" i="10"/>
  <c r="C53" i="10"/>
  <c r="C54" i="10"/>
  <c r="C55" i="10"/>
  <c r="C56" i="10"/>
  <c r="C57" i="10"/>
  <c r="A1" i="9" a="1"/>
  <c r="A1" i="9" s="1"/>
  <c r="E10" i="10"/>
  <c r="E9" i="10"/>
  <c r="K37" i="10" a="1"/>
  <c r="K49" i="10" a="1"/>
  <c r="J34" i="10" a="1"/>
  <c r="L47" i="10" a="1"/>
  <c r="L33" i="10" a="1"/>
  <c r="M30" i="10" a="1"/>
  <c r="I39" i="10" a="1"/>
  <c r="J53" i="10" a="1"/>
  <c r="J37" i="10" a="1"/>
  <c r="I53" i="10" a="1"/>
  <c r="L46" i="10" a="1"/>
  <c r="K33" i="10" a="1"/>
  <c r="I41" i="10" a="1"/>
  <c r="I57" i="10" a="1"/>
  <c r="I54" i="10" a="1"/>
  <c r="M43" i="10" a="1"/>
  <c r="J49" i="10" a="1"/>
  <c r="I40" i="10" a="1"/>
  <c r="K48" i="10" a="1"/>
  <c r="I52" i="10" a="1"/>
  <c r="K34" i="10" a="1"/>
  <c r="M31" i="10" a="1"/>
  <c r="I37" i="10" a="1"/>
  <c r="J50" i="10" a="1"/>
  <c r="K51" i="10" a="1"/>
  <c r="J54" i="10" a="1"/>
  <c r="K53" i="10" a="1"/>
  <c r="K50" i="10" a="1"/>
  <c r="L48" i="10" a="1"/>
  <c r="L32" i="10" a="1"/>
  <c r="K36" i="10" a="1"/>
  <c r="M47" i="10" a="1"/>
  <c r="M46" i="10" a="1"/>
  <c r="M29" i="10" a="1"/>
  <c r="I56" i="10" a="1"/>
  <c r="J38" i="10" a="1"/>
  <c r="L30" i="10" a="1"/>
  <c r="K35" i="10" a="1"/>
  <c r="K32" i="10" a="1"/>
  <c r="L45" i="10" a="1"/>
  <c r="M45" i="10" a="1"/>
  <c r="K52" i="10" a="1"/>
  <c r="I36" i="10" a="1"/>
  <c r="L31" i="10" a="1"/>
  <c r="M44" i="10" a="1"/>
  <c r="M58" i="10" a="1"/>
  <c r="J35" i="10" a="1"/>
  <c r="J52" i="10" a="1"/>
  <c r="L29" i="10" a="1"/>
  <c r="J36" i="10" a="1"/>
  <c r="I38" i="10" a="1"/>
  <c r="J51" i="10" a="1"/>
  <c r="L49" i="10" a="1"/>
  <c r="I35" i="10" a="1"/>
  <c r="J39" i="10" a="1"/>
  <c r="I55" i="10" a="1"/>
  <c r="I51" i="10" a="1"/>
  <c r="J55" i="10" a="1"/>
  <c r="M42" i="10" a="1"/>
  <c r="L44" i="10" a="1"/>
  <c r="D33" i="10" l="1"/>
  <c r="E47" i="10"/>
  <c r="E31" i="10"/>
  <c r="F45" i="10"/>
  <c r="F29" i="10"/>
  <c r="G43" i="10"/>
  <c r="H57" i="10"/>
  <c r="H41" i="10"/>
  <c r="C50" i="10"/>
  <c r="C34" i="10"/>
  <c r="D48" i="10"/>
  <c r="D32" i="10"/>
  <c r="E46" i="10"/>
  <c r="E30" i="10"/>
  <c r="F44" i="10"/>
  <c r="G58" i="10"/>
  <c r="G42" i="10"/>
  <c r="H56" i="10"/>
  <c r="H40" i="10"/>
  <c r="C49" i="10"/>
  <c r="C33" i="10"/>
  <c r="D47" i="10"/>
  <c r="D31" i="10"/>
  <c r="E45" i="10"/>
  <c r="E29" i="10"/>
  <c r="F43" i="10"/>
  <c r="G57" i="10"/>
  <c r="G41" i="10"/>
  <c r="H55" i="10"/>
  <c r="H39" i="10"/>
  <c r="C48" i="10"/>
  <c r="C32" i="10"/>
  <c r="D46" i="10"/>
  <c r="D30" i="10"/>
  <c r="E44" i="10"/>
  <c r="F58" i="10"/>
  <c r="F42" i="10"/>
  <c r="G56" i="10"/>
  <c r="G40" i="10"/>
  <c r="H54" i="10"/>
  <c r="H38" i="10"/>
  <c r="C47" i="10"/>
  <c r="C31" i="10"/>
  <c r="D45" i="10"/>
  <c r="D29" i="10"/>
  <c r="E43" i="10"/>
  <c r="F57" i="10"/>
  <c r="F41" i="10"/>
  <c r="G55" i="10"/>
  <c r="G39" i="10"/>
  <c r="H53" i="10"/>
  <c r="H37" i="10"/>
  <c r="C46" i="10"/>
  <c r="C30" i="10"/>
  <c r="D44" i="10"/>
  <c r="E58" i="10"/>
  <c r="E42" i="10"/>
  <c r="F56" i="10"/>
  <c r="F40" i="10"/>
  <c r="G54" i="10"/>
  <c r="G38" i="10"/>
  <c r="H52" i="10"/>
  <c r="H36" i="10"/>
  <c r="C45" i="10"/>
  <c r="C29" i="10"/>
  <c r="D43" i="10"/>
  <c r="E57" i="10"/>
  <c r="E41" i="10"/>
  <c r="F55" i="10"/>
  <c r="F39" i="10"/>
  <c r="G53" i="10"/>
  <c r="G37" i="10"/>
  <c r="H51" i="10"/>
  <c r="H35" i="10"/>
  <c r="C44" i="10"/>
  <c r="D58" i="10"/>
  <c r="D42" i="10"/>
  <c r="E56" i="10"/>
  <c r="E40" i="10"/>
  <c r="F54" i="10"/>
  <c r="F38" i="10"/>
  <c r="G52" i="10"/>
  <c r="G36" i="10"/>
  <c r="H50" i="10"/>
  <c r="H34" i="10"/>
  <c r="C43" i="10"/>
  <c r="D57" i="10"/>
  <c r="D41" i="10"/>
  <c r="E55" i="10"/>
  <c r="E39" i="10"/>
  <c r="F53" i="10"/>
  <c r="F37" i="10"/>
  <c r="G51" i="10"/>
  <c r="G35" i="10"/>
  <c r="H49" i="10"/>
  <c r="H33" i="10"/>
  <c r="C58" i="10"/>
  <c r="C42" i="10"/>
  <c r="D56" i="10"/>
  <c r="D40" i="10"/>
  <c r="E54" i="10"/>
  <c r="E38" i="10"/>
  <c r="F52" i="10"/>
  <c r="F36" i="10"/>
  <c r="G50" i="10"/>
  <c r="G34" i="10"/>
  <c r="H48" i="10"/>
  <c r="H32" i="10"/>
  <c r="I36" i="10"/>
  <c r="L46" i="10"/>
  <c r="I40" i="10"/>
  <c r="J34" i="10"/>
  <c r="J39" i="10"/>
  <c r="K51" i="10"/>
  <c r="J36" i="10"/>
  <c r="I52" i="10"/>
  <c r="L45" i="10"/>
  <c r="I56" i="10"/>
  <c r="M47" i="10"/>
  <c r="L44" i="10"/>
  <c r="L48" i="10"/>
  <c r="I37" i="10"/>
  <c r="K50" i="10"/>
  <c r="K49" i="10"/>
  <c r="K37" i="10"/>
  <c r="L31" i="10"/>
  <c r="L30" i="10"/>
  <c r="L32" i="10"/>
  <c r="J51" i="10"/>
  <c r="I38" i="10"/>
  <c r="K32" i="10"/>
  <c r="K36" i="10"/>
  <c r="M31" i="10"/>
  <c r="J35" i="10"/>
  <c r="I57" i="10"/>
  <c r="L47" i="10"/>
  <c r="M29" i="10"/>
  <c r="J50" i="10"/>
  <c r="J54" i="10"/>
  <c r="M45" i="10"/>
  <c r="K48" i="10"/>
  <c r="K52" i="10"/>
  <c r="J38" i="10"/>
  <c r="J52" i="10"/>
  <c r="M43" i="10"/>
  <c r="I41" i="10"/>
  <c r="J37" i="10"/>
  <c r="J49" i="10"/>
  <c r="M58" i="10"/>
  <c r="K35" i="10"/>
  <c r="I54" i="10"/>
  <c r="L49" i="10"/>
  <c r="I51" i="10"/>
  <c r="K34" i="10"/>
  <c r="I55" i="10"/>
  <c r="M30" i="10"/>
  <c r="M44" i="10"/>
  <c r="L29" i="10"/>
  <c r="K53" i="10"/>
  <c r="J53" i="10"/>
  <c r="L33" i="10"/>
  <c r="I35" i="10"/>
  <c r="I53" i="10"/>
  <c r="M42" i="10"/>
  <c r="M46" i="10"/>
  <c r="I39" i="10"/>
  <c r="K33" i="10"/>
  <c r="J55" i="10"/>
  <c r="K54" i="10" a="1"/>
  <c r="M57" i="10" a="1"/>
  <c r="M39" i="10" a="1"/>
  <c r="L37" i="10" a="1"/>
  <c r="J32" i="10" a="1"/>
  <c r="K57" i="10" a="1"/>
  <c r="J31" i="10" a="1"/>
  <c r="M52" i="10" a="1"/>
  <c r="J41" i="10" a="1"/>
  <c r="J58" i="10" a="1"/>
  <c r="L36" i="10" a="1"/>
  <c r="J57" i="10" a="1"/>
  <c r="K30" i="10" a="1"/>
  <c r="M51" i="10" a="1"/>
  <c r="L57" i="10" a="1"/>
  <c r="K56" i="10" a="1"/>
  <c r="L50" i="10" a="1"/>
  <c r="M49" i="10" a="1"/>
  <c r="L54" i="10" a="1"/>
  <c r="M56" i="10" a="1"/>
  <c r="J48" i="10" a="1"/>
  <c r="M54" i="10" a="1"/>
  <c r="L43" i="10" a="1"/>
  <c r="K42" i="10" a="1"/>
  <c r="I49" i="10" a="1"/>
  <c r="M55" i="10" a="1"/>
  <c r="I44" i="10" a="1"/>
  <c r="J47" i="10" a="1"/>
  <c r="L40" i="10" a="1"/>
  <c r="L35" i="10" a="1"/>
  <c r="I50" i="10" a="1"/>
  <c r="K46" i="10" a="1"/>
  <c r="I32" i="10" a="1"/>
  <c r="M38" i="10" a="1"/>
  <c r="M33" i="10" a="1"/>
  <c r="I34" i="10" a="1"/>
  <c r="K43" i="10" a="1"/>
  <c r="I48" i="10" a="1"/>
  <c r="J43" i="10" a="1"/>
  <c r="I47" i="10" a="1"/>
  <c r="I58" i="10" a="1"/>
  <c r="L34" i="10" a="1"/>
  <c r="I42" i="10" a="1"/>
  <c r="L51" i="10" a="1"/>
  <c r="L56" i="10" a="1"/>
  <c r="J44" i="10" a="1"/>
  <c r="K40" i="10" a="1"/>
  <c r="K29" i="10" a="1"/>
  <c r="J29" i="10" a="1"/>
  <c r="L53" i="10" a="1"/>
  <c r="J42" i="10" a="1"/>
  <c r="I43" i="10" a="1"/>
  <c r="J46" i="10" a="1"/>
  <c r="J30" i="10" a="1"/>
  <c r="I45" i="10" a="1"/>
  <c r="M36" i="10" a="1"/>
  <c r="L58" i="10" a="1"/>
  <c r="K39" i="10" a="1"/>
  <c r="M32" i="10" a="1"/>
  <c r="K45" i="10" a="1"/>
  <c r="I31" i="10" a="1"/>
  <c r="I30" i="10" a="1"/>
  <c r="L39" i="10" a="1"/>
  <c r="K38" i="10" a="1"/>
  <c r="K47" i="10" a="1"/>
  <c r="K58" i="10" a="1"/>
  <c r="K55" i="10" a="1"/>
  <c r="M48" i="10" a="1"/>
  <c r="K31" i="10" a="1"/>
  <c r="M37" i="10" a="1"/>
  <c r="J33" i="10" a="1"/>
  <c r="L41" i="10" a="1"/>
  <c r="L52" i="10" a="1"/>
  <c r="L42" i="10" a="1"/>
  <c r="I29" i="10" a="1"/>
  <c r="M40" i="10" a="1"/>
  <c r="K41" i="10" a="1"/>
  <c r="L55" i="10" a="1"/>
  <c r="J45" i="10" a="1"/>
  <c r="K44" i="10" a="1"/>
  <c r="M35" i="10" a="1"/>
  <c r="J56" i="10" a="1"/>
  <c r="J40" i="10" a="1"/>
  <c r="I33" i="10" a="1"/>
  <c r="L38" i="10" a="1"/>
  <c r="M53" i="10" a="1"/>
  <c r="M50" i="10" a="1"/>
  <c r="M34" i="10" a="1"/>
  <c r="M41" i="10" a="1"/>
  <c r="I46" i="10" a="1"/>
  <c r="L36" i="10" l="1"/>
  <c r="N36" i="10" s="1"/>
  <c r="K57" i="10"/>
  <c r="M53" i="10"/>
  <c r="M40" i="10"/>
  <c r="K47" i="10"/>
  <c r="I29" i="10"/>
  <c r="L42" i="10"/>
  <c r="N42" i="10" s="1"/>
  <c r="L58" i="10"/>
  <c r="M49" i="10"/>
  <c r="M36" i="10"/>
  <c r="K56" i="10"/>
  <c r="K43" i="10"/>
  <c r="K30" i="10"/>
  <c r="J42" i="10"/>
  <c r="J29" i="10"/>
  <c r="K46" i="10"/>
  <c r="J58" i="10"/>
  <c r="J32" i="10"/>
  <c r="I44" i="10"/>
  <c r="I31" i="10"/>
  <c r="J48" i="10"/>
  <c r="L34" i="10"/>
  <c r="K39" i="10"/>
  <c r="M35" i="10"/>
  <c r="I47" i="10"/>
  <c r="L50" i="10"/>
  <c r="K55" i="10"/>
  <c r="M51" i="10"/>
  <c r="K42" i="10"/>
  <c r="M38" i="10"/>
  <c r="K29" i="10"/>
  <c r="I50" i="10"/>
  <c r="J41" i="10"/>
  <c r="L37" i="10"/>
  <c r="N37" i="10" s="1"/>
  <c r="K58" i="10"/>
  <c r="M54" i="10"/>
  <c r="K45" i="10"/>
  <c r="M41" i="10"/>
  <c r="J56" i="10"/>
  <c r="K44" i="10"/>
  <c r="L52" i="10"/>
  <c r="N52" i="10" s="1"/>
  <c r="J43" i="10"/>
  <c r="J30" i="10"/>
  <c r="J46" i="10"/>
  <c r="M33" i="10"/>
  <c r="I32" i="10"/>
  <c r="K40" i="10"/>
  <c r="L35" i="10"/>
  <c r="N35" i="10" s="1"/>
  <c r="M52" i="10"/>
  <c r="M39" i="10"/>
  <c r="L51" i="10"/>
  <c r="N51" i="10" s="1"/>
  <c r="L38" i="10"/>
  <c r="N38" i="10" s="1"/>
  <c r="M55" i="10"/>
  <c r="M32" i="10"/>
  <c r="L54" i="10"/>
  <c r="N54" i="10" s="1"/>
  <c r="J45" i="10"/>
  <c r="L41" i="10"/>
  <c r="N41" i="10" s="1"/>
  <c r="M48" i="10"/>
  <c r="L57" i="10"/>
  <c r="N57" i="10" s="1"/>
  <c r="I34" i="10"/>
  <c r="J57" i="10"/>
  <c r="L53" i="10"/>
  <c r="N53" i="10" s="1"/>
  <c r="J44" i="10"/>
  <c r="L40" i="10"/>
  <c r="J31" i="10"/>
  <c r="M57" i="10"/>
  <c r="K31" i="10"/>
  <c r="I42" i="10"/>
  <c r="L39" i="10"/>
  <c r="N39" i="10" s="1"/>
  <c r="M56" i="10"/>
  <c r="I58" i="10"/>
  <c r="L55" i="10"/>
  <c r="N55" i="10" s="1"/>
  <c r="J33" i="10"/>
  <c r="I45" i="10"/>
  <c r="I48" i="10"/>
  <c r="K38" i="10"/>
  <c r="I43" i="10"/>
  <c r="I30" i="10"/>
  <c r="L56" i="10"/>
  <c r="N56" i="10" s="1"/>
  <c r="J47" i="10"/>
  <c r="L43" i="10"/>
  <c r="N43" i="10" s="1"/>
  <c r="K54" i="10"/>
  <c r="M34" i="10"/>
  <c r="I46" i="10"/>
  <c r="I33" i="10"/>
  <c r="J40" i="10"/>
  <c r="M50" i="10"/>
  <c r="K41" i="10"/>
  <c r="M37" i="10"/>
  <c r="I49" i="10"/>
  <c r="N50" i="10"/>
  <c r="N58" i="10"/>
  <c r="N49" i="10"/>
  <c r="N47" i="10"/>
  <c r="N32" i="10"/>
  <c r="N29" i="10"/>
  <c r="N48" i="10"/>
  <c r="N33" i="10"/>
  <c r="N30" i="10"/>
  <c r="N31" i="10"/>
  <c r="N46" i="10"/>
  <c r="N44" i="10"/>
  <c r="N45" i="10"/>
  <c r="P55" i="10" l="1"/>
  <c r="O55" i="10" s="1"/>
  <c r="P31" i="10"/>
  <c r="O31" i="10" s="1"/>
  <c r="P46" i="10"/>
  <c r="O46" i="10" s="1"/>
  <c r="P37" i="10"/>
  <c r="O37" i="10" s="1"/>
  <c r="P32" i="10"/>
  <c r="O32" i="10" s="1"/>
  <c r="P40" i="10"/>
  <c r="O40" i="10" s="1"/>
  <c r="P41" i="10"/>
  <c r="O41" i="10" s="1"/>
  <c r="P35" i="10"/>
  <c r="O35" i="10" s="1"/>
  <c r="P34" i="10"/>
  <c r="O34" i="10" s="1"/>
  <c r="P45" i="10"/>
  <c r="O45" i="10" s="1"/>
  <c r="P54" i="10"/>
  <c r="O54" i="10" s="1"/>
  <c r="P53" i="10"/>
  <c r="O53" i="10" s="1"/>
  <c r="P57" i="10"/>
  <c r="O57" i="10" s="1"/>
  <c r="P52" i="10"/>
  <c r="O52" i="10" s="1"/>
  <c r="P30" i="10"/>
  <c r="O30" i="10" s="1"/>
  <c r="P49" i="10"/>
  <c r="O49" i="10" s="1"/>
  <c r="P58" i="10"/>
  <c r="O58" i="10" s="1"/>
  <c r="P38" i="10"/>
  <c r="O38" i="10" s="1"/>
  <c r="P48" i="10"/>
  <c r="O48" i="10" s="1"/>
  <c r="N34" i="10"/>
  <c r="N40" i="10"/>
  <c r="P44" i="10"/>
  <c r="O44" i="10" s="1"/>
  <c r="P47" i="10"/>
  <c r="O47" i="10" s="1"/>
  <c r="P39" i="10"/>
  <c r="O39" i="10" s="1"/>
  <c r="P29" i="10"/>
  <c r="O29" i="10" s="1"/>
  <c r="P33" i="10"/>
  <c r="O33" i="10" s="1"/>
  <c r="P51" i="10"/>
  <c r="O51" i="10" s="1"/>
  <c r="P50" i="10"/>
  <c r="O50" i="10" s="1"/>
  <c r="P43" i="10"/>
  <c r="O43" i="10" s="1"/>
  <c r="P36" i="10"/>
  <c r="O36" i="10" s="1"/>
  <c r="P42" i="10"/>
  <c r="O42" i="10" s="1"/>
  <c r="P56" i="10"/>
  <c r="O56" i="10"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<sst xmlns="http://schemas.openxmlformats.org/spreadsheetml/2006/main" count="318" uniqueCount="184">
  <si>
    <t>Introduction</t>
  </si>
  <si>
    <t>Analysis</t>
  </si>
  <si>
    <t>Impact URL</t>
  </si>
  <si>
    <t>Experiment template</t>
  </si>
  <si>
    <t>Model</t>
  </si>
  <si>
    <t>Workspace ID</t>
  </si>
  <si>
    <t>exceldemo</t>
  </si>
  <si>
    <t>Examples.SimpleBatteryCharging</t>
  </si>
  <si>
    <t>Case 1</t>
  </si>
  <si>
    <t>Case 2</t>
  </si>
  <si>
    <t>Case 3</t>
  </si>
  <si>
    <t>Case 4</t>
  </si>
  <si>
    <t>Case 5</t>
  </si>
  <si>
    <t>start_time</t>
  </si>
  <si>
    <t>final_time</t>
  </si>
  <si>
    <t>Results</t>
  </si>
  <si>
    <t>Status</t>
  </si>
  <si>
    <t>Failed at</t>
  </si>
  <si>
    <t>Duration</t>
  </si>
  <si>
    <t>Datetime finished</t>
  </si>
  <si>
    <t>Experiment ID</t>
  </si>
  <si>
    <t>Case ID</t>
  </si>
  <si>
    <t>Case 6</t>
  </si>
  <si>
    <t>Case 7</t>
  </si>
  <si>
    <t>Case 8</t>
  </si>
  <si>
    <t>Case 9</t>
  </si>
  <si>
    <t>Case 10</t>
  </si>
  <si>
    <t>Case 11</t>
  </si>
  <si>
    <t>Case 12</t>
  </si>
  <si>
    <t>Case 13</t>
  </si>
  <si>
    <t>Case 14</t>
  </si>
  <si>
    <t>Case 15</t>
  </si>
  <si>
    <t>Case 16</t>
  </si>
  <si>
    <t>Case 17</t>
  </si>
  <si>
    <t>Case 18</t>
  </si>
  <si>
    <t>Case 19</t>
  </si>
  <si>
    <t>Case 20</t>
  </si>
  <si>
    <t>Case 21</t>
  </si>
  <si>
    <t>Case 22</t>
  </si>
  <si>
    <t>Case 23</t>
  </si>
  <si>
    <t>Case 24</t>
  </si>
  <si>
    <t>Case 25</t>
  </si>
  <si>
    <t>Case 26</t>
  </si>
  <si>
    <t>Case 27</t>
  </si>
  <si>
    <t>Case 28</t>
  </si>
  <si>
    <t>Case 29</t>
  </si>
  <si>
    <t>Case 30</t>
  </si>
  <si>
    <t>battery.core.iCellMaxCh</t>
  </si>
  <si>
    <t>battery.core.capacity.Q_cap_cell_nom</t>
  </si>
  <si>
    <t>battery.core.impedance.R0</t>
  </si>
  <si>
    <t>battery.np</t>
  </si>
  <si>
    <t>time</t>
  </si>
  <si>
    <t>battery.summary.e_loss</t>
  </si>
  <si>
    <t>Battery Charging Design - Modelon Impact Excel Add-in</t>
  </si>
  <si>
    <t>Plotting</t>
  </si>
  <si>
    <t>Select Scatter X:</t>
  </si>
  <si>
    <t>Cell Nominal Capacity (Ah)</t>
  </si>
  <si>
    <t>Select Scatter Y:</t>
  </si>
  <si>
    <t>Cell Internal Resitance (Ω)</t>
  </si>
  <si>
    <t>Pareto Objective 1:</t>
  </si>
  <si>
    <t>Charge Time (min)</t>
  </si>
  <si>
    <t>Pareto Objective 2:</t>
  </si>
  <si>
    <t>Charging Losses (Wh)</t>
  </si>
  <si>
    <t>Select Histogram:</t>
  </si>
  <si>
    <t>Cell Max Charge Current (A)</t>
  </si>
  <si>
    <t>Title Scatter:</t>
  </si>
  <si>
    <t>Title Histogram:</t>
  </si>
  <si>
    <t>Experiment</t>
  </si>
  <si>
    <t>Parameterization</t>
  </si>
  <si>
    <t>Pareto</t>
  </si>
  <si>
    <t>Case</t>
  </si>
  <si>
    <t>Cells in Parallel</t>
  </si>
  <si>
    <t>Histogram</t>
  </si>
  <si>
    <t>Scatter X</t>
  </si>
  <si>
    <t>Scatter Y</t>
  </si>
  <si>
    <t>Objective 1</t>
  </si>
  <si>
    <t>Objective 2</t>
  </si>
  <si>
    <t>Objective 1 (Plot)</t>
  </si>
  <si>
    <t>Objective 2 (Plot)</t>
  </si>
  <si>
    <t>Efficient?</t>
  </si>
  <si>
    <t>Instructions</t>
  </si>
  <si>
    <t>Modelon Impact Add-In for Excel</t>
  </si>
  <si>
    <t>In order to run the experiment there are a couple of things required:</t>
  </si>
  <si>
    <t>1. If not done already: Install the Modelon Impact Add-In for Excel</t>
  </si>
  <si>
    <t>Once these are in place, you simply just launch the Add-In and run the experiment from the ModelonExperiment.</t>
  </si>
  <si>
    <t>Workspace Link</t>
  </si>
  <si>
    <t>Installation instructions</t>
  </si>
  <si>
    <t>After finished execution, the Dashboard charts are populated with the values from the experiment sheet.</t>
  </si>
  <si>
    <t>Note: The workspace link will only work on impact.modelon.cloud, if you are using a privately hosted instance of Modelon Impact you need to adapt the URL to point at this specific instance.</t>
  </si>
  <si>
    <t>2.  If not done already: Check out the workspace needed for the experiment by clicking here:</t>
  </si>
  <si>
    <t>Example: Battery Charging with Analysis Dashboard</t>
  </si>
  <si>
    <t>Experiment information</t>
  </si>
  <si>
    <t>Baseline</t>
  </si>
  <si>
    <t>Trajectory</t>
  </si>
  <si>
    <t>Unit</t>
  </si>
  <si>
    <t>Outputs</t>
  </si>
  <si>
    <t>Modifiers</t>
  </si>
  <si>
    <t>Analysis settings</t>
  </si>
  <si>
    <t xml:space="preserve"> </t>
  </si>
  <si>
    <t>Compiler options</t>
  </si>
  <si>
    <t>Solver options</t>
  </si>
  <si>
    <t>Simulation options</t>
  </si>
  <si>
    <t>Advanced settings (unhide hidden rows below to edit)</t>
  </si>
  <si>
    <t>Baseline experiment ID</t>
  </si>
  <si>
    <t>Model name</t>
  </si>
  <si>
    <t>MI_Template_Standard 1.3.2</t>
  </si>
  <si>
    <t>Information</t>
  </si>
  <si>
    <t>dynamic</t>
  </si>
  <si>
    <t>https://jhmi-staging.modelon.com</t>
  </si>
  <si>
    <t>dynamic_diagnostics</t>
  </si>
  <si>
    <t>ncp</t>
  </si>
  <si>
    <t>rtol</t>
  </si>
  <si>
    <t>A</t>
  </si>
  <si>
    <t>C</t>
  </si>
  <si>
    <t>Ohm</t>
  </si>
  <si>
    <t>c_compiler</t>
  </si>
  <si>
    <t>generate_html_diagnostics</t>
  </si>
  <si>
    <t>include_protected_variables</t>
  </si>
  <si>
    <t>gcc</t>
  </si>
  <si>
    <t>examples_simplebatterycharging_20240122_145838_a749454</t>
  </si>
  <si>
    <t>s</t>
  </si>
  <si>
    <t>J</t>
  </si>
  <si>
    <t>case_1</t>
  </si>
  <si>
    <t>case_2</t>
  </si>
  <si>
    <t>case_3</t>
  </si>
  <si>
    <t>case_4</t>
  </si>
  <si>
    <t>case_5</t>
  </si>
  <si>
    <t>case_6</t>
  </si>
  <si>
    <t>case_7</t>
  </si>
  <si>
    <t>case_8</t>
  </si>
  <si>
    <t>case_9</t>
  </si>
  <si>
    <t>case_10</t>
  </si>
  <si>
    <t>case_11</t>
  </si>
  <si>
    <t>case_12</t>
  </si>
  <si>
    <t>case_13</t>
  </si>
  <si>
    <t>case_14</t>
  </si>
  <si>
    <t>case_15</t>
  </si>
  <si>
    <t>case_16</t>
  </si>
  <si>
    <t>case_17</t>
  </si>
  <si>
    <t>case_18</t>
  </si>
  <si>
    <t>case_19</t>
  </si>
  <si>
    <t>case_20</t>
  </si>
  <si>
    <t>case_21</t>
  </si>
  <si>
    <t>case_22</t>
  </si>
  <si>
    <t>case_23</t>
  </si>
  <si>
    <t>case_24</t>
  </si>
  <si>
    <t>case_25</t>
  </si>
  <si>
    <t>case_26</t>
  </si>
  <si>
    <t>case_27</t>
  </si>
  <si>
    <t>case_28</t>
  </si>
  <si>
    <t>case_29</t>
  </si>
  <si>
    <t>case_30</t>
  </si>
  <si>
    <t>examples_simplebatterycharging_20240122_150159_f25913f</t>
  </si>
  <si>
    <t>successful</t>
  </si>
  <si>
    <t>90ms</t>
  </si>
  <si>
    <t>30ms</t>
  </si>
  <si>
    <t>79ms</t>
  </si>
  <si>
    <t>77ms</t>
  </si>
  <si>
    <t>24ms</t>
  </si>
  <si>
    <t>45ms</t>
  </si>
  <si>
    <t>75ms</t>
  </si>
  <si>
    <t>95ms</t>
  </si>
  <si>
    <t>46ms</t>
  </si>
  <si>
    <t>31ms</t>
  </si>
  <si>
    <t>48ms</t>
  </si>
  <si>
    <t>37ms</t>
  </si>
  <si>
    <t>91ms</t>
  </si>
  <si>
    <t>56ms</t>
  </si>
  <si>
    <t>39ms</t>
  </si>
  <si>
    <t>54ms</t>
  </si>
  <si>
    <t>42ms</t>
  </si>
  <si>
    <t>28ms</t>
  </si>
  <si>
    <t>53ms</t>
  </si>
  <si>
    <t>25ms</t>
  </si>
  <si>
    <t>20ms</t>
  </si>
  <si>
    <t>40ms</t>
  </si>
  <si>
    <t>26ms</t>
  </si>
  <si>
    <t>34ms</t>
  </si>
  <si>
    <t>62ms</t>
  </si>
  <si>
    <t>70ms</t>
  </si>
  <si>
    <t>61ms</t>
  </si>
  <si>
    <t>2024-01-22, 16:01:59</t>
  </si>
  <si>
    <t>2024-01-22, 16:02:00</t>
  </si>
  <si>
    <t>3. First time you open the sheet you will need to use the "Run baseline" button to initialize the experiment 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</si>
</sst>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27">
    <font>
      <sz val="11"/>
      <color theme="1"/>
      <name val="Calibri"/>
      <family val="2"/>
      <scheme val="minor"/>
    </font>
    <font>
      <sz val="11"/>
      <color theme="0" tint="-0.499984740745262"/>
      <name val="Calibri"/>
      <family val="2"/>
      <scheme val="minor"/>
    </font>
    <font>
      <i/>
      <sz val="11"/>
      <color theme="0" tint="-0.499984740745262"/>
      <name val="Calibri"/>
      <family val="2"/>
      <scheme val="minor"/>
    </font>
    <font>
      <b/>
      <sz val="15"/>
      <color theme="1" tint="0.34998626667073579"/>
      <name val="Calibri"/>
      <family val="2"/>
      <scheme val="minor"/>
    </font>
    <font>
      <u/>
      <sz val="11"/>
      <color theme="10"/>
      <name val="Calibri"/>
      <family val="2"/>
      <scheme val="minor"/>
    </font>
    <font>
      <b/>
      <sz val="11"/>
      <color theme="1"/>
      <name val="Calibri"/>
      <family val="2"/>
      <scheme val="minor"/>
    </font>
    <font>
      <sz val="11"/>
      <color rgb="FF444444"/>
      <name val="Calibri"/>
      <family val="2"/>
      <charset val="1"/>
    </font>
    <font>
      <i/>
      <sz val="11"/>
      <color theme="0"/>
      <name val="Calibri"/>
      <family val="2"/>
      <scheme val="minor"/>
    </font>
    <font>
      <b/>
      <sz val="11"/>
      <color theme="3"/>
      <name val="Calibri"/>
      <family val="2"/>
      <scheme val="minor"/>
    </font>
    <font>
      <i/>
      <sz val="11"/>
      <color rgb="FF7F7F7F"/>
      <name val="Calibri"/>
      <family val="2"/>
      <scheme val="minor"/>
    </font>
    <font>
      <b/>
      <sz val="13"/>
      <color theme="1" tint="0.34998626667073579"/>
      <name val="Calibri"/>
      <family val="2"/>
      <scheme val="minor"/>
    </font>
    <font>
      <sz val="11"/>
      <color rgb="FF3F3F76"/>
      <name val="Calibri"/>
      <family val="2"/>
      <scheme val="minor"/>
    </font>
    <font>
      <sz val="8"/>
      <name val="Calibri"/>
      <family val="2"/>
      <scheme val="minor"/>
    </font>
    <font>
      <b/>
      <sz val="11"/>
      <color theme="5"/>
      <name val="Calibri"/>
      <family val="2"/>
      <scheme val="minor"/>
    </font>
    <font>
      <sz val="11"/>
      <color theme="1"/>
      <name val="Calibri"/>
      <family val="2"/>
      <scheme val="minor"/>
    </font>
    <font>
      <sz val="11"/>
      <color rgb="FF404040"/>
      <name val="Calibri"/>
      <family val="2"/>
      <scheme val="minor"/>
    </font>
    <font>
      <b/>
      <sz val="24"/>
      <color theme="0"/>
      <name val="ModelonTitilliumExtraBold"/>
    </font>
    <font>
      <sz val="11"/>
      <color theme="1"/>
      <name val="ModelonTitilliumRegular"/>
    </font>
    <font>
      <sz val="12"/>
      <color theme="1"/>
      <name val="ModelonTitilliumRegular"/>
    </font>
    <font>
      <sz val="16"/>
      <color theme="1"/>
      <name val="ModelonTitilliumRegular"/>
    </font>
    <font>
      <sz val="12"/>
      <color theme="1"/>
      <name val="ModelonTitilliumBold"/>
    </font>
    <font>
      <u/>
      <sz val="16"/>
      <color rgb="FFE36D00"/>
      <name val="ModelonTitilliumBold"/>
    </font>
    <font>
      <b/>
      <sz val="11"/>
      <color theme="1"/>
      <name val="ModelonTitilliumRegular"/>
    </font>
    <font>
      <sz val="11"/>
      <name val="ModelonTitilliumRegular"/>
    </font>
    <font>
      <b/>
      <sz val="11"/>
      <name val="ModelonTitilliumRegular"/>
    </font>
    <font>
      <sz val="11"/>
      <color rgb="FF000000"/>
      <name val="Calibri"/>
      <family val="2"/>
      <scheme val="minor"/>
    </font>
    <font>
      <i/>
      <sz val="11"/>
      <color theme="1"/>
      <name val="Calibri"/>
      <family val="2"/>
      <scheme val="minor"/>
    </font>
  </fonts>
  <fills count="15">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2F2F2"/>
        <bgColor indexed="64"/>
      </patternFill>
    </fill>
    <fill>
      <patternFill patternType="solid">
        <fgColor rgb="FFE36D00"/>
        <bgColor indexed="64"/>
      </patternFill>
    </fill>
    <fill>
      <patternFill patternType="solid">
        <fgColor rgb="FFFFF2CC"/>
        <bgColor indexed="64"/>
      </patternFill>
    </fill>
  </fills>
  <borders count="35">
    <border>
      <left/>
      <right/>
      <top/>
      <bottom/>
      <diagonal/>
    </border>
    <border>
      <left/>
      <right/>
      <top/>
      <bottom style="medium">
        <color theme="5"/>
      </bottom>
      <diagonal/>
    </border>
    <border>
      <left/>
      <right/>
      <top/>
      <bottom style="medium">
        <color theme="1"/>
      </bottom>
      <diagonal/>
    </border>
    <border>
      <left/>
      <right/>
      <top/>
      <bottom style="thin">
        <color theme="5"/>
      </bottom>
      <diagonal/>
    </border>
    <border>
      <left style="dashed">
        <color theme="5"/>
      </left>
      <right style="dashed">
        <color theme="5"/>
      </right>
      <top style="dashed">
        <color theme="5"/>
      </top>
      <bottom style="dashed">
        <color theme="5"/>
      </bottom>
      <diagonal/>
    </border>
    <border>
      <left/>
      <right/>
      <top/>
      <bottom style="thin">
        <color theme="6"/>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6"/>
      </left>
      <right style="thin">
        <color theme="6"/>
      </right>
      <top/>
      <bottom style="thin">
        <color theme="6"/>
      </bottom>
      <diagonal/>
    </border>
    <border>
      <left style="thin">
        <color theme="6"/>
      </left>
      <right style="thin">
        <color theme="6"/>
      </right>
      <top style="thin">
        <color theme="6"/>
      </top>
      <bottom style="thin">
        <color theme="6"/>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rgb="FF7F7F7F"/>
      </right>
      <top/>
      <bottom/>
      <diagonal/>
    </border>
    <border>
      <left style="thin">
        <color rgb="FF7F7F7F"/>
      </left>
      <right style="thin">
        <color rgb="FF7F7F7F"/>
      </right>
      <top/>
      <bottom/>
      <diagonal/>
    </border>
    <border>
      <left style="thin">
        <color rgb="FF7F7F7F"/>
      </left>
      <right/>
      <top/>
      <bottom/>
      <diagonal/>
    </border>
    <border>
      <left style="thin">
        <color rgb="FF7F7F7F"/>
      </left>
      <right style="thin">
        <color indexed="64"/>
      </right>
      <top/>
      <bottom/>
      <diagonal/>
    </border>
    <border>
      <left style="thin">
        <color indexed="64"/>
      </left>
      <right style="thin">
        <color rgb="FF3F3F3F"/>
      </right>
      <top/>
      <bottom/>
      <diagonal/>
    </border>
    <border>
      <left style="thin">
        <color rgb="FF3F3F3F"/>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rgb="FF000000"/>
      </right>
      <top style="thin">
        <color indexed="64"/>
      </top>
      <bottom/>
      <diagonal/>
    </border>
    <border>
      <left/>
      <right style="thin">
        <color rgb="FF000000"/>
      </right>
      <top/>
      <bottom/>
      <diagonal/>
    </border>
    <border>
      <left style="thin">
        <color indexed="64"/>
      </left>
      <right/>
      <top/>
      <bottom/>
      <diagonal/>
    </border>
    <border>
      <left style="dashed">
        <color rgb="FFED7D31"/>
      </left>
      <right style="dashed">
        <color rgb="FFED7D31"/>
      </right>
      <top style="dashed">
        <color rgb="FFED7D31"/>
      </top>
      <bottom style="dashed">
        <color rgb="FFED7D31"/>
      </bottom>
      <diagonal/>
    </border>
    <border>
      <left style="dashed">
        <color rgb="FFED7D31"/>
      </left>
      <right style="dashed">
        <color rgb="FFED7D31"/>
      </right>
      <top style="dashed">
        <color rgb="FFED7D31"/>
      </top>
      <bottom/>
      <diagonal/>
    </border>
    <border>
      <left style="dashed">
        <color rgb="FFED7D31"/>
      </left>
      <right/>
      <top style="dashed">
        <color rgb="FFED7D31"/>
      </top>
      <bottom style="dashed">
        <color rgb="FFED7D31"/>
      </bottom>
      <diagonal/>
    </border>
    <border>
      <left style="dashed">
        <color rgb="FF3F3F3F"/>
      </left>
      <right style="dashed">
        <color rgb="FF3F3F3F"/>
      </right>
      <top style="dashed">
        <color rgb="FF3F3F3F"/>
      </top>
      <bottom style="dashed">
        <color rgb="FF3F3F3F"/>
      </bottom>
      <diagonal/>
    </border>
    <border>
      <left/>
      <right/>
      <top style="dashed">
        <color rgb="FF3F3F3F"/>
      </top>
      <bottom style="dashed">
        <color rgb="FF3F3F3F"/>
      </bottom>
      <diagonal/>
    </border>
  </borders>
  <cellStyleXfs count="10">
    <xf numFmtId="0" fontId="0" fillId="0" borderId="0"/>
    <xf numFmtId="0" fontId="4" fillId="0" borderId="0" applyNumberFormat="0" applyFill="0" applyBorder="0" applyAlignment="0" applyProtection="0"/>
    <xf numFmtId="0" fontId="14" fillId="4" borderId="0" applyNumberFormat="0" applyBorder="0" applyAlignment="0" applyProtection="0"/>
    <xf numFmtId="0" fontId="14" fillId="5" borderId="0" applyNumberFormat="0" applyBorder="0" applyAlignment="0" applyProtection="0"/>
    <xf numFmtId="0" fontId="14" fillId="6" borderId="0" applyNumberFormat="0" applyBorder="0" applyAlignment="0" applyProtection="0"/>
    <xf numFmtId="0" fontId="14" fillId="7" borderId="0" applyNumberFormat="0" applyBorder="0" applyAlignment="0" applyProtection="0"/>
    <xf numFmtId="0" fontId="14" fillId="8"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1" borderId="0" applyNumberFormat="0" applyBorder="0" applyAlignment="0" applyProtection="0"/>
  </cellStyleXfs>
  <cellXfs count="97">
    <xf numFmtId="0" fontId="0" fillId="0" borderId="0" xfId="0"/>
    <xf numFmtId="0" fontId="0" fillId="2" borderId="0" xfId="0" applyFill="1"/>
    <xf numFmtId="0" fontId="1" fillId="2" borderId="0" xfId="0" applyFont="1" applyFill="1" applyProtection="1">
      <protection locked="0"/>
    </xf>
    <xf numFmtId="0" fontId="1" fillId="2" borderId="1" xfId="0" applyFont="1" applyFill="1" applyBorder="1" applyProtection="1">
      <protection locked="0"/>
    </xf>
    <xf numFmtId="0" fontId="2" fillId="2" borderId="1" xfId="0" applyFont="1" applyFill="1" applyBorder="1" applyProtection="1">
      <protection locked="0"/>
    </xf>
    <xf numFmtId="0" fontId="2" fillId="2" borderId="0" xfId="0" applyFont="1" applyFill="1" applyProtection="1">
      <protection locked="0"/>
    </xf>
    <xf numFmtId="0" fontId="3" fillId="2" borderId="2" xfId="0" applyFont="1" applyFill="1" applyBorder="1" applyProtection="1">
      <protection locked="0"/>
    </xf>
    <xf numFmtId="0" fontId="4" fillId="2" borderId="0" xfId="0" applyFont="1" applyFill="1"/>
    <xf numFmtId="0" fontId="5" fillId="2" borderId="0" xfId="0" applyFont="1" applyFill="1"/>
    <xf numFmtId="0" fontId="6" fillId="2" borderId="0" xfId="0" applyFont="1" applyFill="1"/>
    <xf numFmtId="0" fontId="0" fillId="0" borderId="0" xfId="0" applyProtection="1">
      <protection locked="0"/>
    </xf>
    <xf numFmtId="0" fontId="3" fillId="0" borderId="2" xfId="0" applyFont="1" applyBorder="1"/>
    <xf numFmtId="0" fontId="7" fillId="0" borderId="0" xfId="0" applyFont="1" applyProtection="1">
      <protection locked="0"/>
    </xf>
    <xf numFmtId="0" fontId="8" fillId="0" borderId="0" xfId="0" applyFont="1" applyProtection="1">
      <protection locked="0"/>
    </xf>
    <xf numFmtId="0" fontId="9" fillId="0" borderId="0" xfId="0" applyFont="1"/>
    <xf numFmtId="0" fontId="9" fillId="0" borderId="0" xfId="0" applyFont="1" applyProtection="1">
      <protection locked="0"/>
    </xf>
    <xf numFmtId="0" fontId="3" fillId="0" borderId="2" xfId="0" applyFont="1" applyBorder="1" applyProtection="1">
      <protection locked="0"/>
    </xf>
    <xf numFmtId="0" fontId="10" fillId="0" borderId="3" xfId="0" applyFont="1" applyBorder="1" applyProtection="1">
      <protection locked="0"/>
    </xf>
    <xf numFmtId="49" fontId="11" fillId="3" borderId="4" xfId="0" applyNumberFormat="1" applyFont="1" applyFill="1" applyBorder="1" applyProtection="1">
      <protection locked="0"/>
    </xf>
    <xf numFmtId="0" fontId="11" fillId="3" borderId="4" xfId="0" applyFont="1" applyFill="1" applyBorder="1"/>
    <xf numFmtId="0" fontId="11" fillId="3" borderId="4" xfId="0" applyFont="1" applyFill="1" applyBorder="1" applyProtection="1">
      <protection locked="0"/>
    </xf>
    <xf numFmtId="0" fontId="13" fillId="0" borderId="0" xfId="0" applyFont="1" applyProtection="1">
      <protection locked="0"/>
    </xf>
    <xf numFmtId="0" fontId="16" fillId="13" borderId="5" xfId="0" applyFont="1" applyFill="1" applyBorder="1" applyAlignment="1">
      <alignment vertical="center"/>
    </xf>
    <xf numFmtId="0" fontId="17" fillId="0" borderId="0" xfId="0" applyFont="1"/>
    <xf numFmtId="0" fontId="18" fillId="0" borderId="0" xfId="0" applyFont="1" applyAlignment="1">
      <alignment horizontal="left" vertical="center"/>
    </xf>
    <xf numFmtId="0" fontId="19" fillId="0" borderId="0" xfId="0" applyFont="1" applyAlignment="1">
      <alignment horizontal="left" vertical="center"/>
    </xf>
    <xf numFmtId="0" fontId="18" fillId="11" borderId="6" xfId="9" applyFont="1" applyBorder="1"/>
    <xf numFmtId="0" fontId="18" fillId="11" borderId="7" xfId="9" applyFont="1" applyBorder="1"/>
    <xf numFmtId="0" fontId="18" fillId="11" borderId="8" xfId="9" applyFont="1" applyBorder="1"/>
    <xf numFmtId="0" fontId="23" fillId="4" borderId="15" xfId="2" applyFont="1" applyBorder="1"/>
    <xf numFmtId="0" fontId="23" fillId="4" borderId="16" xfId="2" applyFont="1" applyBorder="1"/>
    <xf numFmtId="0" fontId="23" fillId="6" borderId="17" xfId="4" applyFont="1" applyBorder="1"/>
    <xf numFmtId="0" fontId="23" fillId="6" borderId="18" xfId="4" applyFont="1" applyBorder="1"/>
    <xf numFmtId="0" fontId="24" fillId="6" borderId="19" xfId="4" applyFont="1" applyBorder="1"/>
    <xf numFmtId="0" fontId="23" fillId="6" borderId="20" xfId="4" applyFont="1" applyBorder="1"/>
    <xf numFmtId="0" fontId="23" fillId="8" borderId="21" xfId="6" applyFont="1" applyBorder="1"/>
    <xf numFmtId="0" fontId="23" fillId="8" borderId="22" xfId="6" applyFont="1" applyBorder="1"/>
    <xf numFmtId="0" fontId="23" fillId="9" borderId="21" xfId="7" applyFont="1" applyBorder="1"/>
    <xf numFmtId="0" fontId="23" fillId="9" borderId="0" xfId="7" applyFont="1" applyBorder="1"/>
    <xf numFmtId="0" fontId="23" fillId="9" borderId="16" xfId="7" applyFont="1" applyBorder="1"/>
    <xf numFmtId="0" fontId="23" fillId="10" borderId="9" xfId="8" applyFont="1" applyBorder="1"/>
    <xf numFmtId="0" fontId="17" fillId="4" borderId="23" xfId="2" applyFont="1" applyBorder="1"/>
    <xf numFmtId="0" fontId="17" fillId="4" borderId="24" xfId="2" applyFont="1" applyBorder="1"/>
    <xf numFmtId="164" fontId="17" fillId="6" borderId="25" xfId="4" applyNumberFormat="1" applyFont="1" applyBorder="1"/>
    <xf numFmtId="164" fontId="17" fillId="6" borderId="23" xfId="4" applyNumberFormat="1" applyFont="1" applyBorder="1"/>
    <xf numFmtId="165" fontId="17" fillId="6" borderId="26" xfId="4" applyNumberFormat="1" applyFont="1" applyBorder="1"/>
    <xf numFmtId="1" fontId="17" fillId="6" borderId="25" xfId="4" applyNumberFormat="1" applyFont="1" applyBorder="1"/>
    <xf numFmtId="1" fontId="17" fillId="8" borderId="27" xfId="6" applyNumberFormat="1" applyFont="1" applyBorder="1"/>
    <xf numFmtId="1" fontId="17" fillId="8" borderId="26" xfId="6" applyNumberFormat="1" applyFont="1" applyBorder="1"/>
    <xf numFmtId="165" fontId="17" fillId="9" borderId="25" xfId="7" applyNumberFormat="1" applyFont="1" applyBorder="1"/>
    <xf numFmtId="1" fontId="17" fillId="10" borderId="25" xfId="8" applyNumberFormat="1" applyFont="1" applyBorder="1"/>
    <xf numFmtId="164" fontId="17" fillId="10" borderId="25" xfId="8" applyNumberFormat="1" applyFont="1" applyBorder="1"/>
    <xf numFmtId="2" fontId="17" fillId="10" borderId="23" xfId="8" applyNumberFormat="1" applyFont="1" applyBorder="1"/>
    <xf numFmtId="0" fontId="17" fillId="4" borderId="15" xfId="2" applyFont="1" applyBorder="1"/>
    <xf numFmtId="0" fontId="17" fillId="4" borderId="16" xfId="2" applyFont="1" applyBorder="1"/>
    <xf numFmtId="164" fontId="17" fillId="6" borderId="15" xfId="4" applyNumberFormat="1" applyFont="1" applyBorder="1"/>
    <xf numFmtId="165" fontId="17" fillId="6" borderId="16" xfId="4" applyNumberFormat="1" applyFont="1" applyBorder="1"/>
    <xf numFmtId="1" fontId="17" fillId="6" borderId="16" xfId="4" applyNumberFormat="1" applyFont="1" applyBorder="1"/>
    <xf numFmtId="1" fontId="17" fillId="8" borderId="28" xfId="6" applyNumberFormat="1" applyFont="1" applyBorder="1"/>
    <xf numFmtId="1" fontId="17" fillId="8" borderId="0" xfId="6" applyNumberFormat="1" applyFont="1"/>
    <xf numFmtId="165" fontId="17" fillId="9" borderId="29" xfId="7" applyNumberFormat="1" applyFont="1" applyBorder="1"/>
    <xf numFmtId="1" fontId="17" fillId="10" borderId="29" xfId="8" applyNumberFormat="1" applyFont="1" applyBorder="1"/>
    <xf numFmtId="164" fontId="17" fillId="10" borderId="29" xfId="8" applyNumberFormat="1" applyFont="1" applyBorder="1"/>
    <xf numFmtId="2" fontId="17" fillId="10" borderId="15" xfId="8" applyNumberFormat="1" applyFont="1" applyBorder="1"/>
    <xf numFmtId="165" fontId="17" fillId="9" borderId="15" xfId="7" applyNumberFormat="1" applyFont="1" applyBorder="1"/>
    <xf numFmtId="165" fontId="17" fillId="9" borderId="16" xfId="7" applyNumberFormat="1" applyFont="1" applyBorder="1"/>
    <xf numFmtId="165" fontId="17" fillId="9" borderId="28" xfId="7" applyNumberFormat="1" applyFont="1" applyBorder="1"/>
    <xf numFmtId="1" fontId="17" fillId="10" borderId="0" xfId="8" applyNumberFormat="1" applyFont="1"/>
    <xf numFmtId="0" fontId="4" fillId="0" borderId="0" xfId="1"/>
    <xf numFmtId="0" fontId="25" fillId="0" borderId="0" xfId="0" applyFont="1"/>
    <xf numFmtId="0" fontId="4" fillId="2" borderId="0" xfId="1" applyFill="1"/>
    <xf numFmtId="0" fontId="26" fillId="2" borderId="0" xfId="0" applyFont="1" applyFill="1"/>
    <xf numFmtId="49" fontId="0" fillId="2" borderId="0" xfId="0" applyNumberFormat="1" applyFill="1"/>
    <xf numFmtId="0" fontId="11" fillId="14" borderId="31" xfId="0" applyFont="1" applyFill="1" applyBorder="1" applyProtection="1">
      <protection locked="0"/>
    </xf>
    <xf numFmtId="0" fontId="11" fillId="14" borderId="30" xfId="0" applyFont="1" applyFill="1" applyBorder="1" applyProtection="1">
      <protection locked="0"/>
    </xf>
    <xf numFmtId="0" fontId="11" fillId="14" borderId="32" xfId="0" applyFont="1" applyFill="1" applyBorder="1" applyProtection="1">
      <protection locked="0"/>
    </xf>
    <xf numFmtId="0" fontId="15" fillId="12" borderId="34" xfId="0" applyFont="1" applyFill="1" applyBorder="1" applyProtection="1">
      <protection locked="0"/>
    </xf>
    <xf numFmtId="0" fontId="15" fillId="12" borderId="33" xfId="0" applyFont="1" applyFill="1" applyBorder="1"/>
    <xf numFmtId="0" fontId="18" fillId="7" borderId="6" xfId="5" applyFont="1" applyBorder="1" applyAlignment="1"/>
    <xf numFmtId="0" fontId="16" fillId="13" borderId="5" xfId="0" applyFont="1" applyFill="1" applyBorder="1" applyAlignment="1">
      <alignment horizontal="left" vertical="center"/>
    </xf>
    <xf numFmtId="0" fontId="20" fillId="11" borderId="6" xfId="9" applyFont="1" applyBorder="1" applyAlignment="1">
      <alignment horizontal="center" vertical="center"/>
    </xf>
    <xf numFmtId="0" fontId="22" fillId="8" borderId="10" xfId="6" applyFont="1" applyBorder="1" applyAlignment="1">
      <alignment horizontal="center"/>
    </xf>
    <xf numFmtId="0" fontId="22" fillId="8" borderId="14" xfId="6" applyFont="1" applyBorder="1" applyAlignment="1">
      <alignment horizontal="center"/>
    </xf>
    <xf numFmtId="0" fontId="22" fillId="9" borderId="9" xfId="7" applyFont="1" applyBorder="1" applyAlignment="1">
      <alignment horizontal="center"/>
    </xf>
    <xf numFmtId="0" fontId="22" fillId="9" borderId="10" xfId="7" applyFont="1" applyBorder="1" applyAlignment="1">
      <alignment horizontal="center"/>
    </xf>
    <xf numFmtId="0" fontId="22" fillId="9" borderId="14" xfId="7" applyFont="1" applyBorder="1" applyAlignment="1">
      <alignment horizontal="center"/>
    </xf>
    <xf numFmtId="0" fontId="22" fillId="10" borderId="9" xfId="8" applyFont="1" applyBorder="1" applyAlignment="1">
      <alignment horizontal="center"/>
    </xf>
    <xf numFmtId="0" fontId="22" fillId="10" borderId="10" xfId="8" applyFont="1" applyBorder="1" applyAlignment="1">
      <alignment horizontal="center"/>
    </xf>
    <xf numFmtId="0" fontId="22" fillId="10" borderId="14" xfId="8" applyFont="1" applyBorder="1" applyAlignment="1">
      <alignment horizontal="center"/>
    </xf>
    <xf numFmtId="0" fontId="18" fillId="5" borderId="7" xfId="3" applyFont="1" applyBorder="1" applyAlignment="1"/>
    <xf numFmtId="0" fontId="18" fillId="5" borderId="8" xfId="3" applyFont="1" applyBorder="1" applyAlignment="1"/>
    <xf numFmtId="0" fontId="21" fillId="0" borderId="0" xfId="1" applyFont="1" applyAlignment="1">
      <alignment horizontal="center" vertical="center"/>
    </xf>
    <xf numFmtId="0" fontId="22" fillId="4" borderId="9" xfId="2" applyFont="1" applyBorder="1" applyAlignment="1">
      <alignment horizontal="center"/>
    </xf>
    <xf numFmtId="0" fontId="22" fillId="4" borderId="10" xfId="2" applyFont="1" applyBorder="1" applyAlignment="1">
      <alignment horizontal="center"/>
    </xf>
    <xf numFmtId="0" fontId="22" fillId="6" borderId="11" xfId="4" applyFont="1" applyBorder="1" applyAlignment="1">
      <alignment horizontal="center"/>
    </xf>
    <xf numFmtId="0" fontId="22" fillId="6" borderId="12" xfId="4" applyFont="1" applyBorder="1" applyAlignment="1">
      <alignment horizontal="center"/>
    </xf>
    <xf numFmtId="0" fontId="22" fillId="6" borderId="13" xfId="4" applyFont="1" applyBorder="1" applyAlignment="1">
      <alignment horizontal="center"/>
    </xf>
  </cellXfs>
  <cellStyles count="10">
    <cellStyle name="20% - Accent1" xfId="2" builtinId="30"/>
    <cellStyle name="20% - Accent2" xfId="4" builtinId="34"/>
    <cellStyle name="20% - Accent3" xfId="6" builtinId="38"/>
    <cellStyle name="20% - Accent4" xfId="7" builtinId="42"/>
    <cellStyle name="20% - Accent6" xfId="8" builtinId="50"/>
    <cellStyle name="40% - Accent1" xfId="3" builtinId="31"/>
    <cellStyle name="40% - Accent2" xfId="5" builtinId="35"/>
    <cellStyle name="40% - Accent6" xfId="9" builtinId="51"/>
    <cellStyle name="Hyperlink" xfId="1" builtinId="8"/>
    <cellStyle name="Normal" xfId="0" builtinId="0"/>
  </cellStyles>
  <dxfs count="20">
    <dxf>
      <font>
        <color rgb="FF9C0006"/>
      </font>
      <fill>
        <patternFill patternType="solid">
          <fgColor indexed="64"/>
          <bgColor rgb="FFFFC7CE"/>
        </patternFill>
      </fill>
    </dxf>
    <dxf>
      <font>
        <color rgb="FF006100"/>
      </font>
      <fill>
        <patternFill patternType="solid">
          <fgColor indexed="64"/>
          <bgColor rgb="FFC6EFCE"/>
        </patternFill>
      </fill>
    </dxf>
    <dxf>
      <font>
        <strike val="0"/>
        <outline val="0"/>
        <shadow val="0"/>
        <vertAlign val="baseline"/>
        <name val="ModelonTitilliumRegular"/>
        <scheme val="none"/>
      </font>
      <numFmt numFmtId="2" formatCode="0.00"/>
      <border diagonalUp="0" diagonalDown="0" outline="0">
        <left/>
        <right style="thin">
          <color indexed="64"/>
        </right>
        <top/>
        <bottom/>
      </border>
    </dxf>
    <dxf>
      <font>
        <strike val="0"/>
        <outline val="0"/>
        <shadow val="0"/>
        <vertAlign val="baseline"/>
        <name val="ModelonTitilliumRegular"/>
        <scheme val="none"/>
      </font>
      <numFmt numFmtId="1" formatCode="0"/>
    </dxf>
    <dxf>
      <font>
        <strike val="0"/>
        <outline val="0"/>
        <shadow val="0"/>
        <vertAlign val="baseline"/>
        <name val="ModelonTitilliumRegular"/>
        <scheme val="none"/>
      </font>
      <numFmt numFmtId="164" formatCode="0.0"/>
      <border diagonalUp="0" diagonalDown="0" outline="0">
        <left style="thin">
          <color indexed="64"/>
        </left>
        <right style="thin">
          <color indexed="64"/>
        </right>
        <top/>
        <bottom/>
      </border>
    </dxf>
    <dxf>
      <font>
        <strike val="0"/>
        <outline val="0"/>
        <shadow val="0"/>
        <vertAlign val="baseline"/>
        <name val="ModelonTitilliumRegular"/>
        <scheme val="none"/>
      </font>
      <numFmt numFmtId="1" formatCode="0"/>
      <border diagonalUp="0" diagonalDown="0" outline="0">
        <left style="thin">
          <color indexed="64"/>
        </left>
        <right style="thin">
          <color indexed="64"/>
        </right>
        <top/>
        <bottom/>
      </border>
    </dxf>
    <dxf>
      <font>
        <strike val="0"/>
        <outline val="0"/>
        <shadow val="0"/>
        <vertAlign val="baseline"/>
        <name val="ModelonTitilliumRegular"/>
        <scheme val="none"/>
      </font>
      <numFmt numFmtId="1" formatCode="0"/>
    </dxf>
    <dxf>
      <font>
        <strike val="0"/>
        <outline val="0"/>
        <shadow val="0"/>
        <vertAlign val="baseline"/>
        <name val="ModelonTitilliumRegular"/>
        <scheme val="none"/>
      </font>
      <numFmt numFmtId="165" formatCode="0.000"/>
    </dxf>
    <dxf>
      <font>
        <strike val="0"/>
        <outline val="0"/>
        <shadow val="0"/>
        <vertAlign val="baseline"/>
        <name val="ModelonTitilliumRegular"/>
        <scheme val="none"/>
      </font>
      <numFmt numFmtId="165" formatCode="0.000"/>
      <border outline="0">
        <left/>
        <right style="thin">
          <color indexed="64"/>
        </right>
      </border>
    </dxf>
    <dxf>
      <font>
        <strike val="0"/>
        <outline val="0"/>
        <shadow val="0"/>
        <vertAlign val="baseline"/>
        <name val="ModelonTitilliumRegular"/>
        <scheme val="none"/>
      </font>
      <numFmt numFmtId="165" formatCode="0.000"/>
      <border diagonalUp="0" diagonalDown="0" outline="0">
        <left style="thin">
          <color indexed="64"/>
        </left>
        <right style="thin">
          <color indexed="64"/>
        </right>
        <top/>
        <bottom/>
      </border>
    </dxf>
    <dxf>
      <font>
        <strike val="0"/>
        <outline val="0"/>
        <shadow val="0"/>
        <vertAlign val="baseline"/>
        <name val="ModelonTitilliumRegular"/>
        <scheme val="none"/>
      </font>
      <numFmt numFmtId="1" formatCode="0"/>
      <border>
        <right style="thin">
          <color indexed="64"/>
        </right>
      </border>
    </dxf>
    <dxf>
      <font>
        <strike val="0"/>
        <outline val="0"/>
        <shadow val="0"/>
        <vertAlign val="baseline"/>
        <name val="ModelonTitilliumRegular"/>
        <scheme val="none"/>
      </font>
      <numFmt numFmtId="1" formatCode="0"/>
      <border>
        <right style="thin">
          <color rgb="FF000000"/>
        </right>
      </border>
    </dxf>
    <dxf>
      <font>
        <strike val="0"/>
        <outline val="0"/>
        <shadow val="0"/>
        <vertAlign val="baseline"/>
        <name val="ModelonTitilliumRegular"/>
        <scheme val="none"/>
      </font>
      <numFmt numFmtId="1" formatCode="0"/>
      <border>
        <left/>
        <right style="thin">
          <color indexed="64"/>
        </right>
      </border>
    </dxf>
    <dxf>
      <font>
        <strike val="0"/>
        <outline val="0"/>
        <shadow val="0"/>
        <vertAlign val="baseline"/>
        <name val="ModelonTitilliumRegular"/>
        <scheme val="none"/>
      </font>
      <numFmt numFmtId="165" formatCode="0.000"/>
      <border>
        <left/>
        <right style="thin">
          <color indexed="64"/>
        </right>
      </border>
    </dxf>
    <dxf>
      <font>
        <strike val="0"/>
        <outline val="0"/>
        <shadow val="0"/>
        <vertAlign val="baseline"/>
        <name val="ModelonTitilliumRegular"/>
        <scheme val="none"/>
      </font>
      <numFmt numFmtId="164" formatCode="0.0"/>
      <border diagonalUp="0" diagonalDown="0">
        <left style="thin">
          <color indexed="64"/>
        </left>
        <right style="thin">
          <color indexed="64"/>
        </right>
        <top/>
        <bottom/>
      </border>
    </dxf>
    <dxf>
      <font>
        <strike val="0"/>
        <outline val="0"/>
        <shadow val="0"/>
        <vertAlign val="baseline"/>
        <name val="ModelonTitilliumRegular"/>
        <scheme val="none"/>
      </font>
      <numFmt numFmtId="164" formatCode="0.0"/>
      <border diagonalUp="0" diagonalDown="0">
        <left style="thin">
          <color indexed="64"/>
        </left>
        <right style="thin">
          <color indexed="64"/>
        </right>
      </border>
    </dxf>
    <dxf>
      <font>
        <strike val="0"/>
        <outline val="0"/>
        <shadow val="0"/>
        <vertAlign val="baseline"/>
        <name val="ModelonTitilliumRegular"/>
        <scheme val="none"/>
      </font>
      <border diagonalUp="0" diagonalDown="0" outline="0">
        <left/>
        <right style="thin">
          <color indexed="64"/>
        </right>
      </border>
    </dxf>
    <dxf>
      <font>
        <strike val="0"/>
        <outline val="0"/>
        <shadow val="0"/>
        <vertAlign val="baseline"/>
        <name val="ModelonTitilliumRegular"/>
        <scheme val="none"/>
      </font>
      <border diagonalUp="0" diagonalDown="0">
        <left style="thin">
          <color indexed="64"/>
        </left>
        <right style="thin">
          <color indexed="64"/>
        </right>
        <top/>
        <bottom/>
        <vertical/>
        <horizontal/>
      </border>
    </dxf>
    <dxf>
      <font>
        <strike val="0"/>
        <outline val="0"/>
        <shadow val="0"/>
        <vertAlign val="baseline"/>
        <name val="ModelonTitilliumRegular"/>
        <scheme val="none"/>
      </font>
    </dxf>
    <dxf>
      <font>
        <strike val="0"/>
        <outline val="0"/>
        <shadow val="0"/>
        <u val="none"/>
        <vertAlign val="baseline"/>
        <sz val="11"/>
        <color auto="1"/>
        <name val="ModelonTitilliumRegular"/>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Ex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sz="1800" b="0" i="0" u="none" strike="noStrike" kern="1200" spc="0" baseline="0">
                <a:solidFill>
                  <a:sysClr val="windowText" lastClr="000000">
                    <a:lumMod val="65000"/>
                    <a:lumOff val="35000"/>
                  </a:sysClr>
                </a:solidFill>
                <a:latin typeface="ModelonTitilliumRegular" panose="02000000000000000000" pitchFamily="2" charset="0"/>
                <a:ea typeface="+mn-ea"/>
                <a:cs typeface="+mn-cs"/>
              </a:defRPr>
            </a:pPr>
            <a:r>
              <a:rPr lang="en-US"/>
              <a:t>Parameter Distribution</a:t>
            </a:r>
          </a:p>
        </c:rich>
      </c:tx>
      <c:overlay val="0"/>
      <c:spPr>
        <a:noFill/>
        <a:ln>
          <a:noFill/>
        </a:ln>
        <a:effectLst/>
      </c:spPr>
      <c:txPr>
        <a:bodyPr rot="0" spcFirstLastPara="1" vertOverflow="ellipsis" vert="horz" wrap="square" anchor="ctr" anchorCtr="1"/>
        <a:lstStyle/>
        <a:p>
          <a:pPr algn="ctr" rtl="0">
            <a:defRPr sz="1800" b="0" i="0" u="none" strike="noStrike" kern="1200" spc="0" baseline="0">
              <a:solidFill>
                <a:sysClr val="windowText" lastClr="000000">
                  <a:lumMod val="65000"/>
                  <a:lumOff val="35000"/>
                </a:sysClr>
              </a:solidFill>
              <a:latin typeface="ModelonTitilliumRegular" panose="02000000000000000000" pitchFamily="2" charset="0"/>
              <a:ea typeface="+mn-ea"/>
              <a:cs typeface="+mn-cs"/>
            </a:defRPr>
          </a:pPr>
          <a:endParaRPr lang="en-SE"/>
        </a:p>
      </c:txPr>
    </c:title>
    <c:autoTitleDeleted val="0"/>
    <c:plotArea>
      <c:layout/>
      <c:scatterChart>
        <c:scatterStyle val="lineMarker"/>
        <c:varyColors val="0"/>
        <c:ser>
          <c:idx val="0"/>
          <c:order val="0"/>
          <c:tx>
            <c:strRef>
              <c:f>Dashboard!$K$28</c:f>
              <c:strCache>
                <c:ptCount val="1"/>
                <c:pt idx="0">
                  <c:v>Scatter Y</c:v>
                </c:pt>
              </c:strCache>
            </c:strRef>
          </c:tx>
          <c:spPr>
            <a:ln w="25400" cap="rnd">
              <a:noFill/>
              <a:round/>
            </a:ln>
            <a:effectLst/>
          </c:spPr>
          <c:marker>
            <c:symbol val="circle"/>
            <c:size val="5"/>
            <c:spPr>
              <a:solidFill>
                <a:schemeClr val="accent1"/>
              </a:solidFill>
              <a:ln w="9525">
                <a:solidFill>
                  <a:schemeClr val="accent1"/>
                </a:solidFill>
              </a:ln>
              <a:effectLst/>
            </c:spPr>
          </c:marker>
          <c:dLbls>
            <c:dLbl>
              <c:idx val="0"/>
              <c:tx>
                <c:rich>
                  <a:bodyPr/>
                  <a:lstStyle/>
                  <a:p>
                    <a:fld id="{3C40CDB6-46D1-40EA-93DE-60EEA6E79223}" type="CELLRANGE">
                      <a:rPr lang="en-US"/>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7918-4A28-B904-CA6A75BBA861}"/>
                </c:ext>
              </c:extLst>
            </c:dLbl>
            <c:dLbl>
              <c:idx val="1"/>
              <c:tx>
                <c:rich>
                  <a:bodyPr/>
                  <a:lstStyle/>
                  <a:p>
                    <a:fld id="{3BEC11D1-0DDB-4134-AE7B-8778FB885FE5}"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7918-4A28-B904-CA6A75BBA861}"/>
                </c:ext>
              </c:extLst>
            </c:dLbl>
            <c:dLbl>
              <c:idx val="2"/>
              <c:tx>
                <c:rich>
                  <a:bodyPr/>
                  <a:lstStyle/>
                  <a:p>
                    <a:fld id="{CCA8AC75-FCF5-4DEF-993D-70063A343B39}"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7918-4A28-B904-CA6A75BBA861}"/>
                </c:ext>
              </c:extLst>
            </c:dLbl>
            <c:dLbl>
              <c:idx val="3"/>
              <c:tx>
                <c:rich>
                  <a:bodyPr/>
                  <a:lstStyle/>
                  <a:p>
                    <a:fld id="{43598C74-3989-4D51-B0F5-97D6B93F459E}"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7918-4A28-B904-CA6A75BBA861}"/>
                </c:ext>
              </c:extLst>
            </c:dLbl>
            <c:dLbl>
              <c:idx val="4"/>
              <c:tx>
                <c:rich>
                  <a:bodyPr/>
                  <a:lstStyle/>
                  <a:p>
                    <a:fld id="{58329F94-9B6B-448E-A191-F7B5A1D05D16}"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7918-4A28-B904-CA6A75BBA861}"/>
                </c:ext>
              </c:extLst>
            </c:dLbl>
            <c:dLbl>
              <c:idx val="5"/>
              <c:tx>
                <c:rich>
                  <a:bodyPr/>
                  <a:lstStyle/>
                  <a:p>
                    <a:fld id="{556C45A9-5B48-4EA4-9CBD-AEA21DB2C9D8}"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7918-4A28-B904-CA6A75BBA861}"/>
                </c:ext>
              </c:extLst>
            </c:dLbl>
            <c:dLbl>
              <c:idx val="6"/>
              <c:tx>
                <c:rich>
                  <a:bodyPr/>
                  <a:lstStyle/>
                  <a:p>
                    <a:fld id="{81B8E6F0-15C0-430F-A09A-516FD9EB0962}"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7918-4A28-B904-CA6A75BBA861}"/>
                </c:ext>
              </c:extLst>
            </c:dLbl>
            <c:dLbl>
              <c:idx val="7"/>
              <c:tx>
                <c:rich>
                  <a:bodyPr/>
                  <a:lstStyle/>
                  <a:p>
                    <a:fld id="{14EEE173-9593-4CCD-9081-DC8FB6B67469}"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7918-4A28-B904-CA6A75BBA861}"/>
                </c:ext>
              </c:extLst>
            </c:dLbl>
            <c:dLbl>
              <c:idx val="8"/>
              <c:tx>
                <c:rich>
                  <a:bodyPr/>
                  <a:lstStyle/>
                  <a:p>
                    <a:fld id="{620714F7-1662-4378-B46E-88C67D6FB966}"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7918-4A28-B904-CA6A75BBA861}"/>
                </c:ext>
              </c:extLst>
            </c:dLbl>
            <c:dLbl>
              <c:idx val="9"/>
              <c:tx>
                <c:rich>
                  <a:bodyPr/>
                  <a:lstStyle/>
                  <a:p>
                    <a:fld id="{CE512BCB-0EDF-42F9-A694-981935E55157}"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7918-4A28-B904-CA6A75BBA861}"/>
                </c:ext>
              </c:extLst>
            </c:dLbl>
            <c:dLbl>
              <c:idx val="10"/>
              <c:tx>
                <c:rich>
                  <a:bodyPr/>
                  <a:lstStyle/>
                  <a:p>
                    <a:fld id="{13D3C4EA-C29A-4C51-A697-C37804628559}"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7918-4A28-B904-CA6A75BBA861}"/>
                </c:ext>
              </c:extLst>
            </c:dLbl>
            <c:dLbl>
              <c:idx val="11"/>
              <c:tx>
                <c:rich>
                  <a:bodyPr/>
                  <a:lstStyle/>
                  <a:p>
                    <a:fld id="{443184B2-AEF1-44AB-890D-F906F98F89F7}"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7918-4A28-B904-CA6A75BBA861}"/>
                </c:ext>
              </c:extLst>
            </c:dLbl>
            <c:dLbl>
              <c:idx val="12"/>
              <c:tx>
                <c:rich>
                  <a:bodyPr/>
                  <a:lstStyle/>
                  <a:p>
                    <a:fld id="{E22C9A30-34A6-456C-A583-DD5D1F1D913A}"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7918-4A28-B904-CA6A75BBA861}"/>
                </c:ext>
              </c:extLst>
            </c:dLbl>
            <c:dLbl>
              <c:idx val="13"/>
              <c:tx>
                <c:rich>
                  <a:bodyPr/>
                  <a:lstStyle/>
                  <a:p>
                    <a:fld id="{5958B628-9499-4F35-BB01-7A1EF51C1AF8}"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7918-4A28-B904-CA6A75BBA861}"/>
                </c:ext>
              </c:extLst>
            </c:dLbl>
            <c:dLbl>
              <c:idx val="14"/>
              <c:tx>
                <c:rich>
                  <a:bodyPr/>
                  <a:lstStyle/>
                  <a:p>
                    <a:fld id="{479D5FD5-E445-4F01-BD92-7A2EE7445628}"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7918-4A28-B904-CA6A75BBA861}"/>
                </c:ext>
              </c:extLst>
            </c:dLbl>
            <c:dLbl>
              <c:idx val="15"/>
              <c:tx>
                <c:rich>
                  <a:bodyPr/>
                  <a:lstStyle/>
                  <a:p>
                    <a:fld id="{B11AF68B-45E8-43F0-B799-7F6F5F8446DE}"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7918-4A28-B904-CA6A75BBA861}"/>
                </c:ext>
              </c:extLst>
            </c:dLbl>
            <c:dLbl>
              <c:idx val="16"/>
              <c:tx>
                <c:rich>
                  <a:bodyPr/>
                  <a:lstStyle/>
                  <a:p>
                    <a:fld id="{DD90E567-3E39-4BF8-A87D-A2E781A3D050}"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7918-4A28-B904-CA6A75BBA861}"/>
                </c:ext>
              </c:extLst>
            </c:dLbl>
            <c:dLbl>
              <c:idx val="17"/>
              <c:tx>
                <c:rich>
                  <a:bodyPr/>
                  <a:lstStyle/>
                  <a:p>
                    <a:fld id="{0DE49F9C-64FF-4DD5-8E38-5734A7CEADA1}"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7918-4A28-B904-CA6A75BBA861}"/>
                </c:ext>
              </c:extLst>
            </c:dLbl>
            <c:dLbl>
              <c:idx val="18"/>
              <c:tx>
                <c:rich>
                  <a:bodyPr/>
                  <a:lstStyle/>
                  <a:p>
                    <a:fld id="{85917021-79BB-46C1-8FCE-C0FFD17F36A6}"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7918-4A28-B904-CA6A75BBA861}"/>
                </c:ext>
              </c:extLst>
            </c:dLbl>
            <c:dLbl>
              <c:idx val="19"/>
              <c:tx>
                <c:rich>
                  <a:bodyPr/>
                  <a:lstStyle/>
                  <a:p>
                    <a:fld id="{9F5F5C76-1B6B-4FD7-BC30-A4BCE46BA411}"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7918-4A28-B904-CA6A75BBA861}"/>
                </c:ext>
              </c:extLst>
            </c:dLbl>
            <c:dLbl>
              <c:idx val="20"/>
              <c:tx>
                <c:rich>
                  <a:bodyPr/>
                  <a:lstStyle/>
                  <a:p>
                    <a:fld id="{BCC59C1A-8F6B-4932-B042-2AF95A68DD18}"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7918-4A28-B904-CA6A75BBA861}"/>
                </c:ext>
              </c:extLst>
            </c:dLbl>
            <c:dLbl>
              <c:idx val="21"/>
              <c:tx>
                <c:rich>
                  <a:bodyPr/>
                  <a:lstStyle/>
                  <a:p>
                    <a:fld id="{23C539FE-BAEE-483A-BE48-272DED0183D7}"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7918-4A28-B904-CA6A75BBA861}"/>
                </c:ext>
              </c:extLst>
            </c:dLbl>
            <c:dLbl>
              <c:idx val="22"/>
              <c:tx>
                <c:rich>
                  <a:bodyPr/>
                  <a:lstStyle/>
                  <a:p>
                    <a:fld id="{3E634EA8-415E-4986-8571-C6C778F2DAFB}"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7918-4A28-B904-CA6A75BBA86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SE"/>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Dashboard!$J$29:$J$57</c:f>
              <c:numCache>
                <c:formatCode>0.000</c:formatCode>
                <c:ptCount val="23"/>
                <c:pt idx="0">
                  <c:v>3.0207719110325</c:v>
                </c:pt>
                <c:pt idx="1">
                  <c:v>1.9007341086381975</c:v>
                </c:pt>
                <c:pt idx="2">
                  <c:v>1.2962034375710811</c:v>
                </c:pt>
                <c:pt idx="3">
                  <c:v>4.8041539729529275</c:v>
                </c:pt>
                <c:pt idx="4">
                  <c:v>3.4198109505629644</c:v>
                </c:pt>
                <c:pt idx="5">
                  <c:v>3.9655983599832267</c:v>
                </c:pt>
                <c:pt idx="6">
                  <c:v>1.9067761551277025</c:v>
                </c:pt>
                <c:pt idx="7">
                  <c:v>2.3116230849935238</c:v>
                </c:pt>
                <c:pt idx="8">
                  <c:v>5.2231973434611909</c:v>
                </c:pt>
                <c:pt idx="9">
                  <c:v>8.5360611675819431</c:v>
                </c:pt>
                <c:pt idx="10">
                  <c:v>6.7252011093307065</c:v>
                </c:pt>
                <c:pt idx="11">
                  <c:v>3.567030836873057</c:v>
                </c:pt>
                <c:pt idx="12">
                  <c:v>6.0267262414006364</c:v>
                </c:pt>
                <c:pt idx="13">
                  <c:v>5.0087690323275842</c:v>
                </c:pt>
                <c:pt idx="14">
                  <c:v>1.8245181545702631</c:v>
                </c:pt>
                <c:pt idx="15">
                  <c:v>7.8375033235110827</c:v>
                </c:pt>
                <c:pt idx="16">
                  <c:v>1.5673309242930706</c:v>
                </c:pt>
                <c:pt idx="17">
                  <c:v>1.3548446680809141</c:v>
                </c:pt>
                <c:pt idx="18">
                  <c:v>5.4345133372042831</c:v>
                </c:pt>
                <c:pt idx="19">
                  <c:v>3.3893628518114904</c:v>
                </c:pt>
                <c:pt idx="20">
                  <c:v>1.8140926173695608</c:v>
                </c:pt>
                <c:pt idx="21">
                  <c:v>3.1250563055235303</c:v>
                </c:pt>
                <c:pt idx="22">
                  <c:v>3.1523345123147446</c:v>
                </c:pt>
              </c:numCache>
            </c:numRef>
          </c:xVal>
          <c:yVal>
            <c:numRef>
              <c:f>Dashboard!$K$29:$K$57</c:f>
              <c:numCache>
                <c:formatCode>0.000</c:formatCode>
                <c:ptCount val="23"/>
                <c:pt idx="0">
                  <c:v>3.8095238095238099E-2</c:v>
                </c:pt>
                <c:pt idx="1">
                  <c:v>6.6666666666666666E-2</c:v>
                </c:pt>
                <c:pt idx="2">
                  <c:v>3.8095238095238099E-2</c:v>
                </c:pt>
                <c:pt idx="3">
                  <c:v>5.3333333333333337E-2</c:v>
                </c:pt>
                <c:pt idx="4">
                  <c:v>3.8095238095238099E-2</c:v>
                </c:pt>
                <c:pt idx="5">
                  <c:v>3.8095238095238099E-2</c:v>
                </c:pt>
                <c:pt idx="6">
                  <c:v>3.5555555555555556E-2</c:v>
                </c:pt>
                <c:pt idx="7">
                  <c:v>8.8888888888888892E-2</c:v>
                </c:pt>
                <c:pt idx="8">
                  <c:v>3.1372549019607843E-2</c:v>
                </c:pt>
                <c:pt idx="9">
                  <c:v>2.6666666666666668E-2</c:v>
                </c:pt>
                <c:pt idx="10">
                  <c:v>3.1372549019607843E-2</c:v>
                </c:pt>
                <c:pt idx="11">
                  <c:v>5.9259259259259262E-2</c:v>
                </c:pt>
                <c:pt idx="12">
                  <c:v>4.4444444444444446E-2</c:v>
                </c:pt>
                <c:pt idx="13">
                  <c:v>4.4444444444444446E-2</c:v>
                </c:pt>
                <c:pt idx="14">
                  <c:v>5.3333333333333337E-2</c:v>
                </c:pt>
                <c:pt idx="15">
                  <c:v>3.5555555555555556E-2</c:v>
                </c:pt>
                <c:pt idx="16">
                  <c:v>5.9259259259259262E-2</c:v>
                </c:pt>
                <c:pt idx="17">
                  <c:v>2.9629629629629631E-2</c:v>
                </c:pt>
                <c:pt idx="18">
                  <c:v>4.4444444444444446E-2</c:v>
                </c:pt>
                <c:pt idx="19">
                  <c:v>3.8095238095238099E-2</c:v>
                </c:pt>
                <c:pt idx="20">
                  <c:v>5.3333333333333337E-2</c:v>
                </c:pt>
                <c:pt idx="21">
                  <c:v>4.1025641025641026E-2</c:v>
                </c:pt>
                <c:pt idx="22">
                  <c:v>8.8888888888888892E-2</c:v>
                </c:pt>
              </c:numCache>
            </c:numRef>
          </c:yVal>
          <c:smooth val="0"/>
          <c:extLst>
            <c:ext xmlns:c15="http://schemas.microsoft.com/office/drawing/2012/chart" uri="{02D57815-91ED-43cb-92C2-25804820EDAC}">
              <c15:datalabelsRange>
                <c15:f>Dashboard!$B$29:$B$91</c15:f>
                <c15:dlblRangeCache>
                  <c:ptCount val="56"/>
                  <c:pt idx="0">
                    <c:v>1</c:v>
                  </c:pt>
                  <c:pt idx="1">
                    <c:v>2</c:v>
                  </c:pt>
                  <c:pt idx="2">
                    <c:v>5</c:v>
                  </c:pt>
                  <c:pt idx="3">
                    <c:v>6</c:v>
                  </c:pt>
                  <c:pt idx="4">
                    <c:v>8</c:v>
                  </c:pt>
                  <c:pt idx="5">
                    <c:v>10</c:v>
                  </c:pt>
                  <c:pt idx="6">
                    <c:v>11</c:v>
                  </c:pt>
                  <c:pt idx="7">
                    <c:v>12</c:v>
                  </c:pt>
                  <c:pt idx="8">
                    <c:v>13</c:v>
                  </c:pt>
                  <c:pt idx="9">
                    <c:v>15</c:v>
                  </c:pt>
                  <c:pt idx="10">
                    <c:v>16</c:v>
                  </c:pt>
                  <c:pt idx="11">
                    <c:v>17</c:v>
                  </c:pt>
                  <c:pt idx="12">
                    <c:v>18</c:v>
                  </c:pt>
                  <c:pt idx="13">
                    <c:v>19</c:v>
                  </c:pt>
                  <c:pt idx="14">
                    <c:v>20</c:v>
                  </c:pt>
                  <c:pt idx="15">
                    <c:v>21</c:v>
                  </c:pt>
                  <c:pt idx="16">
                    <c:v>22</c:v>
                  </c:pt>
                  <c:pt idx="17">
                    <c:v>23</c:v>
                  </c:pt>
                  <c:pt idx="18">
                    <c:v>24</c:v>
                  </c:pt>
                  <c:pt idx="19">
                    <c:v>25</c:v>
                  </c:pt>
                  <c:pt idx="20">
                    <c:v>26</c:v>
                  </c:pt>
                  <c:pt idx="21">
                    <c:v>27</c:v>
                  </c:pt>
                  <c:pt idx="22">
                    <c:v>28</c:v>
                  </c:pt>
                </c15:dlblRangeCache>
              </c15:datalabelsRange>
            </c:ext>
            <c:ext xmlns:c16="http://schemas.microsoft.com/office/drawing/2014/chart" uri="{C3380CC4-5D6E-409C-BE32-E72D297353CC}">
              <c16:uniqueId val="{00000017-7918-4A28-B904-CA6A75BBA861}"/>
            </c:ext>
          </c:extLst>
        </c:ser>
        <c:dLbls>
          <c:dLblPos val="t"/>
          <c:showLegendKey val="0"/>
          <c:showVal val="1"/>
          <c:showCatName val="0"/>
          <c:showSerName val="0"/>
          <c:showPercent val="0"/>
          <c:showBubbleSize val="0"/>
        </c:dLbls>
        <c:axId val="1337868928"/>
        <c:axId val="1337863680"/>
      </c:scatterChart>
      <c:valAx>
        <c:axId val="1337868928"/>
        <c:scaling>
          <c:orientation val="minMax"/>
        </c:scaling>
        <c:delete val="0"/>
        <c:axPos val="b"/>
        <c:majorGridlines>
          <c:spPr>
            <a:ln w="9525" cap="flat" cmpd="sng" algn="ctr">
              <a:solidFill>
                <a:schemeClr val="tx1">
                  <a:lumMod val="15000"/>
                  <a:lumOff val="85000"/>
                </a:schemeClr>
              </a:solidFill>
              <a:round/>
            </a:ln>
            <a:effectLst/>
          </c:spPr>
        </c:majorGridlines>
        <c:title>
          <c:tx>
            <c:strRef>
              <c:f>Dashboard!$B$4</c:f>
              <c:strCache>
                <c:ptCount val="1"/>
                <c:pt idx="0">
                  <c:v>Cell Nominal Capacity (Ah)</c:v>
                </c:pt>
              </c:strCache>
            </c:strRef>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title>
        <c:numFmt formatCode="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crossAx val="1337863680"/>
        <c:crosses val="autoZero"/>
        <c:crossBetween val="midCat"/>
      </c:valAx>
      <c:valAx>
        <c:axId val="1337863680"/>
        <c:scaling>
          <c:orientation val="minMax"/>
        </c:scaling>
        <c:delete val="0"/>
        <c:axPos val="l"/>
        <c:majorGridlines>
          <c:spPr>
            <a:ln w="9525" cap="flat" cmpd="sng" algn="ctr">
              <a:solidFill>
                <a:schemeClr val="tx1">
                  <a:lumMod val="15000"/>
                  <a:lumOff val="85000"/>
                </a:schemeClr>
              </a:solidFill>
              <a:round/>
            </a:ln>
            <a:effectLst/>
          </c:spPr>
        </c:majorGridlines>
        <c:title>
          <c:tx>
            <c:strRef>
              <c:f>Dashboard!$B$5</c:f>
              <c:strCache>
                <c:ptCount val="1"/>
                <c:pt idx="0">
                  <c:v>Cell Internal Resitance (Ω)</c:v>
                </c:pt>
              </c:strCache>
            </c:strRef>
          </c:tx>
          <c:layout>
            <c:manualLayout>
              <c:xMode val="edge"/>
              <c:yMode val="edge"/>
              <c:x val="1.5666481309668495E-2"/>
              <c:y val="0.21704159911522636"/>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title>
        <c:numFmt formatCode="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crossAx val="1337868928"/>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S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odelonTitilliumRegular" panose="02000000000000000000" pitchFamily="2" charset="0"/>
                <a:ea typeface="+mn-ea"/>
                <a:cs typeface="+mn-cs"/>
              </a:defRPr>
            </a:pPr>
            <a:r>
              <a:rPr lang="en-US"/>
              <a:t>Pareto Frontier</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odelonTitilliumRegular" panose="02000000000000000000" pitchFamily="2" charset="0"/>
              <a:ea typeface="+mn-ea"/>
              <a:cs typeface="+mn-cs"/>
            </a:defRPr>
          </a:pPr>
          <a:endParaRPr lang="en-SE"/>
        </a:p>
      </c:txPr>
    </c:title>
    <c:autoTitleDeleted val="0"/>
    <c:plotArea>
      <c:layout/>
      <c:scatterChart>
        <c:scatterStyle val="lineMarker"/>
        <c:varyColors val="0"/>
        <c:ser>
          <c:idx val="1"/>
          <c:order val="0"/>
          <c:tx>
            <c:v>All points</c:v>
          </c:tx>
          <c:spPr>
            <a:ln w="25400" cap="rnd">
              <a:noFill/>
              <a:round/>
            </a:ln>
            <a:effectLst/>
          </c:spPr>
          <c:marker>
            <c:symbol val="circle"/>
            <c:size val="5"/>
            <c:spPr>
              <a:solidFill>
                <a:schemeClr val="accent1"/>
              </a:solidFill>
              <a:ln w="9525">
                <a:solidFill>
                  <a:schemeClr val="accent1"/>
                </a:solidFill>
              </a:ln>
              <a:effectLst/>
            </c:spPr>
          </c:marker>
          <c:dLbls>
            <c:delete val="1"/>
          </c:dLbls>
          <c:xVal>
            <c:numRef>
              <c:f>Dashboard!$L$29:$L$91</c:f>
              <c:numCache>
                <c:formatCode>0</c:formatCode>
                <c:ptCount val="56"/>
                <c:pt idx="0">
                  <c:v>24.420437803680866</c:v>
                </c:pt>
                <c:pt idx="1">
                  <c:v>26.889984354276759</c:v>
                </c:pt>
                <c:pt idx="2">
                  <c:v>10.480423250602632</c:v>
                </c:pt>
                <c:pt idx="3">
                  <c:v>54.369262196080285</c:v>
                </c:pt>
                <c:pt idx="4">
                  <c:v>27.645993209515051</c:v>
                </c:pt>
                <c:pt idx="5">
                  <c:v>32.057725034008484</c:v>
                </c:pt>
                <c:pt idx="6">
                  <c:v>14.388197274110885</c:v>
                </c:pt>
                <c:pt idx="7">
                  <c:v>43.601461482238442</c:v>
                </c:pt>
                <c:pt idx="8">
                  <c:v>34.772543902832147</c:v>
                </c:pt>
                <c:pt idx="9">
                  <c:v>48.302371825225421</c:v>
                </c:pt>
                <c:pt idx="10">
                  <c:v>44.771264126000617</c:v>
                </c:pt>
                <c:pt idx="11">
                  <c:v>44.854640920583101</c:v>
                </c:pt>
                <c:pt idx="12">
                  <c:v>56.837601766155146</c:v>
                </c:pt>
                <c:pt idx="13">
                  <c:v>47.237691415237329</c:v>
                </c:pt>
                <c:pt idx="14">
                  <c:v>20.650003999513377</c:v>
                </c:pt>
                <c:pt idx="15">
                  <c:v>59.131799759862616</c:v>
                </c:pt>
                <c:pt idx="16">
                  <c:v>19.710335609855221</c:v>
                </c:pt>
                <c:pt idx="17">
                  <c:v>8.5207689305447598</c:v>
                </c:pt>
                <c:pt idx="18">
                  <c:v>51.252760507986089</c:v>
                </c:pt>
                <c:pt idx="19">
                  <c:v>27.399859022327693</c:v>
                </c:pt>
                <c:pt idx="20">
                  <c:v>20.532035800701422</c:v>
                </c:pt>
                <c:pt idx="21">
                  <c:v>27.206542929530947</c:v>
                </c:pt>
                <c:pt idx="22">
                  <c:v>59.458720438729138</c:v>
                </c:pt>
              </c:numCache>
            </c:numRef>
          </c:xVal>
          <c:yVal>
            <c:numRef>
              <c:f>Dashboard!$M$29:$M$91</c:f>
              <c:numCache>
                <c:formatCode>0</c:formatCode>
                <c:ptCount val="56"/>
                <c:pt idx="0">
                  <c:v>4733.0275730506637</c:v>
                </c:pt>
                <c:pt idx="1">
                  <c:v>4752.3446256533143</c:v>
                </c:pt>
                <c:pt idx="2">
                  <c:v>4752.8313759538114</c:v>
                </c:pt>
                <c:pt idx="3">
                  <c:v>4804.7874551960776</c:v>
                </c:pt>
                <c:pt idx="4">
                  <c:v>4788.2537672514709</c:v>
                </c:pt>
                <c:pt idx="5">
                  <c:v>4759.2685795273983</c:v>
                </c:pt>
                <c:pt idx="6">
                  <c:v>4767.2229219924129</c:v>
                </c:pt>
                <c:pt idx="7">
                  <c:v>4777.961921896047</c:v>
                </c:pt>
                <c:pt idx="8">
                  <c:v>4701.437833435104</c:v>
                </c:pt>
                <c:pt idx="9">
                  <c:v>4837.7259386845799</c:v>
                </c:pt>
                <c:pt idx="10">
                  <c:v>4708.2317337894337</c:v>
                </c:pt>
                <c:pt idx="11">
                  <c:v>4756.6377112275313</c:v>
                </c:pt>
                <c:pt idx="12">
                  <c:v>4822.0236742662946</c:v>
                </c:pt>
                <c:pt idx="13">
                  <c:v>4842.4333323222418</c:v>
                </c:pt>
                <c:pt idx="14">
                  <c:v>4744.18036993228</c:v>
                </c:pt>
                <c:pt idx="15">
                  <c:v>4703.1356276106262</c:v>
                </c:pt>
                <c:pt idx="16">
                  <c:v>4754.6441900282261</c:v>
                </c:pt>
                <c:pt idx="17">
                  <c:v>4787.0541996966213</c:v>
                </c:pt>
                <c:pt idx="18">
                  <c:v>4710.5302988128569</c:v>
                </c:pt>
                <c:pt idx="19">
                  <c:v>4745.621297185784</c:v>
                </c:pt>
                <c:pt idx="20">
                  <c:v>4777.5430150909315</c:v>
                </c:pt>
                <c:pt idx="21">
                  <c:v>4792.2679029393275</c:v>
                </c:pt>
                <c:pt idx="22">
                  <c:v>4729.1394433066753</c:v>
                </c:pt>
              </c:numCache>
            </c:numRef>
          </c:yVal>
          <c:smooth val="0"/>
          <c:extLst>
            <c:ext xmlns:c16="http://schemas.microsoft.com/office/drawing/2014/chart" uri="{C3380CC4-5D6E-409C-BE32-E72D297353CC}">
              <c16:uniqueId val="{00000000-8F5B-4B2A-B54C-CAC8A85C9C12}"/>
            </c:ext>
          </c:extLst>
        </c:ser>
        <c:ser>
          <c:idx val="0"/>
          <c:order val="1"/>
          <c:tx>
            <c:v>Pareto Optimal</c:v>
          </c:tx>
          <c:spPr>
            <a:ln w="25400" cap="rnd">
              <a:noFill/>
              <a:round/>
            </a:ln>
            <a:effectLst/>
          </c:spPr>
          <c:marker>
            <c:symbol val="diamond"/>
            <c:size val="9"/>
            <c:spPr>
              <a:solidFill>
                <a:schemeClr val="accent2"/>
              </a:solidFill>
              <a:ln w="9525">
                <a:noFill/>
              </a:ln>
              <a:effectLst/>
            </c:spPr>
          </c:marker>
          <c:dLbls>
            <c:dLbl>
              <c:idx val="0"/>
              <c:tx>
                <c:rich>
                  <a:bodyPr/>
                  <a:lstStyle/>
                  <a:p>
                    <a:fld id="{40EA47A4-384F-4FEB-8EA8-5D2B46F27A01}" type="CELLRANGE">
                      <a:rPr lang="en-US"/>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8F5B-4B2A-B54C-CAC8A85C9C12}"/>
                </c:ext>
              </c:extLst>
            </c:dLbl>
            <c:dLbl>
              <c:idx val="1"/>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8F5B-4B2A-B54C-CAC8A85C9C12}"/>
                </c:ext>
              </c:extLst>
            </c:dLbl>
            <c:dLbl>
              <c:idx val="2"/>
              <c:tx>
                <c:rich>
                  <a:bodyPr/>
                  <a:lstStyle/>
                  <a:p>
                    <a:fld id="{91FDF5C3-901A-4DB7-9A07-38C0BA0F322C}"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F5B-4B2A-B54C-CAC8A85C9C12}"/>
                </c:ext>
              </c:extLst>
            </c:dLbl>
            <c:dLbl>
              <c:idx val="3"/>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8F5B-4B2A-B54C-CAC8A85C9C12}"/>
                </c:ext>
              </c:extLst>
            </c:dLbl>
            <c:dLbl>
              <c:idx val="4"/>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8F5B-4B2A-B54C-CAC8A85C9C12}"/>
                </c:ext>
              </c:extLst>
            </c:dLbl>
            <c:dLbl>
              <c:idx val="5"/>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8F5B-4B2A-B54C-CAC8A85C9C12}"/>
                </c:ext>
              </c:extLst>
            </c:dLbl>
            <c:dLbl>
              <c:idx val="6"/>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8F5B-4B2A-B54C-CAC8A85C9C12}"/>
                </c:ext>
              </c:extLst>
            </c:dLbl>
            <c:dLbl>
              <c:idx val="7"/>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8F5B-4B2A-B54C-CAC8A85C9C12}"/>
                </c:ext>
              </c:extLst>
            </c:dLbl>
            <c:dLbl>
              <c:idx val="8"/>
              <c:tx>
                <c:rich>
                  <a:bodyPr/>
                  <a:lstStyle/>
                  <a:p>
                    <a:fld id="{A295DE88-FFD0-488A-8FB3-AAB58B290EFE}"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8F5B-4B2A-B54C-CAC8A85C9C12}"/>
                </c:ext>
              </c:extLst>
            </c:dLbl>
            <c:dLbl>
              <c:idx val="9"/>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8F5B-4B2A-B54C-CAC8A85C9C12}"/>
                </c:ext>
              </c:extLst>
            </c:dLbl>
            <c:dLbl>
              <c:idx val="10"/>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8F5B-4B2A-B54C-CAC8A85C9C12}"/>
                </c:ext>
              </c:extLst>
            </c:dLbl>
            <c:dLbl>
              <c:idx val="11"/>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8F5B-4B2A-B54C-CAC8A85C9C12}"/>
                </c:ext>
              </c:extLst>
            </c:dLbl>
            <c:dLbl>
              <c:idx val="12"/>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8F5B-4B2A-B54C-CAC8A85C9C12}"/>
                </c:ext>
              </c:extLst>
            </c:dLbl>
            <c:dLbl>
              <c:idx val="13"/>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8F5B-4B2A-B54C-CAC8A85C9C12}"/>
                </c:ext>
              </c:extLst>
            </c:dLbl>
            <c:dLbl>
              <c:idx val="14"/>
              <c:tx>
                <c:rich>
                  <a:bodyPr/>
                  <a:lstStyle/>
                  <a:p>
                    <a:fld id="{D8F26EAF-62C2-4FF9-8F30-C3EBCA990D69}"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8F5B-4B2A-B54C-CAC8A85C9C12}"/>
                </c:ext>
              </c:extLst>
            </c:dLbl>
            <c:dLbl>
              <c:idx val="15"/>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8F5B-4B2A-B54C-CAC8A85C9C12}"/>
                </c:ext>
              </c:extLst>
            </c:dLbl>
            <c:dLbl>
              <c:idx val="16"/>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8F5B-4B2A-B54C-CAC8A85C9C12}"/>
                </c:ext>
              </c:extLst>
            </c:dLbl>
            <c:dLbl>
              <c:idx val="17"/>
              <c:tx>
                <c:rich>
                  <a:bodyPr/>
                  <a:lstStyle/>
                  <a:p>
                    <a:fld id="{7CEA1B95-A54D-413B-9E76-241E8CB3A1A3}"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F5B-4B2A-B54C-CAC8A85C9C12}"/>
                </c:ext>
              </c:extLst>
            </c:dLbl>
            <c:dLbl>
              <c:idx val="18"/>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8F5B-4B2A-B54C-CAC8A85C9C12}"/>
                </c:ext>
              </c:extLst>
            </c:dLbl>
            <c:dLbl>
              <c:idx val="19"/>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8F5B-4B2A-B54C-CAC8A85C9C12}"/>
                </c:ext>
              </c:extLst>
            </c:dLbl>
            <c:dLbl>
              <c:idx val="20"/>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8F5B-4B2A-B54C-CAC8A85C9C12}"/>
                </c:ext>
              </c:extLst>
            </c:dLbl>
            <c:dLbl>
              <c:idx val="21"/>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8F5B-4B2A-B54C-CAC8A85C9C12}"/>
                </c:ext>
              </c:extLst>
            </c:dLbl>
            <c:dLbl>
              <c:idx val="22"/>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8F5B-4B2A-B54C-CAC8A85C9C12}"/>
                </c:ext>
              </c:extLst>
            </c:dLbl>
            <c:dLbl>
              <c:idx val="23"/>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8F5B-4B2A-B54C-CAC8A85C9C12}"/>
                </c:ext>
              </c:extLst>
            </c:dLbl>
            <c:dLbl>
              <c:idx val="24"/>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8F5B-4B2A-B54C-CAC8A85C9C12}"/>
                </c:ext>
              </c:extLst>
            </c:dLbl>
            <c:dLbl>
              <c:idx val="25"/>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8F5B-4B2A-B54C-CAC8A85C9C12}"/>
                </c:ext>
              </c:extLst>
            </c:dLbl>
            <c:dLbl>
              <c:idx val="26"/>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8F5B-4B2A-B54C-CAC8A85C9C12}"/>
                </c:ext>
              </c:extLst>
            </c:dLbl>
            <c:dLbl>
              <c:idx val="27"/>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8F5B-4B2A-B54C-CAC8A85C9C12}"/>
                </c:ext>
              </c:extLst>
            </c:dLbl>
            <c:dLbl>
              <c:idx val="28"/>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8F5B-4B2A-B54C-CAC8A85C9C12}"/>
                </c:ext>
              </c:extLst>
            </c:dLbl>
            <c:dLbl>
              <c:idx val="29"/>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8F5B-4B2A-B54C-CAC8A85C9C12}"/>
                </c:ext>
              </c:extLst>
            </c:dLbl>
            <c:dLbl>
              <c:idx val="30"/>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8F5B-4B2A-B54C-CAC8A85C9C12}"/>
                </c:ext>
              </c:extLst>
            </c:dLbl>
            <c:dLbl>
              <c:idx val="31"/>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8F5B-4B2A-B54C-CAC8A85C9C12}"/>
                </c:ext>
              </c:extLst>
            </c:dLbl>
            <c:dLbl>
              <c:idx val="32"/>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8F5B-4B2A-B54C-CAC8A85C9C12}"/>
                </c:ext>
              </c:extLst>
            </c:dLbl>
            <c:dLbl>
              <c:idx val="33"/>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8F5B-4B2A-B54C-CAC8A85C9C12}"/>
                </c:ext>
              </c:extLst>
            </c:dLbl>
            <c:dLbl>
              <c:idx val="34"/>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8F5B-4B2A-B54C-CAC8A85C9C12}"/>
                </c:ext>
              </c:extLst>
            </c:dLbl>
            <c:dLbl>
              <c:idx val="35"/>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8F5B-4B2A-B54C-CAC8A85C9C12}"/>
                </c:ext>
              </c:extLst>
            </c:dLbl>
            <c:dLbl>
              <c:idx val="36"/>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8F5B-4B2A-B54C-CAC8A85C9C12}"/>
                </c:ext>
              </c:extLst>
            </c:dLbl>
            <c:dLbl>
              <c:idx val="37"/>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8F5B-4B2A-B54C-CAC8A85C9C12}"/>
                </c:ext>
              </c:extLst>
            </c:dLbl>
            <c:dLbl>
              <c:idx val="38"/>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8F5B-4B2A-B54C-CAC8A85C9C12}"/>
                </c:ext>
              </c:extLst>
            </c:dLbl>
            <c:dLbl>
              <c:idx val="39"/>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8F5B-4B2A-B54C-CAC8A85C9C12}"/>
                </c:ext>
              </c:extLst>
            </c:dLbl>
            <c:dLbl>
              <c:idx val="40"/>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8F5B-4B2A-B54C-CAC8A85C9C12}"/>
                </c:ext>
              </c:extLst>
            </c:dLbl>
            <c:dLbl>
              <c:idx val="41"/>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8F5B-4B2A-B54C-CAC8A85C9C12}"/>
                </c:ext>
              </c:extLst>
            </c:dLbl>
            <c:dLbl>
              <c:idx val="42"/>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8F5B-4B2A-B54C-CAC8A85C9C12}"/>
                </c:ext>
              </c:extLst>
            </c:dLbl>
            <c:dLbl>
              <c:idx val="43"/>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8F5B-4B2A-B54C-CAC8A85C9C12}"/>
                </c:ext>
              </c:extLst>
            </c:dLbl>
            <c:dLbl>
              <c:idx val="44"/>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8F5B-4B2A-B54C-CAC8A85C9C12}"/>
                </c:ext>
              </c:extLst>
            </c:dLbl>
            <c:dLbl>
              <c:idx val="45"/>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8F5B-4B2A-B54C-CAC8A85C9C12}"/>
                </c:ext>
              </c:extLst>
            </c:dLbl>
            <c:dLbl>
              <c:idx val="46"/>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8F5B-4B2A-B54C-CAC8A85C9C12}"/>
                </c:ext>
              </c:extLst>
            </c:dLbl>
            <c:dLbl>
              <c:idx val="47"/>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8F5B-4B2A-B54C-CAC8A85C9C12}"/>
                </c:ext>
              </c:extLst>
            </c:dLbl>
            <c:dLbl>
              <c:idx val="48"/>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8F5B-4B2A-B54C-CAC8A85C9C12}"/>
                </c:ext>
              </c:extLst>
            </c:dLbl>
            <c:dLbl>
              <c:idx val="49"/>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8F5B-4B2A-B54C-CAC8A85C9C12}"/>
                </c:ext>
              </c:extLst>
            </c:dLbl>
            <c:dLbl>
              <c:idx val="50"/>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8F5B-4B2A-B54C-CAC8A85C9C12}"/>
                </c:ext>
              </c:extLst>
            </c:dLbl>
            <c:dLbl>
              <c:idx val="51"/>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8F5B-4B2A-B54C-CAC8A85C9C12}"/>
                </c:ext>
              </c:extLst>
            </c:dLbl>
            <c:dLbl>
              <c:idx val="52"/>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8F5B-4B2A-B54C-CAC8A85C9C12}"/>
                </c:ext>
              </c:extLst>
            </c:dLbl>
            <c:dLbl>
              <c:idx val="53"/>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8F5B-4B2A-B54C-CAC8A85C9C12}"/>
                </c:ext>
              </c:extLst>
            </c:dLbl>
            <c:dLbl>
              <c:idx val="54"/>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8F5B-4B2A-B54C-CAC8A85C9C12}"/>
                </c:ext>
              </c:extLst>
            </c:dLbl>
            <c:dLbl>
              <c:idx val="55"/>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8F5B-4B2A-B54C-CAC8A85C9C1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SE"/>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Dashboard!$N$29:$N$91</c:f>
              <c:numCache>
                <c:formatCode>0.0</c:formatCode>
                <c:ptCount val="56"/>
                <c:pt idx="0">
                  <c:v>24.420437803680866</c:v>
                </c:pt>
                <c:pt idx="1">
                  <c:v>26.889984354276759</c:v>
                </c:pt>
                <c:pt idx="2">
                  <c:v>10.480423250602632</c:v>
                </c:pt>
                <c:pt idx="3">
                  <c:v>54.369262196080285</c:v>
                </c:pt>
                <c:pt idx="4">
                  <c:v>27.645993209515051</c:v>
                </c:pt>
                <c:pt idx="5">
                  <c:v>32.057725034008484</c:v>
                </c:pt>
                <c:pt idx="6">
                  <c:v>14.388197274110885</c:v>
                </c:pt>
                <c:pt idx="7">
                  <c:v>43.601461482238442</c:v>
                </c:pt>
                <c:pt idx="8">
                  <c:v>34.772543902832147</c:v>
                </c:pt>
                <c:pt idx="9">
                  <c:v>48.302371825225421</c:v>
                </c:pt>
                <c:pt idx="10">
                  <c:v>44.771264126000617</c:v>
                </c:pt>
                <c:pt idx="11">
                  <c:v>44.854640920583101</c:v>
                </c:pt>
                <c:pt idx="12">
                  <c:v>56.837601766155146</c:v>
                </c:pt>
                <c:pt idx="13">
                  <c:v>47.237691415237329</c:v>
                </c:pt>
                <c:pt idx="14">
                  <c:v>20.650003999513377</c:v>
                </c:pt>
                <c:pt idx="15">
                  <c:v>59.131799759862616</c:v>
                </c:pt>
                <c:pt idx="16">
                  <c:v>19.710335609855221</c:v>
                </c:pt>
                <c:pt idx="17">
                  <c:v>8.5207689305447598</c:v>
                </c:pt>
                <c:pt idx="18">
                  <c:v>51.252760507986089</c:v>
                </c:pt>
                <c:pt idx="19">
                  <c:v>27.399859022327693</c:v>
                </c:pt>
                <c:pt idx="20">
                  <c:v>20.532035800701422</c:v>
                </c:pt>
                <c:pt idx="21">
                  <c:v>27.206542929530947</c:v>
                </c:pt>
                <c:pt idx="22">
                  <c:v>59.458720438729138</c:v>
                </c:pt>
              </c:numCache>
            </c:numRef>
          </c:xVal>
          <c:yVal>
            <c:numRef>
              <c:f>Dashboard!$O$29:$O$91</c:f>
              <c:numCache>
                <c:formatCode>0</c:formatCode>
                <c:ptCount val="56"/>
                <c:pt idx="0">
                  <c:v>4733.0275730506637</c:v>
                </c:pt>
                <c:pt idx="1">
                  <c:v>#N/A</c:v>
                </c:pt>
                <c:pt idx="2">
                  <c:v>4752.8313759538114</c:v>
                </c:pt>
                <c:pt idx="3">
                  <c:v>#N/A</c:v>
                </c:pt>
                <c:pt idx="4">
                  <c:v>#N/A</c:v>
                </c:pt>
                <c:pt idx="5">
                  <c:v>#N/A</c:v>
                </c:pt>
                <c:pt idx="6">
                  <c:v>#N/A</c:v>
                </c:pt>
                <c:pt idx="7">
                  <c:v>#N/A</c:v>
                </c:pt>
                <c:pt idx="8">
                  <c:v>4701.437833435104</c:v>
                </c:pt>
                <c:pt idx="9">
                  <c:v>#N/A</c:v>
                </c:pt>
                <c:pt idx="10">
                  <c:v>#N/A</c:v>
                </c:pt>
                <c:pt idx="11">
                  <c:v>#N/A</c:v>
                </c:pt>
                <c:pt idx="12">
                  <c:v>#N/A</c:v>
                </c:pt>
                <c:pt idx="13">
                  <c:v>#N/A</c:v>
                </c:pt>
                <c:pt idx="14">
                  <c:v>4744.18036993228</c:v>
                </c:pt>
                <c:pt idx="15">
                  <c:v>#N/A</c:v>
                </c:pt>
                <c:pt idx="16">
                  <c:v>#N/A</c:v>
                </c:pt>
                <c:pt idx="17">
                  <c:v>4787.0541996966213</c:v>
                </c:pt>
                <c:pt idx="18">
                  <c:v>#N/A</c:v>
                </c:pt>
                <c:pt idx="19">
                  <c:v>#N/A</c:v>
                </c:pt>
                <c:pt idx="20">
                  <c:v>#N/A</c:v>
                </c:pt>
                <c:pt idx="21">
                  <c:v>#N/A</c:v>
                </c:pt>
                <c:pt idx="22">
                  <c:v>#N/A</c:v>
                </c:pt>
              </c:numCache>
            </c:numRef>
          </c:yVal>
          <c:smooth val="0"/>
          <c:extLst>
            <c:ext xmlns:c15="http://schemas.microsoft.com/office/drawing/2012/chart" uri="{02D57815-91ED-43cb-92C2-25804820EDAC}">
              <c15:datalabelsRange>
                <c15:f>Dashboard!$B$29:$B$91</c15:f>
                <c15:dlblRangeCache>
                  <c:ptCount val="56"/>
                  <c:pt idx="0">
                    <c:v>1</c:v>
                  </c:pt>
                  <c:pt idx="1">
                    <c:v>2</c:v>
                  </c:pt>
                  <c:pt idx="2">
                    <c:v>5</c:v>
                  </c:pt>
                  <c:pt idx="3">
                    <c:v>6</c:v>
                  </c:pt>
                  <c:pt idx="4">
                    <c:v>8</c:v>
                  </c:pt>
                  <c:pt idx="5">
                    <c:v>10</c:v>
                  </c:pt>
                  <c:pt idx="6">
                    <c:v>11</c:v>
                  </c:pt>
                  <c:pt idx="7">
                    <c:v>12</c:v>
                  </c:pt>
                  <c:pt idx="8">
                    <c:v>13</c:v>
                  </c:pt>
                  <c:pt idx="9">
                    <c:v>15</c:v>
                  </c:pt>
                  <c:pt idx="10">
                    <c:v>16</c:v>
                  </c:pt>
                  <c:pt idx="11">
                    <c:v>17</c:v>
                  </c:pt>
                  <c:pt idx="12">
                    <c:v>18</c:v>
                  </c:pt>
                  <c:pt idx="13">
                    <c:v>19</c:v>
                  </c:pt>
                  <c:pt idx="14">
                    <c:v>20</c:v>
                  </c:pt>
                  <c:pt idx="15">
                    <c:v>21</c:v>
                  </c:pt>
                  <c:pt idx="16">
                    <c:v>22</c:v>
                  </c:pt>
                  <c:pt idx="17">
                    <c:v>23</c:v>
                  </c:pt>
                  <c:pt idx="18">
                    <c:v>24</c:v>
                  </c:pt>
                  <c:pt idx="19">
                    <c:v>25</c:v>
                  </c:pt>
                  <c:pt idx="20">
                    <c:v>26</c:v>
                  </c:pt>
                  <c:pt idx="21">
                    <c:v>27</c:v>
                  </c:pt>
                  <c:pt idx="22">
                    <c:v>28</c:v>
                  </c:pt>
                </c15:dlblRangeCache>
              </c15:datalabelsRange>
            </c:ext>
            <c:ext xmlns:c16="http://schemas.microsoft.com/office/drawing/2014/chart" uri="{C3380CC4-5D6E-409C-BE32-E72D297353CC}">
              <c16:uniqueId val="{00000039-8F5B-4B2A-B54C-CAC8A85C9C12}"/>
            </c:ext>
          </c:extLst>
        </c:ser>
        <c:dLbls>
          <c:dLblPos val="t"/>
          <c:showLegendKey val="0"/>
          <c:showVal val="1"/>
          <c:showCatName val="0"/>
          <c:showSerName val="0"/>
          <c:showPercent val="0"/>
          <c:showBubbleSize val="0"/>
        </c:dLbls>
        <c:axId val="1337868928"/>
        <c:axId val="1337863680"/>
      </c:scatterChart>
      <c:valAx>
        <c:axId val="1337868928"/>
        <c:scaling>
          <c:orientation val="minMax"/>
        </c:scaling>
        <c:delete val="0"/>
        <c:axPos val="b"/>
        <c:majorGridlines>
          <c:spPr>
            <a:ln w="9525" cap="flat" cmpd="sng" algn="ctr">
              <a:solidFill>
                <a:schemeClr val="tx1">
                  <a:lumMod val="15000"/>
                  <a:lumOff val="85000"/>
                </a:schemeClr>
              </a:solidFill>
              <a:round/>
            </a:ln>
            <a:effectLst/>
          </c:spPr>
        </c:majorGridlines>
        <c:title>
          <c:tx>
            <c:strRef>
              <c:f>Dashboard!$B$6</c:f>
              <c:strCache>
                <c:ptCount val="1"/>
                <c:pt idx="0">
                  <c:v>Charge Time (min)</c:v>
                </c:pt>
              </c:strCache>
            </c:strRef>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crossAx val="1337863680"/>
        <c:crosses val="autoZero"/>
        <c:crossBetween val="midCat"/>
      </c:valAx>
      <c:valAx>
        <c:axId val="1337863680"/>
        <c:scaling>
          <c:orientation val="minMax"/>
        </c:scaling>
        <c:delete val="0"/>
        <c:axPos val="l"/>
        <c:majorGridlines>
          <c:spPr>
            <a:ln w="9525" cap="flat" cmpd="sng" algn="ctr">
              <a:solidFill>
                <a:schemeClr val="tx1">
                  <a:lumMod val="15000"/>
                  <a:lumOff val="85000"/>
                </a:schemeClr>
              </a:solidFill>
              <a:round/>
            </a:ln>
            <a:effectLst/>
          </c:spPr>
        </c:majorGridlines>
        <c:title>
          <c:tx>
            <c:strRef>
              <c:f>Dashboard!$B$7</c:f>
              <c:strCache>
                <c:ptCount val="1"/>
                <c:pt idx="0">
                  <c:v>Charging Losses (Wh)</c:v>
                </c:pt>
              </c:strCache>
            </c:strRef>
          </c:tx>
          <c:layout>
            <c:manualLayout>
              <c:xMode val="edge"/>
              <c:yMode val="edge"/>
              <c:x val="1.4742548809662522E-2"/>
              <c:y val="0.26755220056902235"/>
            </c:manualLayout>
          </c:layout>
          <c:overlay val="0"/>
          <c:spPr>
            <a:noFill/>
            <a:ln w="12700">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crossAx val="1337868928"/>
        <c:crosses val="autoZero"/>
        <c:crossBetween val="midCat"/>
      </c:valAx>
      <c:spPr>
        <a:noFill/>
        <a:ln>
          <a:noFill/>
        </a:ln>
        <a:effectLst/>
      </c:spPr>
    </c:plotArea>
    <c:legend>
      <c:legendPos val="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SE"/>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numDim type="val">
        <cx:f>_xlchart.v1.1</cx:f>
      </cx:numDim>
    </cx:data>
  </cx:chartData>
  <cx:chart>
    <cx:title pos="t" align="ctr" overlay="0">
      <cx:tx>
        <cx:txData>
          <cx:v>Histogram</cx:v>
        </cx:txData>
      </cx:tx>
      <cx:txPr>
        <a:bodyPr spcFirstLastPara="1" vertOverflow="ellipsis" horzOverflow="overflow" wrap="square" lIns="0" tIns="0" rIns="0" bIns="0" anchor="ctr" anchorCtr="1"/>
        <a:lstStyle/>
        <a:p>
          <a:pPr algn="ctr" rtl="0">
            <a:defRPr>
              <a:latin typeface="ModelonTitilliumMedium" panose="02000000000000000000" pitchFamily="2" charset="0"/>
              <a:ea typeface="ModelonTitilliumMedium" panose="02000000000000000000" pitchFamily="2" charset="0"/>
              <a:cs typeface="ModelonTitilliumMedium" panose="02000000000000000000" pitchFamily="2" charset="0"/>
            </a:defRPr>
          </a:pPr>
          <a:r>
            <a:rPr lang="en-US" sz="1400" b="0" i="0" u="none" strike="noStrike" baseline="0">
              <a:solidFill>
                <a:sysClr val="windowText" lastClr="000000">
                  <a:lumMod val="65000"/>
                  <a:lumOff val="35000"/>
                </a:sysClr>
              </a:solidFill>
              <a:latin typeface="ModelonTitilliumMedium" panose="02000000000000000000" pitchFamily="2" charset="0"/>
            </a:rPr>
            <a:t>Histogram</a:t>
          </a:r>
        </a:p>
      </cx:txPr>
    </cx:title>
    <cx:plotArea>
      <cx:plotAreaRegion>
        <cx:series layoutId="clusteredColumn" uniqueId="{86C7285E-2B66-4113-A16E-8450F2C4BA03}" formatIdx="0">
          <cx:tx>
            <cx:txData>
              <cx:f>_xlchart.v1.0</cx:f>
              <cx:v>Histogram</cx:v>
            </cx:txData>
          </cx:tx>
          <cx:dataId val="0"/>
          <cx:layoutPr>
            <cx:binning intervalClosed="r"/>
          </cx:layoutPr>
        </cx:series>
      </cx:plotAreaRegion>
      <cx:axis id="0">
        <cx:catScaling gapWidth="0"/>
        <cx:tickLabels/>
        <cx:txPr>
          <a:bodyPr spcFirstLastPara="1" vertOverflow="ellipsis" horzOverflow="overflow" wrap="square" lIns="0" tIns="0" rIns="0" bIns="0" anchor="ctr" anchorCtr="1"/>
          <a:lstStyle/>
          <a:p>
            <a:pPr algn="ctr" rtl="0">
              <a:defRPr>
                <a:latin typeface="ModelonTitilliumMedium" panose="02000000000000000000" pitchFamily="2" charset="0"/>
                <a:ea typeface="ModelonTitilliumMedium" panose="02000000000000000000" pitchFamily="2" charset="0"/>
                <a:cs typeface="ModelonTitilliumMedium" panose="02000000000000000000" pitchFamily="2" charset="0"/>
              </a:defRPr>
            </a:pPr>
            <a:endParaRPr lang="en-US" sz="900" b="0" i="0" u="none" strike="noStrike" baseline="0">
              <a:solidFill>
                <a:sysClr val="windowText" lastClr="000000">
                  <a:lumMod val="65000"/>
                  <a:lumOff val="35000"/>
                </a:sysClr>
              </a:solidFill>
              <a:latin typeface="ModelonTitilliumMedium" panose="02000000000000000000" pitchFamily="2" charset="0"/>
            </a:endParaRPr>
          </a:p>
        </cx:txPr>
      </cx:axis>
      <cx:axis id="1">
        <cx:valScaling/>
        <cx:tickLabels/>
        <cx:txPr>
          <a:bodyPr spcFirstLastPara="1" vertOverflow="ellipsis" horzOverflow="overflow" wrap="square" lIns="0" tIns="0" rIns="0" bIns="0" anchor="ctr" anchorCtr="1"/>
          <a:lstStyle/>
          <a:p>
            <a:pPr algn="ctr" rtl="0">
              <a:defRPr>
                <a:latin typeface="ModelonTitilliumRegular" panose="02000000000000000000" pitchFamily="2" charset="0"/>
                <a:ea typeface="ModelonTitilliumRegular" panose="02000000000000000000" pitchFamily="2" charset="0"/>
                <a:cs typeface="ModelonTitilliumRegular" panose="02000000000000000000" pitchFamily="2" charset="0"/>
              </a:defRPr>
            </a:pPr>
            <a:endParaRPr lang="en-US" sz="900" b="0" i="0" u="none" strike="noStrike" baseline="0">
              <a:solidFill>
                <a:sysClr val="windowText" lastClr="000000">
                  <a:lumMod val="65000"/>
                  <a:lumOff val="35000"/>
                </a:sysClr>
              </a:solidFill>
              <a:latin typeface="ModelonTitilliumRegular" panose="02000000000000000000" pitchFamily="2" charset="0"/>
            </a:endParaRPr>
          </a:p>
        </cx:txPr>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microsoft.com/office/2014/relationships/chartEx" Target="../charts/chartEx1.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152400</xdr:colOff>
      <xdr:row>0</xdr:row>
      <xdr:rowOff>28575</xdr:rowOff>
    </xdr:from>
    <xdr:to>
      <xdr:col>0</xdr:col>
      <xdr:colOff>476400</xdr:colOff>
      <xdr:row>1</xdr:row>
      <xdr:rowOff>162075</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twoCellAnchor>
    <xdr:from>
      <xdr:col>1</xdr:col>
      <xdr:colOff>0</xdr:colOff>
      <xdr:row>5</xdr:row>
      <xdr:rowOff>0</xdr:rowOff>
    </xdr:from>
    <xdr:to>
      <xdr:col>10</xdr:col>
      <xdr:colOff>161925</xdr:colOff>
      <xdr:row>22</xdr:row>
      <xdr:rowOff>56030</xdr:rowOff>
    </xdr:to>
    <xdr:sp macro="" textlink="">
      <xdr:nvSpPr>
        <xdr:cNvPr id="9" name="TextBox 8">
          <a:extLst>
            <a:ext uri="{FF2B5EF4-FFF2-40B4-BE49-F238E27FC236}">
              <a16:creationId xmlns:a16="http://schemas.microsoft.com/office/drawing/2014/main" id="{781782E7-8503-443F-BC15-9CB7A2D3F0BD}"/>
            </a:ext>
          </a:extLst>
        </xdr:cNvPr>
        <xdr:cNvSpPr txBox="1"/>
      </xdr:nvSpPr>
      <xdr:spPr>
        <a:xfrm>
          <a:off x="537882" y="1030941"/>
          <a:ext cx="10516161" cy="336176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This workbook demonstrates the utilization of the Modelon Impact Add-In for Excel, which enables experiment execution directly from Excel.</a:t>
          </a:r>
        </a:p>
        <a:p>
          <a:endParaRPr lang="en-US" sz="1100"/>
        </a:p>
        <a:p>
          <a:r>
            <a:rPr lang="en-US" sz="1100"/>
            <a:t>The example in this workbook illustrates how to use the Modelon Impact Add-In for Excel to analyze and optimize the configuration of a battery pack charging system. The model used in this example consists of a battery pack connected to an external charger, limited by a maximum current limit. In the example, different battery configurations are compared in terms of charging time and losses. The results can be used to create a trade-off curve (Pareto Frontier) in the Dashboard worksheet.</a:t>
          </a:r>
        </a:p>
        <a:p>
          <a:endParaRPr lang="en-US" sz="1100"/>
        </a:p>
        <a:p>
          <a:r>
            <a:rPr lang="en-US" sz="1100"/>
            <a:t>The workbook consists of two sheets: "ModelonExperiment" and "Dashboard".</a:t>
          </a:r>
        </a:p>
        <a:p>
          <a:endParaRPr lang="en-US" sz="1100"/>
        </a:p>
        <a:p>
          <a:r>
            <a:rPr lang="en-US" sz="1100" b="1"/>
            <a:t>ModelonExperiment</a:t>
          </a:r>
          <a:r>
            <a:rPr lang="en-US" sz="1100" b="0"/>
            <a:t>:</a:t>
          </a:r>
          <a:endParaRPr lang="en-US" sz="1100"/>
        </a:p>
        <a:p>
          <a:endParaRPr lang="en-US" sz="1100"/>
        </a:p>
        <a:p>
          <a:r>
            <a:rPr lang="en-US" sz="1100"/>
            <a:t>The "ModelonExperiment" sheet is where the experiment for the battery charging system is set up. When the experiment is executed, it generates results based on the specified battery configurations and charging parameters. The data generated in this sheet serves as input for the analysis and visualization in the "Dashboard" sheet. The sheet has been set up with 30 parameterized cases, however you are free to add more design points</a:t>
          </a:r>
          <a:r>
            <a:rPr lang="en-US" sz="1100" baseline="0"/>
            <a:t> on your own </a:t>
          </a:r>
          <a:r>
            <a:rPr lang="en-US" sz="1100"/>
            <a:t>as well.</a:t>
          </a:r>
        </a:p>
        <a:p>
          <a:endParaRPr lang="en-US" sz="1100"/>
        </a:p>
        <a:p>
          <a:r>
            <a:rPr lang="en-US" sz="1100" b="1"/>
            <a:t>Dashboard:</a:t>
          </a:r>
        </a:p>
        <a:p>
          <a:endParaRPr lang="en-US" sz="1100"/>
        </a:p>
        <a:p>
          <a:r>
            <a:rPr lang="en-US" sz="1100"/>
            <a:t>The "Dashboard" sheet acts as a visual representation and analysis tool for the experiment's results and inputs. It provides a view of the parameterization used in the experiment conducted in the "ModelonExperiment" sheet as well as a Pareto Frontier chart comparing charging time and losses which makes it easy to identify interesting design points.</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10</xdr:col>
      <xdr:colOff>583406</xdr:colOff>
      <xdr:row>0</xdr:row>
      <xdr:rowOff>261936</xdr:rowOff>
    </xdr:from>
    <xdr:ext cx="1337019" cy="829743"/>
    <xdr:pic>
      <xdr:nvPicPr>
        <xdr:cNvPr id="2" name="Picture 1">
          <a:extLst>
            <a:ext uri="{FF2B5EF4-FFF2-40B4-BE49-F238E27FC236}">
              <a16:creationId xmlns:a16="http://schemas.microsoft.com/office/drawing/2014/main" id="{5FFCD3E3-1F8A-4880-91D1-F450E5586D0B}"/>
            </a:ext>
          </a:extLst>
        </xdr:cNvPr>
        <xdr:cNvPicPr>
          <a:picLocks noChangeAspect="1"/>
        </xdr:cNvPicPr>
      </xdr:nvPicPr>
      <xdr:blipFill>
        <a:blip xmlns:r="http://schemas.openxmlformats.org/officeDocument/2006/relationships" r:embed="rId1" cstate="print"/>
        <a:stretch>
          <a:fillRect/>
        </a:stretch>
      </xdr:blipFill>
      <xdr:spPr>
        <a:xfrm>
          <a:off x="6679406" y="195261"/>
          <a:ext cx="1337019" cy="829743"/>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xdr:from>
      <xdr:col>3</xdr:col>
      <xdr:colOff>108005</xdr:colOff>
      <xdr:row>2</xdr:row>
      <xdr:rowOff>0</xdr:rowOff>
    </xdr:from>
    <xdr:to>
      <xdr:col>7</xdr:col>
      <xdr:colOff>0</xdr:colOff>
      <xdr:row>25</xdr:row>
      <xdr:rowOff>0</xdr:rowOff>
    </xdr:to>
    <xdr:graphicFrame macro="">
      <xdr:nvGraphicFramePr>
        <xdr:cNvPr id="2" name="Chart 1">
          <a:extLst>
            <a:ext uri="{FF2B5EF4-FFF2-40B4-BE49-F238E27FC236}">
              <a16:creationId xmlns:a16="http://schemas.microsoft.com/office/drawing/2014/main" id="{C82A4659-BD1D-40C1-A4AF-A09EEEFA04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22412</xdr:colOff>
      <xdr:row>13</xdr:row>
      <xdr:rowOff>0</xdr:rowOff>
    </xdr:from>
    <xdr:to>
      <xdr:col>3</xdr:col>
      <xdr:colOff>0</xdr:colOff>
      <xdr:row>25</xdr:row>
      <xdr:rowOff>0</xdr:rowOff>
    </xdr:to>
    <mc:AlternateContent xmlns:mc="http://schemas.openxmlformats.org/markup-compatibility/2006">
      <mc:Choice xmlns:cx1="http://schemas.microsoft.com/office/drawing/2015/9/8/chartex" Requires="cx1">
        <xdr:graphicFrame macro="">
          <xdr:nvGraphicFramePr>
            <xdr:cNvPr id="3" name="Chart 2">
              <a:extLst>
                <a:ext uri="{FF2B5EF4-FFF2-40B4-BE49-F238E27FC236}">
                  <a16:creationId xmlns:a16="http://schemas.microsoft.com/office/drawing/2014/main" id="{1E8D8737-7E00-4FF6-B2C0-8EC0D9792243}"/>
                </a:ext>
                <a:ext uri="{147F2762-F138-4A5C-976F-8EAC2B608ADB}">
                  <a16:predDERef xmlns:a16="http://schemas.microsoft.com/office/drawing/2014/main" pred="{00CD477E-2249-4B9A-8995-1BC6A8A41B64}"/>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2"/>
            </a:graphicData>
          </a:graphic>
        </xdr:graphicFrame>
      </mc:Choice>
      <mc:Fallback>
        <xdr:sp macro="" textlink="">
          <xdr:nvSpPr>
            <xdr:cNvPr id="0" name=""/>
            <xdr:cNvSpPr>
              <a:spLocks noTextEdit="1"/>
            </xdr:cNvSpPr>
          </xdr:nvSpPr>
          <xdr:spPr>
            <a:xfrm>
              <a:off x="22412" y="2571750"/>
              <a:ext cx="4254313" cy="2286000"/>
            </a:xfrm>
            <a:prstGeom prst="rect">
              <a:avLst/>
            </a:prstGeom>
            <a:solidFill>
              <a:prstClr val="white"/>
            </a:solidFill>
            <a:ln w="1">
              <a:solidFill>
                <a:prstClr val="green"/>
              </a:solidFill>
            </a:ln>
          </xdr:spPr>
          <xdr:txBody>
            <a:bodyPr vertOverflow="clip" horzOverflow="clip"/>
            <a:lstStyle/>
            <a:p>
              <a:r>
                <a:rPr lang="en-SE"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7</xdr:col>
      <xdr:colOff>127228</xdr:colOff>
      <xdr:row>2</xdr:row>
      <xdr:rowOff>0</xdr:rowOff>
    </xdr:from>
    <xdr:to>
      <xdr:col>12</xdr:col>
      <xdr:colOff>1043827</xdr:colOff>
      <xdr:row>25</xdr:row>
      <xdr:rowOff>0</xdr:rowOff>
    </xdr:to>
    <xdr:graphicFrame macro="">
      <xdr:nvGraphicFramePr>
        <xdr:cNvPr id="4" name="Chart 5">
          <a:extLst>
            <a:ext uri="{FF2B5EF4-FFF2-40B4-BE49-F238E27FC236}">
              <a16:creationId xmlns:a16="http://schemas.microsoft.com/office/drawing/2014/main" id="{26752183-9ABD-48AF-AA74-8B1A779EF200}"/>
            </a:ext>
            <a:ext uri="{147F2762-F138-4A5C-976F-8EAC2B608ADB}">
              <a16:predDERef xmlns:a16="http://schemas.microsoft.com/office/drawing/2014/main" pred="{3B615CE2-BBF4-4251-910F-17DDD975DF2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odelon.sharepoint.com/sites/MIadd-inforExcel/Shared%20Documents/General/Workbooks/ExperimentExampl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nge-Experiment Setup"/>
      <sheetName val="DataFormatted"/>
      <sheetName val="Range-Experiment Setup (2)"/>
      <sheetName val="Range-Experiment Sampling"/>
      <sheetName val="case_1"/>
      <sheetName val="case_2"/>
      <sheetName val="case_3"/>
      <sheetName val="case_4"/>
      <sheetName val="case_5"/>
      <sheetName val="ExperimentExample"/>
    </sheetNames>
    <sheetDataSet>
      <sheetData sheetId="0"/>
      <sheetData sheetId="1"/>
      <sheetData sheetId="2"/>
      <sheetData sheetId="3"/>
      <sheetData sheetId="4"/>
      <sheetData sheetId="5"/>
      <sheetData sheetId="6"/>
      <sheetData sheetId="7"/>
      <sheetData sheetId="8"/>
      <sheetData sheetId="9"/>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91595BF-5803-425F-A0C7-9704EF46D2EA}" name="Table44" displayName="Table44" ref="A28:P58" totalsRowShown="0" headerRowDxfId="19" dataDxfId="18">
  <autoFilter ref="A28:P58" xr:uid="{F8D1FE5C-8E8A-4A71-8746-99D7A3566163}">
    <filterColumn colId="6">
      <customFilters>
        <customFilter operator="lessThan" val="60"/>
      </customFilters>
    </filterColumn>
  </autoFilter>
  <tableColumns count="16">
    <tableColumn id="10" xr3:uid="{5DF83658-BBE9-4CA3-887F-AF0543817C4E}" name="Experiment ID" dataDxfId="17"/>
    <tableColumn id="1" xr3:uid="{7307C11D-0632-40DD-A869-9A77464FF0EA}" name="Case" dataDxfId="16"/>
    <tableColumn id="2" xr3:uid="{61DEEAED-F6C2-4D52-94C1-54D9C53E75E9}" name="Cell Max Charge Current (A)" dataDxfId="15">
      <calculatedColumnFormula>_intermediate!B5</calculatedColumnFormula>
    </tableColumn>
    <tableColumn id="3" xr3:uid="{B02A6DFE-DF82-42A5-B376-F7F15CB73F05}" name="Cell Nominal Capacity (Ah)" dataDxfId="14">
      <calculatedColumnFormula>_intermediate!C5/3600</calculatedColumnFormula>
    </tableColumn>
    <tableColumn id="11" xr3:uid="{BCD8DF4C-68FF-4377-846F-6565B5A641F3}" name="Cell Internal Resitance (Ω)" dataDxfId="13">
      <calculatedColumnFormula>_intermediate!D5</calculatedColumnFormula>
    </tableColumn>
    <tableColumn id="4" xr3:uid="{DF85762C-1553-416C-9B51-C58A5EEB8B8F}" name="Cells in Parallel" dataDxfId="12">
      <calculatedColumnFormula>_intermediate!E5</calculatedColumnFormula>
    </tableColumn>
    <tableColumn id="5" xr3:uid="{5D65F1C4-B79D-44C3-89AC-CED1ED4CF389}" name="Charge Time (min)" dataDxfId="11">
      <calculatedColumnFormula>_intermediate!J5/60</calculatedColumnFormula>
    </tableColumn>
    <tableColumn id="6" xr3:uid="{16591C48-6ED5-40DE-8534-DB0858551527}" name="Charging Losses (Wh)" dataDxfId="10">
      <calculatedColumnFormula>_intermediate!K5/3600</calculatedColumnFormula>
    </tableColumn>
    <tableColumn id="7" xr3:uid="{EA727FD8-1EEE-43B7-AB78-E7CBD636EFA4}" name="Histogram" dataDxfId="9">
      <calculatedColumnFormula array="1">INDIRECT(_xlfn.CONCAT("Table44[@[",$B$8,"]]"))</calculatedColumnFormula>
    </tableColumn>
    <tableColumn id="8" xr3:uid="{73DD56A8-11C0-4909-A743-1E0E68DDE2E5}" name="Scatter X" dataDxfId="8">
      <calculatedColumnFormula array="1">INDIRECT(_xlfn.CONCAT("Table44[@[",$B$4,"]]"))</calculatedColumnFormula>
    </tableColumn>
    <tableColumn id="9" xr3:uid="{2E37EFFE-BF6E-4811-927C-F0DADD6C6F47}" name="Scatter Y" dataDxfId="7">
      <calculatedColumnFormula array="1">INDIRECT(_xlfn.CONCAT("Table44[@[",$B$5,"]]"))</calculatedColumnFormula>
    </tableColumn>
    <tableColumn id="12" xr3:uid="{4BE4D0E2-AAD0-4C74-8B72-AB6674B2276F}" name="Objective 1" dataDxfId="6">
      <calculatedColumnFormula array="1">INDIRECT(_xlfn.CONCAT("Table44[@[",$B$6,"]]"))</calculatedColumnFormula>
    </tableColumn>
    <tableColumn id="13" xr3:uid="{091BCAB6-058F-4107-BA37-868D0F8C9A45}" name="Objective 2" dataDxfId="5">
      <calculatedColumnFormula array="1">INDIRECT(_xlfn.CONCAT("Table44[@[",$B$7,"]]"))</calculatedColumnFormula>
    </tableColumn>
    <tableColumn id="16" xr3:uid="{6C5B9EDF-238B-4C84-92A1-97C517F11125}" name="Objective 1 (Plot)" dataDxfId="4">
      <calculatedColumnFormula>Table44[[#This Row],[Objective 1]]</calculatedColumnFormula>
    </tableColumn>
    <tableColumn id="15" xr3:uid="{3B25C199-90C1-476B-ADA5-A903C80308E6}" name="Objective 2 (Plot)" dataDxfId="3">
      <calculatedColumnFormula>IF(Table44[[#This Row],[Efficient?]],Table44[[#This Row],[Objective 2]],NA())</calculatedColumnFormula>
    </tableColumn>
    <tableColumn id="14" xr3:uid="{E5EA9B4B-FB14-4283-82B0-D05B64ADB622}" name="Efficient?" dataDxfId="2">
      <calculatedColumnFormula>IF(COUNTIFS(Table44[Objective 1],"&lt;"&amp;Table44[[#This Row],[Objective 1]],Table44[Objective 2],"&lt;"&amp;Table44[[#This Row],[Objective 2]])=0,TRUE,FALSE)</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2" Type="http://schemas.microsoft.com/office/2011/relationships/webextension" Target="webextension2.xml"/><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5">
    <wetp:webextensionref xmlns:r="http://schemas.openxmlformats.org/officeDocument/2006/relationships" r:id="rId1"/>
  </wetp:taskpane>
  <wetp:taskpane dockstate="right" visibility="0" width="350" row="4">
    <wetp:webextensionref xmlns:r="http://schemas.openxmlformats.org/officeDocument/2006/relationships" r:id="rId2"/>
  </wetp:taskpane>
</wetp:taskpanes>
</file>

<file path=xl/webextensions/webextension1.xml><?xml version="1.0" encoding="utf-8"?>
<we:webextension xmlns:we="http://schemas.microsoft.com/office/webextensions/webextension/2010/11" id="{B97AF2E7-87F2-4571-8FD2-89AA2488518D}">
  <we:reference id="face5e4e-5fe8-4ad3-aaad-661c6102e764" version="1.0.0.0" store="file://DESKTOP-9PTCRCG/Manifest" storeType="Filesystem"/>
  <we:alternateReferences/>
  <we:properties/>
  <we:bindings/>
  <we:snapshot xmlns:r="http://schemas.openxmlformats.org/officeDocument/2006/relationships"/>
</we:webextension>
</file>

<file path=xl/webextensions/webextension2.xml><?xml version="1.0" encoding="utf-8"?>
<we:webextension xmlns:we="http://schemas.microsoft.com/office/webextensions/webextension/2010/11" id="{EC64F7A2-3C21-4B24-A7EE-8350C926F359}">
  <we:reference id="wa200002503" version="1.0.0.0" store="en-US" storeType="OMEX"/>
  <we:alternateReferences>
    <we:reference id="WA200002503" version="1.0.0.0" store="" storeType="OMEX"/>
  </we:alternateReferences>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impact.modelon.cloud/hub/user-redirect/impact/customizations/workspace_management/index.html?share=eyJkZWZpbml0aW9uIjp7Im5hbWUiOiJFeGNlbERlbW8iLCJkZXNjcmlwdGlvbiI6IiIsImRlZmF1bHRQcm9qZWN0SWQiOiJmMzNkMGUxZjI2MTgwMWMyMmNlMTQ0N2IyNmUyMGQ1YmIzZmM1ZDMzIiwicHJvamVjdHMiOlt7InJlZmVyZW5jZSI6eyJpZCI6ImYzM2QwZTFmMjYxODAxYzIyY2UxNDQ3YjI2ZTIwZDViYjNmYzVkMzMiLCJ2Y3NVcmkiOiJnaXQraHR0cHM6Ly9naXRodWIuY29tL21vZGVsb24tY29tbXVuaXR5L0V4Y2VsRXhhbXBsZXMuZ2l0QG1haW4ifSwiZGlzYWJsZWQiOmZhbHNlLCJkaXNhYmxlZENvbnRlbnQiOltdfV0sImRlcGVuZGVuY2llcyI6W3sicmVmZXJlbmNlIjp7ImlkIjoiZmVjNDNmNzc5MjU5NDliZDdlN2MwZjEwYWM0OWViYzExODlkYzg0MCIsIm5hbWUiOiJNb2RlbGljYSIsInZlcnNpb24iOiIzLjIuMyJ9LCJkaXNhYmxlZCI6dHJ1ZSwiZGlzYWJsZWRDb250ZW50IjpbXX0seyJyZWZlcmVuY2UiOnsiaWQiOiJhYzA0YTVkYTk3YmMyZTExYmZmYjdmNDFiMjQ4NWRhMzQ3ODQ2ZGY2IiwibmFtZSI6Ik1vZGVsaWNhIiwidmVyc2lvbiI6IjQuMC4wIn0sImRpc2FibGVkIjpmYWxzZSwiZGlzYWJsZWRDb250ZW50IjpbXX0seyJyZWZlcmVuY2UiOnsiaWQiOiJjNTY5ZjAzMDRmYWY0YTM1MGU1MjI2MDNiNDU0NDc0MGY5YTMyYjllIiwibmFtZSI6Ik1vZGVsb24iLCJ2ZXJzaW9uIjoiNC4zLjArYnVpbGQuMTgifSwiZGlzYWJsZWQiOmZhbHNlLCJkaXNhYmxlZENvbnRlbnQiOltdfSx7InJlZmVyZW5jZSI6eyJpZCI6ImFiYmE1NzkyZTEyOGRlZjljOTE1YmI3NzQwZDgwMTRiOGFhNzNkODMiLCJuYW1lIjoiRWxlY3RyaWZpY2F0aW9uIiwidmVyc2lvbiI6IjEuMTAuMCtidWlsZC4yMiJ9LCJkaXNhYmxlZCI6ZmFsc2UsImRpc2FibGVkQ29udGVudCI6W119XSwiZm9ybWF0IjoiMS4wLjAiLCJndWlkIjoiZjMxOTdkYTIwMThmNGE1N2I3ZWVlZmIxYzYyMWZhYTAiLCJjcmVhdGVkQnkiOiJhZWIxMTcxYS01NGQ4LTQzMWEtYmUxYi0wNzhiMzVmNzU1NzQiLCJjcmVhdGVkQXQiOjE2ODU1MjU5MDY4MjB9fQ==" TargetMode="External"/><Relationship Id="rId1" Type="http://schemas.openxmlformats.org/officeDocument/2006/relationships/hyperlink" Target="https://help.modelon.com/latest/reference/excel_add_in_installation/"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51"/>
  <sheetViews>
    <sheetView tabSelected="1" zoomScaleNormal="100" workbookViewId="0">
      <selection activeCell="I32" sqref="I32"/>
    </sheetView>
  </sheetViews>
  <sheetFormatPr defaultColWidth="9.140625" defaultRowHeight="15"/>
  <cols>
    <col min="1" max="1" width="8" style="1" customWidth="1"/>
    <col min="2" max="2" width="86.140625" style="1" customWidth="1"/>
    <col min="3" max="3" width="24.28515625" style="1" customWidth="1"/>
    <col min="4" max="4" width="9.140625" style="1" customWidth="1"/>
    <col min="5" max="16384" width="9.140625" style="1"/>
  </cols>
  <sheetData>
    <row r="1" spans="2:3" s="2" customFormat="1">
      <c r="B1" s="2" t="s">
        <v>81</v>
      </c>
    </row>
    <row r="2" spans="2:3" s="3" customFormat="1" ht="15.75" customHeight="1">
      <c r="B2" s="4" t="s">
        <v>90</v>
      </c>
    </row>
    <row r="3" spans="2:3" s="2" customFormat="1">
      <c r="C3" s="5"/>
    </row>
    <row r="4" spans="2:3" s="2" customFormat="1" ht="20.25" customHeight="1">
      <c r="B4" s="6" t="s">
        <v>0</v>
      </c>
      <c r="C4" s="5"/>
    </row>
    <row r="5" spans="2:3" s="2" customFormat="1">
      <c r="C5" s="5"/>
    </row>
    <row r="6" spans="2:3" s="2" customFormat="1">
      <c r="B6" s="1"/>
      <c r="C6" s="5"/>
    </row>
    <row r="7" spans="2:3" s="2" customFormat="1">
      <c r="B7" s="1"/>
      <c r="C7" s="5"/>
    </row>
    <row r="8" spans="2:3" s="2" customFormat="1">
      <c r="B8" s="1"/>
      <c r="C8" s="5"/>
    </row>
    <row r="9" spans="2:3" s="2" customFormat="1">
      <c r="B9" s="1"/>
      <c r="C9" s="5"/>
    </row>
    <row r="10" spans="2:3" s="2" customFormat="1">
      <c r="B10" s="1"/>
      <c r="C10" s="5"/>
    </row>
    <row r="11" spans="2:3" s="2" customFormat="1">
      <c r="C11" s="5"/>
    </row>
    <row r="12" spans="2:3" s="2" customFormat="1">
      <c r="C12" s="5"/>
    </row>
    <row r="13" spans="2:3" s="2" customFormat="1">
      <c r="B13" s="1"/>
      <c r="C13" s="5"/>
    </row>
    <row r="14" spans="2:3" s="2" customFormat="1" ht="20.25" customHeight="1">
      <c r="C14" s="5"/>
    </row>
    <row r="16" spans="2:3">
      <c r="B16" s="7"/>
    </row>
    <row r="17" spans="2:4">
      <c r="B17" s="7"/>
    </row>
    <row r="20" spans="2:4">
      <c r="B20" s="8"/>
    </row>
    <row r="21" spans="2:4">
      <c r="B21" s="21"/>
      <c r="C21" s="68"/>
    </row>
    <row r="24" spans="2:4" ht="20.25" thickBot="1">
      <c r="B24" s="6" t="s">
        <v>80</v>
      </c>
    </row>
    <row r="26" spans="2:4">
      <c r="B26" s="69" t="s">
        <v>82</v>
      </c>
    </row>
    <row r="28" spans="2:4">
      <c r="B28" t="s">
        <v>83</v>
      </c>
      <c r="C28" s="70" t="s">
        <v>86</v>
      </c>
    </row>
    <row r="29" spans="2:4">
      <c r="B29" s="1" t="s">
        <v>89</v>
      </c>
      <c r="C29" s="70" t="s">
        <v>85</v>
      </c>
    </row>
    <row r="30" spans="2:4">
      <c r="B30" s="71" t="s">
        <v>88</v>
      </c>
      <c r="C30" s="70"/>
    </row>
    <row r="31" spans="2:4">
      <c r="B31" s="1" t="s">
        <v>183</v>
      </c>
      <c r="D31" s="72"/>
    </row>
    <row r="33" spans="2:10">
      <c r="B33" s="1" t="s">
        <v>84</v>
      </c>
    </row>
    <row r="34" spans="2:10">
      <c r="B34" s="1" t="s">
        <v>87</v>
      </c>
    </row>
    <row r="39" spans="2:10" s="2" customFormat="1">
      <c r="B39" s="1"/>
      <c r="C39" s="1"/>
      <c r="D39" s="1"/>
      <c r="E39" s="1"/>
      <c r="F39" s="1"/>
      <c r="G39" s="1"/>
      <c r="H39" s="1"/>
      <c r="I39" s="1"/>
      <c r="J39" s="1"/>
    </row>
    <row r="45" spans="2:10" ht="20.25" customHeight="1"/>
    <row r="50" spans="2:2">
      <c r="B50" s="9"/>
    </row>
    <row r="51" spans="2:2">
      <c r="B51" s="9"/>
    </row>
  </sheetData>
  <hyperlinks>
    <hyperlink ref="C28" r:id="rId1" xr:uid="{73B9D9E7-518E-44C0-BC92-0CBBADAE0C5B}"/>
    <hyperlink ref="C29" r:id="rId2" xr:uid="{7A680350-9DFB-486E-858D-98AD2EC5FAF4}"/>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8ABCB-75FF-4745-A6C1-A2C442444377}">
  <sheetPr>
    <outlinePr summaryBelow="0"/>
  </sheetPr>
  <dimension ref="A1:AI50"/>
  <sheetViews>
    <sheetView zoomScaleNormal="100" workbookViewId="0">
      <selection activeCell="X10" sqref="X10"/>
    </sheetView>
  </sheetViews>
  <sheetFormatPr defaultColWidth="9.140625" defaultRowHeight="15" outlineLevelRow="1"/>
  <cols>
    <col min="1" max="1" width="8.5703125" style="10" customWidth="1"/>
    <col min="2" max="2" width="25.28515625" style="10" customWidth="1"/>
    <col min="3" max="3" width="9.140625" style="10" customWidth="1"/>
    <col min="4" max="4" width="10.140625" style="10" customWidth="1"/>
    <col min="5" max="5" width="9.140625" style="10" customWidth="1"/>
    <col min="6" max="18" width="9.140625" style="10"/>
    <col min="19" max="19" width="9.140625" style="10" customWidth="1"/>
    <col min="20" max="16384" width="9.140625" style="10"/>
  </cols>
  <sheetData>
    <row r="1" spans="1:35" ht="20.25" customHeight="1" thickBot="1">
      <c r="A1" s="11" t="s">
        <v>106</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row>
    <row r="2" spans="1:35">
      <c r="B2" s="12"/>
    </row>
    <row r="3" spans="1:35">
      <c r="B3" s="13" t="s">
        <v>1</v>
      </c>
      <c r="C3" s="14" t="s">
        <v>107</v>
      </c>
      <c r="D3" s="14"/>
      <c r="E3" s="14"/>
    </row>
    <row r="4" spans="1:35">
      <c r="B4" s="13" t="s">
        <v>2</v>
      </c>
      <c r="C4" s="14" t="s">
        <v>108</v>
      </c>
      <c r="D4" s="14"/>
      <c r="E4" s="14"/>
    </row>
    <row r="5" spans="1:35">
      <c r="B5" s="13" t="s">
        <v>3</v>
      </c>
      <c r="C5" s="15" t="s">
        <v>105</v>
      </c>
      <c r="D5" s="15"/>
      <c r="E5" s="15"/>
    </row>
    <row r="6" spans="1:35">
      <c r="B6" s="13"/>
      <c r="C6" s="15"/>
      <c r="D6" s="15"/>
      <c r="E6" s="15"/>
    </row>
    <row r="7" spans="1:35" ht="20.25" customHeight="1" thickBot="1">
      <c r="A7" s="16" t="s">
        <v>67</v>
      </c>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row>
    <row r="9" spans="1:35" ht="17.25" customHeight="1">
      <c r="B9" s="17" t="s">
        <v>4</v>
      </c>
    </row>
    <row r="10" spans="1:35">
      <c r="B10" s="13" t="s">
        <v>5</v>
      </c>
      <c r="E10" s="18" t="s">
        <v>6</v>
      </c>
    </row>
    <row r="11" spans="1:35">
      <c r="B11" s="13" t="s">
        <v>104</v>
      </c>
      <c r="E11" s="19" t="s">
        <v>7</v>
      </c>
    </row>
    <row r="12" spans="1:35">
      <c r="B12" s="13" t="s">
        <v>103</v>
      </c>
      <c r="E12" s="19" t="s">
        <v>119</v>
      </c>
    </row>
    <row r="14" spans="1:35" collapsed="1">
      <c r="B14" s="15" t="s">
        <v>102</v>
      </c>
    </row>
    <row r="15" spans="1:35" ht="17.25" hidden="1" customHeight="1" outlineLevel="1" collapsed="1">
      <c r="B15" s="17" t="s">
        <v>101</v>
      </c>
    </row>
    <row r="16" spans="1:35" ht="17.25" hidden="1" customHeight="1" outlineLevel="1">
      <c r="B16" t="s">
        <v>109</v>
      </c>
      <c r="E16" s="74" t="b">
        <v>0</v>
      </c>
    </row>
    <row r="17" spans="1:35" ht="17.25" hidden="1" customHeight="1" outlineLevel="1">
      <c r="B17" t="s">
        <v>110</v>
      </c>
      <c r="E17" s="74">
        <v>500</v>
      </c>
    </row>
    <row r="18" spans="1:35" hidden="1" outlineLevel="1" collapsed="1">
      <c r="A18" s="10" t="s">
        <v>98</v>
      </c>
    </row>
    <row r="19" spans="1:35" ht="17.25" hidden="1" customHeight="1" outlineLevel="1" collapsed="1">
      <c r="B19" s="17" t="s">
        <v>100</v>
      </c>
    </row>
    <row r="20" spans="1:35" ht="17.25" hidden="1" customHeight="1" outlineLevel="1">
      <c r="B20" t="s">
        <v>111</v>
      </c>
      <c r="E20" s="74">
        <v>9.9999999999999995E-7</v>
      </c>
    </row>
    <row r="21" spans="1:35" hidden="1" outlineLevel="1" collapsed="1">
      <c r="A21" s="10" t="s">
        <v>98</v>
      </c>
    </row>
    <row r="22" spans="1:35" ht="17.25" hidden="1" customHeight="1" outlineLevel="1" collapsed="1">
      <c r="B22" s="17" t="s">
        <v>99</v>
      </c>
    </row>
    <row r="23" spans="1:35" ht="17.25" hidden="1" customHeight="1" outlineLevel="1">
      <c r="B23" t="s">
        <v>115</v>
      </c>
      <c r="E23" s="74" t="s">
        <v>118</v>
      </c>
    </row>
    <row r="24" spans="1:35" ht="17.25" hidden="1" customHeight="1" outlineLevel="1">
      <c r="B24" t="s">
        <v>116</v>
      </c>
      <c r="E24" s="74" t="b">
        <v>0</v>
      </c>
    </row>
    <row r="25" spans="1:35" ht="17.25" hidden="1" customHeight="1" outlineLevel="1">
      <c r="B25" t="s">
        <v>117</v>
      </c>
      <c r="E25" s="74" t="b">
        <v>0</v>
      </c>
    </row>
    <row r="26" spans="1:35" hidden="1" outlineLevel="1" collapsed="1">
      <c r="A26" s="10" t="s">
        <v>98</v>
      </c>
    </row>
    <row r="28" spans="1:35" ht="17.25" customHeight="1">
      <c r="B28" s="17" t="s">
        <v>97</v>
      </c>
      <c r="E28" s="13" t="s">
        <v>92</v>
      </c>
      <c r="F28" s="13" t="s">
        <v>8</v>
      </c>
      <c r="G28" s="13" t="s">
        <v>9</v>
      </c>
      <c r="H28" s="13" t="s">
        <v>10</v>
      </c>
      <c r="I28" s="13" t="s">
        <v>11</v>
      </c>
      <c r="J28" s="13" t="s">
        <v>12</v>
      </c>
      <c r="K28" s="13" t="s">
        <v>22</v>
      </c>
      <c r="L28" s="13" t="s">
        <v>23</v>
      </c>
      <c r="M28" s="13" t="s">
        <v>24</v>
      </c>
      <c r="N28" s="13" t="s">
        <v>25</v>
      </c>
      <c r="O28" s="13" t="s">
        <v>26</v>
      </c>
      <c r="P28" s="13" t="s">
        <v>27</v>
      </c>
      <c r="Q28" s="13" t="s">
        <v>28</v>
      </c>
      <c r="R28" s="13" t="s">
        <v>29</v>
      </c>
      <c r="S28" s="13" t="s">
        <v>30</v>
      </c>
      <c r="T28" s="13" t="s">
        <v>31</v>
      </c>
      <c r="U28" s="13" t="s">
        <v>32</v>
      </c>
      <c r="V28" s="13" t="s">
        <v>33</v>
      </c>
      <c r="W28" s="13" t="s">
        <v>34</v>
      </c>
      <c r="X28" s="13" t="s">
        <v>35</v>
      </c>
      <c r="Y28" s="13" t="s">
        <v>36</v>
      </c>
      <c r="Z28" s="13" t="s">
        <v>37</v>
      </c>
      <c r="AA28" s="13" t="s">
        <v>38</v>
      </c>
      <c r="AB28" s="13" t="s">
        <v>39</v>
      </c>
      <c r="AC28" s="13" t="s">
        <v>40</v>
      </c>
      <c r="AD28" s="13" t="s">
        <v>41</v>
      </c>
      <c r="AE28" s="13" t="s">
        <v>42</v>
      </c>
      <c r="AF28" s="13" t="s">
        <v>43</v>
      </c>
      <c r="AG28" s="13" t="s">
        <v>44</v>
      </c>
      <c r="AH28" s="13" t="s">
        <v>45</v>
      </c>
      <c r="AI28" s="13" t="s">
        <v>46</v>
      </c>
    </row>
    <row r="29" spans="1:35" ht="17.25" customHeight="1">
      <c r="B29" t="s">
        <v>13</v>
      </c>
      <c r="E29" s="75">
        <v>0</v>
      </c>
      <c r="F29" s="75">
        <v>0</v>
      </c>
      <c r="G29" s="75">
        <v>0</v>
      </c>
      <c r="H29" s="75">
        <v>0</v>
      </c>
      <c r="I29" s="75">
        <v>0</v>
      </c>
      <c r="J29" s="75">
        <v>0</v>
      </c>
      <c r="K29" s="75">
        <v>0</v>
      </c>
      <c r="L29" s="75">
        <v>0</v>
      </c>
      <c r="M29" s="75">
        <v>0</v>
      </c>
      <c r="N29" s="75">
        <v>0</v>
      </c>
      <c r="O29" s="75">
        <v>0</v>
      </c>
      <c r="P29" s="75">
        <v>0</v>
      </c>
      <c r="Q29" s="75">
        <v>0</v>
      </c>
      <c r="R29" s="75">
        <v>0</v>
      </c>
      <c r="S29" s="75">
        <v>0</v>
      </c>
      <c r="T29" s="75">
        <v>0</v>
      </c>
      <c r="U29" s="75">
        <v>0</v>
      </c>
      <c r="V29" s="75">
        <v>0</v>
      </c>
      <c r="W29" s="75">
        <v>0</v>
      </c>
      <c r="X29" s="75">
        <v>0</v>
      </c>
      <c r="Y29" s="75">
        <v>0</v>
      </c>
      <c r="Z29" s="75">
        <v>0</v>
      </c>
      <c r="AA29" s="75">
        <v>0</v>
      </c>
      <c r="AB29" s="75">
        <v>0</v>
      </c>
      <c r="AC29" s="75">
        <v>0</v>
      </c>
      <c r="AD29" s="75">
        <v>0</v>
      </c>
      <c r="AE29" s="75">
        <v>0</v>
      </c>
      <c r="AF29" s="75">
        <v>0</v>
      </c>
      <c r="AG29" s="75">
        <v>0</v>
      </c>
      <c r="AH29" s="75">
        <v>0</v>
      </c>
      <c r="AI29" s="75">
        <v>0</v>
      </c>
    </row>
    <row r="30" spans="1:35" ht="17.25" customHeight="1">
      <c r="B30" t="s">
        <v>14</v>
      </c>
      <c r="E30" s="75">
        <v>6900</v>
      </c>
      <c r="F30" s="75">
        <v>6900</v>
      </c>
      <c r="G30" s="75">
        <v>6900</v>
      </c>
      <c r="H30" s="75">
        <v>6900</v>
      </c>
      <c r="I30" s="75">
        <v>6900</v>
      </c>
      <c r="J30" s="75">
        <v>6900</v>
      </c>
      <c r="K30" s="75">
        <v>6900</v>
      </c>
      <c r="L30" s="75">
        <v>6900</v>
      </c>
      <c r="M30" s="75">
        <v>6900</v>
      </c>
      <c r="N30" s="75">
        <v>6900</v>
      </c>
      <c r="O30" s="75">
        <v>6900</v>
      </c>
      <c r="P30" s="75">
        <v>6900</v>
      </c>
      <c r="Q30" s="75">
        <v>6900</v>
      </c>
      <c r="R30" s="75">
        <v>6900</v>
      </c>
      <c r="S30" s="75">
        <v>6900</v>
      </c>
      <c r="T30" s="75">
        <v>6900</v>
      </c>
      <c r="U30" s="75">
        <v>6900</v>
      </c>
      <c r="V30" s="75">
        <v>6900</v>
      </c>
      <c r="W30" s="75">
        <v>6900</v>
      </c>
      <c r="X30" s="75">
        <v>6900</v>
      </c>
      <c r="Y30" s="75">
        <v>6900</v>
      </c>
      <c r="Z30" s="75">
        <v>6900</v>
      </c>
      <c r="AA30" s="75">
        <v>6900</v>
      </c>
      <c r="AB30" s="75">
        <v>6900</v>
      </c>
      <c r="AC30" s="75">
        <v>6900</v>
      </c>
      <c r="AD30" s="75">
        <v>6900</v>
      </c>
      <c r="AE30" s="75">
        <v>6900</v>
      </c>
      <c r="AF30" s="75">
        <v>6900</v>
      </c>
      <c r="AG30" s="75">
        <v>6900</v>
      </c>
      <c r="AH30" s="75">
        <v>6900</v>
      </c>
      <c r="AI30" s="75">
        <v>6900</v>
      </c>
    </row>
    <row r="32" spans="1:35" ht="17.25" customHeight="1">
      <c r="B32" s="17" t="s">
        <v>96</v>
      </c>
      <c r="C32" s="13" t="s">
        <v>94</v>
      </c>
      <c r="D32" s="13"/>
      <c r="E32" s="13" t="s">
        <v>92</v>
      </c>
      <c r="F32" s="13" t="s">
        <v>8</v>
      </c>
      <c r="G32" s="13" t="s">
        <v>9</v>
      </c>
      <c r="H32" s="13" t="s">
        <v>10</v>
      </c>
      <c r="I32" s="13" t="s">
        <v>11</v>
      </c>
      <c r="J32" s="13" t="s">
        <v>12</v>
      </c>
      <c r="K32" s="13" t="s">
        <v>22</v>
      </c>
      <c r="L32" s="13" t="s">
        <v>23</v>
      </c>
      <c r="M32" s="13" t="s">
        <v>24</v>
      </c>
      <c r="N32" s="13" t="s">
        <v>25</v>
      </c>
      <c r="O32" s="13" t="s">
        <v>26</v>
      </c>
      <c r="P32" s="13" t="s">
        <v>27</v>
      </c>
      <c r="Q32" s="13" t="s">
        <v>28</v>
      </c>
      <c r="R32" s="13" t="s">
        <v>29</v>
      </c>
      <c r="S32" s="13" t="s">
        <v>30</v>
      </c>
      <c r="T32" s="13" t="s">
        <v>31</v>
      </c>
      <c r="U32" s="13" t="s">
        <v>32</v>
      </c>
      <c r="V32" s="13" t="s">
        <v>33</v>
      </c>
      <c r="W32" s="13" t="s">
        <v>34</v>
      </c>
      <c r="X32" s="13" t="s">
        <v>35</v>
      </c>
      <c r="Y32" s="13" t="s">
        <v>36</v>
      </c>
      <c r="Z32" s="13" t="s">
        <v>37</v>
      </c>
      <c r="AA32" s="13" t="s">
        <v>38</v>
      </c>
      <c r="AB32" s="13" t="s">
        <v>39</v>
      </c>
      <c r="AC32" s="13" t="s">
        <v>40</v>
      </c>
      <c r="AD32" s="13" t="s">
        <v>41</v>
      </c>
      <c r="AE32" s="13" t="s">
        <v>42</v>
      </c>
      <c r="AF32" s="13" t="s">
        <v>43</v>
      </c>
      <c r="AG32" s="13" t="s">
        <v>44</v>
      </c>
      <c r="AH32" s="13" t="s">
        <v>45</v>
      </c>
      <c r="AI32" s="13" t="s">
        <v>46</v>
      </c>
    </row>
    <row r="33" spans="1:35" ht="17.25" customHeight="1">
      <c r="B33" t="s">
        <v>47</v>
      </c>
      <c r="C33" t="s">
        <v>112</v>
      </c>
      <c r="D33" s="13"/>
      <c r="E33" s="75">
        <v>14</v>
      </c>
      <c r="F33" s="20">
        <v>14</v>
      </c>
      <c r="G33" s="20">
        <v>8</v>
      </c>
      <c r="H33" s="20">
        <v>2</v>
      </c>
      <c r="I33" s="20">
        <v>10</v>
      </c>
      <c r="J33" s="20">
        <v>14</v>
      </c>
      <c r="K33" s="20">
        <v>10</v>
      </c>
      <c r="L33" s="20">
        <v>2</v>
      </c>
      <c r="M33" s="20">
        <v>14</v>
      </c>
      <c r="N33" s="20">
        <v>8</v>
      </c>
      <c r="O33" s="20">
        <v>14</v>
      </c>
      <c r="P33" s="20">
        <v>15</v>
      </c>
      <c r="Q33" s="20">
        <v>6</v>
      </c>
      <c r="R33" s="20">
        <v>17</v>
      </c>
      <c r="S33" s="20">
        <v>8</v>
      </c>
      <c r="T33" s="20">
        <v>20</v>
      </c>
      <c r="U33" s="20">
        <v>17</v>
      </c>
      <c r="V33" s="20">
        <v>9</v>
      </c>
      <c r="W33" s="20">
        <v>12</v>
      </c>
      <c r="X33" s="20">
        <v>12</v>
      </c>
      <c r="Y33" s="20">
        <v>10</v>
      </c>
      <c r="Z33" s="20">
        <v>15</v>
      </c>
      <c r="AA33" s="20">
        <v>9</v>
      </c>
      <c r="AB33" s="20">
        <v>18</v>
      </c>
      <c r="AC33" s="20">
        <v>12</v>
      </c>
      <c r="AD33" s="20">
        <v>14</v>
      </c>
      <c r="AE33" s="20">
        <v>10</v>
      </c>
      <c r="AF33" s="20">
        <v>13</v>
      </c>
      <c r="AG33" s="20">
        <v>6</v>
      </c>
      <c r="AH33" s="20">
        <v>4</v>
      </c>
      <c r="AI33" s="20">
        <v>11</v>
      </c>
    </row>
    <row r="34" spans="1:35" ht="17.25" customHeight="1">
      <c r="B34" t="s">
        <v>48</v>
      </c>
      <c r="C34" t="s">
        <v>113</v>
      </c>
      <c r="D34" s="13"/>
      <c r="E34" s="75">
        <v>10874.778879717</v>
      </c>
      <c r="F34" s="20">
        <v>10874.778879717</v>
      </c>
      <c r="G34" s="20">
        <v>6842.6427910975108</v>
      </c>
      <c r="H34" s="20">
        <v>18834.248824157257</v>
      </c>
      <c r="I34" s="20">
        <v>35453.330567962541</v>
      </c>
      <c r="J34" s="20">
        <v>4666.3323752558917</v>
      </c>
      <c r="K34" s="20">
        <v>17294.95430263054</v>
      </c>
      <c r="L34" s="20">
        <v>12886.609063526319</v>
      </c>
      <c r="M34" s="20">
        <v>12311.319422026672</v>
      </c>
      <c r="N34" s="20">
        <v>22837.963492171282</v>
      </c>
      <c r="O34" s="20">
        <v>14276.154095939617</v>
      </c>
      <c r="P34" s="20">
        <v>6864.3941584597287</v>
      </c>
      <c r="Q34" s="20">
        <v>8321.8431059766863</v>
      </c>
      <c r="R34" s="20">
        <v>18803.510436460288</v>
      </c>
      <c r="S34" s="20">
        <v>26323.682432734437</v>
      </c>
      <c r="T34" s="20">
        <v>30729.820203294996</v>
      </c>
      <c r="U34" s="20">
        <v>24210.723993590542</v>
      </c>
      <c r="V34" s="20">
        <v>12841.311012743005</v>
      </c>
      <c r="W34" s="20">
        <v>21696.21446904229</v>
      </c>
      <c r="X34" s="20">
        <v>18031.568516379302</v>
      </c>
      <c r="Y34" s="20">
        <v>6568.2653564529473</v>
      </c>
      <c r="Z34" s="20">
        <v>28215.011964639896</v>
      </c>
      <c r="AA34" s="20">
        <v>5642.3913274550541</v>
      </c>
      <c r="AB34" s="20">
        <v>4877.4408050912907</v>
      </c>
      <c r="AC34" s="20">
        <v>19564.248013935419</v>
      </c>
      <c r="AD34" s="20">
        <v>12201.706266521365</v>
      </c>
      <c r="AE34" s="20">
        <v>6530.7334225304194</v>
      </c>
      <c r="AF34" s="20">
        <v>11250.202699884709</v>
      </c>
      <c r="AG34" s="20">
        <v>11348.40424433308</v>
      </c>
      <c r="AH34" s="20">
        <v>12917.4612425011</v>
      </c>
      <c r="AI34" s="20">
        <v>27815.771767919399</v>
      </c>
    </row>
    <row r="35" spans="1:35" ht="17.25" customHeight="1">
      <c r="B35" t="s">
        <v>49</v>
      </c>
      <c r="C35" t="s">
        <v>114</v>
      </c>
      <c r="D35" s="13"/>
      <c r="E35" s="75">
        <v>3.8095238095238099E-2</v>
      </c>
      <c r="F35" s="20">
        <v>3.8095238095238099E-2</v>
      </c>
      <c r="G35" s="20">
        <v>6.6666666666666666E-2</v>
      </c>
      <c r="H35" s="20">
        <v>0.26666666666666666</v>
      </c>
      <c r="I35" s="20">
        <v>5.3333333333333337E-2</v>
      </c>
      <c r="J35" s="20">
        <v>3.8095238095238099E-2</v>
      </c>
      <c r="K35" s="20">
        <v>5.3333333333333337E-2</v>
      </c>
      <c r="L35" s="20">
        <v>0.26666666666666666</v>
      </c>
      <c r="M35" s="20">
        <v>3.8095238095238099E-2</v>
      </c>
      <c r="N35" s="20">
        <v>6.6666666666666666E-2</v>
      </c>
      <c r="O35" s="20">
        <v>3.8095238095238099E-2</v>
      </c>
      <c r="P35" s="20">
        <v>3.5555555555555556E-2</v>
      </c>
      <c r="Q35" s="20">
        <v>8.8888888888888892E-2</v>
      </c>
      <c r="R35" s="20">
        <v>3.1372549019607843E-2</v>
      </c>
      <c r="S35" s="20">
        <v>6.6666666666666666E-2</v>
      </c>
      <c r="T35" s="20">
        <v>2.6666666666666668E-2</v>
      </c>
      <c r="U35" s="20">
        <v>3.1372549019607843E-2</v>
      </c>
      <c r="V35" s="20">
        <v>5.9259259259259262E-2</v>
      </c>
      <c r="W35" s="20">
        <v>4.4444444444444446E-2</v>
      </c>
      <c r="X35" s="20">
        <v>4.4444444444444446E-2</v>
      </c>
      <c r="Y35" s="20">
        <v>5.3333333333333337E-2</v>
      </c>
      <c r="Z35" s="20">
        <v>3.5555555555555556E-2</v>
      </c>
      <c r="AA35" s="20">
        <v>5.9259259259259262E-2</v>
      </c>
      <c r="AB35" s="20">
        <v>2.9629629629629631E-2</v>
      </c>
      <c r="AC35" s="20">
        <v>4.4444444444444446E-2</v>
      </c>
      <c r="AD35" s="20">
        <v>3.8095238095238099E-2</v>
      </c>
      <c r="AE35" s="20">
        <v>5.3333333333333337E-2</v>
      </c>
      <c r="AF35" s="20">
        <v>4.1025641025641026E-2</v>
      </c>
      <c r="AG35" s="20">
        <v>8.8888888888888892E-2</v>
      </c>
      <c r="AH35" s="20">
        <v>0.13333333333333333</v>
      </c>
      <c r="AI35" s="20">
        <v>4.8484848484848492E-2</v>
      </c>
    </row>
    <row r="36" spans="1:35" ht="17.25" customHeight="1">
      <c r="B36" t="s">
        <v>50</v>
      </c>
      <c r="C36"/>
      <c r="D36" s="13"/>
      <c r="E36" s="75">
        <v>47</v>
      </c>
      <c r="F36" s="20">
        <v>47</v>
      </c>
      <c r="G36" s="20">
        <v>75</v>
      </c>
      <c r="H36" s="20">
        <v>27</v>
      </c>
      <c r="I36" s="20">
        <v>15</v>
      </c>
      <c r="J36" s="20">
        <v>110</v>
      </c>
      <c r="K36" s="20">
        <v>30</v>
      </c>
      <c r="L36" s="20">
        <v>40</v>
      </c>
      <c r="M36" s="20">
        <v>42</v>
      </c>
      <c r="N36" s="20">
        <v>23</v>
      </c>
      <c r="O36" s="20">
        <v>36</v>
      </c>
      <c r="P36" s="20">
        <v>75</v>
      </c>
      <c r="Q36" s="20">
        <v>62</v>
      </c>
      <c r="R36" s="20">
        <v>27</v>
      </c>
      <c r="S36" s="20">
        <v>20</v>
      </c>
      <c r="T36" s="20">
        <v>17</v>
      </c>
      <c r="U36" s="20">
        <v>21</v>
      </c>
      <c r="V36" s="20">
        <v>40</v>
      </c>
      <c r="W36" s="20">
        <v>24</v>
      </c>
      <c r="X36" s="20">
        <v>29</v>
      </c>
      <c r="Y36" s="20">
        <v>78</v>
      </c>
      <c r="Z36" s="20">
        <v>18</v>
      </c>
      <c r="AA36" s="20">
        <v>91</v>
      </c>
      <c r="AB36" s="20">
        <v>106</v>
      </c>
      <c r="AC36" s="20">
        <v>26</v>
      </c>
      <c r="AD36" s="20">
        <v>42</v>
      </c>
      <c r="AE36" s="20">
        <v>79</v>
      </c>
      <c r="AF36" s="20">
        <v>46</v>
      </c>
      <c r="AG36" s="20">
        <v>45</v>
      </c>
      <c r="AH36" s="20">
        <v>40</v>
      </c>
      <c r="AI36" s="20">
        <v>19</v>
      </c>
    </row>
    <row r="38" spans="1:35" ht="19.5" customHeight="1" thickBot="1">
      <c r="A38" s="16" t="s">
        <v>15</v>
      </c>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row>
    <row r="39" spans="1:35" ht="17.25" customHeight="1"/>
    <row r="40" spans="1:35" ht="17.25" customHeight="1">
      <c r="B40" s="17" t="s">
        <v>95</v>
      </c>
      <c r="C40" s="13" t="s">
        <v>94</v>
      </c>
      <c r="D40" s="13" t="s">
        <v>93</v>
      </c>
      <c r="E40" s="13" t="s">
        <v>92</v>
      </c>
      <c r="F40" s="13" t="s">
        <v>8</v>
      </c>
      <c r="G40" s="13" t="s">
        <v>9</v>
      </c>
      <c r="H40" s="13" t="s">
        <v>10</v>
      </c>
      <c r="I40" s="13" t="s">
        <v>11</v>
      </c>
      <c r="J40" s="13" t="s">
        <v>12</v>
      </c>
      <c r="K40" s="13" t="s">
        <v>22</v>
      </c>
      <c r="L40" s="13" t="s">
        <v>23</v>
      </c>
      <c r="M40" s="13" t="s">
        <v>24</v>
      </c>
      <c r="N40" s="13" t="s">
        <v>25</v>
      </c>
      <c r="O40" s="13" t="s">
        <v>26</v>
      </c>
      <c r="P40" s="13" t="s">
        <v>27</v>
      </c>
      <c r="Q40" s="13" t="s">
        <v>28</v>
      </c>
      <c r="R40" s="13" t="s">
        <v>29</v>
      </c>
      <c r="S40" s="13" t="s">
        <v>30</v>
      </c>
      <c r="T40" s="13" t="s">
        <v>31</v>
      </c>
      <c r="U40" s="13" t="s">
        <v>32</v>
      </c>
      <c r="V40" s="13" t="s">
        <v>33</v>
      </c>
      <c r="W40" s="13" t="s">
        <v>34</v>
      </c>
      <c r="X40" s="13" t="s">
        <v>35</v>
      </c>
      <c r="Y40" s="13" t="s">
        <v>36</v>
      </c>
      <c r="Z40" s="13" t="s">
        <v>37</v>
      </c>
      <c r="AA40" s="13" t="s">
        <v>38</v>
      </c>
      <c r="AB40" s="13" t="s">
        <v>39</v>
      </c>
      <c r="AC40" s="13" t="s">
        <v>40</v>
      </c>
      <c r="AD40" s="13" t="s">
        <v>41</v>
      </c>
      <c r="AE40" s="13" t="s">
        <v>42</v>
      </c>
      <c r="AF40" s="13" t="s">
        <v>43</v>
      </c>
      <c r="AG40" s="13" t="s">
        <v>44</v>
      </c>
      <c r="AH40" s="13" t="s">
        <v>45</v>
      </c>
      <c r="AI40" s="13" t="s">
        <v>46</v>
      </c>
    </row>
    <row r="41" spans="1:35" ht="17.25" customHeight="1">
      <c r="B41" t="s">
        <v>51</v>
      </c>
      <c r="C41" t="s">
        <v>120</v>
      </c>
      <c r="D41" s="73" t="b">
        <v>0</v>
      </c>
      <c r="E41" s="77">
        <v>1465.226268220852</v>
      </c>
      <c r="F41" s="77">
        <v>1465.226268220852</v>
      </c>
      <c r="G41" s="77">
        <v>1613.3990612566056</v>
      </c>
      <c r="H41" s="77">
        <v>6900</v>
      </c>
      <c r="I41" s="77">
        <v>6686.9261618545197</v>
      </c>
      <c r="J41" s="77">
        <v>628.82539503615794</v>
      </c>
      <c r="K41" s="77">
        <v>3262.1557317648171</v>
      </c>
      <c r="L41" s="77">
        <v>6900</v>
      </c>
      <c r="M41" s="77">
        <v>1658.7595925709031</v>
      </c>
      <c r="N41" s="77">
        <v>5384.3994163264506</v>
      </c>
      <c r="O41" s="77">
        <v>1923.4635020405092</v>
      </c>
      <c r="P41" s="77">
        <v>863.29183644665306</v>
      </c>
      <c r="Q41" s="77">
        <v>2616.0876889343067</v>
      </c>
      <c r="R41" s="77">
        <v>2086.3526341699289</v>
      </c>
      <c r="S41" s="77">
        <v>6206.2074055241601</v>
      </c>
      <c r="T41" s="77">
        <v>2898.1423095135251</v>
      </c>
      <c r="U41" s="77">
        <v>2686.2758475600372</v>
      </c>
      <c r="V41" s="77">
        <v>2691.2784552349863</v>
      </c>
      <c r="W41" s="77">
        <v>3410.2561059693089</v>
      </c>
      <c r="X41" s="77">
        <v>2834.2614849142396</v>
      </c>
      <c r="Y41" s="77">
        <v>1239.0002399708026</v>
      </c>
      <c r="Z41" s="77">
        <v>3547.9079855917571</v>
      </c>
      <c r="AA41" s="77">
        <v>1182.6201365913132</v>
      </c>
      <c r="AB41" s="77">
        <v>511.24613583268558</v>
      </c>
      <c r="AC41" s="77">
        <v>3075.1656304791654</v>
      </c>
      <c r="AD41" s="77">
        <v>1643.9915413396616</v>
      </c>
      <c r="AE41" s="77">
        <v>1231.9221480420854</v>
      </c>
      <c r="AF41" s="77">
        <v>1632.3925757718569</v>
      </c>
      <c r="AG41" s="77">
        <v>3567.5232263237481</v>
      </c>
      <c r="AH41" s="77">
        <v>6090.9770578337057</v>
      </c>
      <c r="AI41" s="77">
        <v>4769.5390465478531</v>
      </c>
    </row>
    <row r="42" spans="1:35" ht="17.25" customHeight="1">
      <c r="B42" t="s">
        <v>52</v>
      </c>
      <c r="C42" t="s">
        <v>121</v>
      </c>
      <c r="D42" s="74" t="b">
        <v>0</v>
      </c>
      <c r="E42" s="76">
        <v>17038899.262982391</v>
      </c>
      <c r="F42" s="77">
        <v>17038899.262982391</v>
      </c>
      <c r="G42" s="77">
        <v>17108440.652351931</v>
      </c>
      <c r="H42" s="77">
        <v>14600416.984055975</v>
      </c>
      <c r="I42" s="77">
        <v>17729506.557704411</v>
      </c>
      <c r="J42" s="77">
        <v>17110192.953433722</v>
      </c>
      <c r="K42" s="77">
        <v>17297234.838705879</v>
      </c>
      <c r="L42" s="77">
        <v>16369293.998283761</v>
      </c>
      <c r="M42" s="77">
        <v>17237713.562105294</v>
      </c>
      <c r="N42" s="77">
        <v>17512060.783612508</v>
      </c>
      <c r="O42" s="77">
        <v>17133366.886298634</v>
      </c>
      <c r="P42" s="77">
        <v>17162002.519172687</v>
      </c>
      <c r="Q42" s="77">
        <v>17200662.918825768</v>
      </c>
      <c r="R42" s="77">
        <v>16925176.200366374</v>
      </c>
      <c r="S42" s="77">
        <v>17552004.165811446</v>
      </c>
      <c r="T42" s="77">
        <v>17415813.379264489</v>
      </c>
      <c r="U42" s="77">
        <v>16949634.241641961</v>
      </c>
      <c r="V42" s="77">
        <v>17123895.760419112</v>
      </c>
      <c r="W42" s="77">
        <v>17359285.227358662</v>
      </c>
      <c r="X42" s="77">
        <v>17432759.996360071</v>
      </c>
      <c r="Y42" s="77">
        <v>17079049.331756208</v>
      </c>
      <c r="Z42" s="77">
        <v>16931288.259398255</v>
      </c>
      <c r="AA42" s="77">
        <v>17116719.084101614</v>
      </c>
      <c r="AB42" s="77">
        <v>17233395.118907835</v>
      </c>
      <c r="AC42" s="77">
        <v>16957909.075726286</v>
      </c>
      <c r="AD42" s="77">
        <v>17084236.669868823</v>
      </c>
      <c r="AE42" s="77">
        <v>17199154.854327355</v>
      </c>
      <c r="AF42" s="77">
        <v>17252164.45058158</v>
      </c>
      <c r="AG42" s="77">
        <v>17024901.995904032</v>
      </c>
      <c r="AH42" s="77">
        <v>17226119.190697886</v>
      </c>
      <c r="AI42" s="77">
        <v>17619149.193054736</v>
      </c>
    </row>
    <row r="44" spans="1:35" ht="17.25" customHeight="1">
      <c r="B44" s="17" t="s">
        <v>91</v>
      </c>
    </row>
    <row r="45" spans="1:35">
      <c r="B45" s="10" t="s">
        <v>16</v>
      </c>
      <c r="F45" t="s">
        <v>153</v>
      </c>
      <c r="G45" t="s">
        <v>153</v>
      </c>
      <c r="H45" t="s">
        <v>153</v>
      </c>
      <c r="I45" t="s">
        <v>153</v>
      </c>
      <c r="J45" t="s">
        <v>153</v>
      </c>
      <c r="K45" t="s">
        <v>153</v>
      </c>
      <c r="L45" t="s">
        <v>153</v>
      </c>
      <c r="M45" t="s">
        <v>153</v>
      </c>
      <c r="N45" t="s">
        <v>153</v>
      </c>
      <c r="O45" t="s">
        <v>153</v>
      </c>
      <c r="P45" t="s">
        <v>153</v>
      </c>
      <c r="Q45" t="s">
        <v>153</v>
      </c>
      <c r="R45" t="s">
        <v>153</v>
      </c>
      <c r="S45" t="s">
        <v>153</v>
      </c>
      <c r="T45" t="s">
        <v>153</v>
      </c>
      <c r="U45" t="s">
        <v>153</v>
      </c>
      <c r="V45" t="s">
        <v>153</v>
      </c>
      <c r="W45" t="s">
        <v>153</v>
      </c>
      <c r="X45" t="s">
        <v>153</v>
      </c>
      <c r="Y45" t="s">
        <v>153</v>
      </c>
      <c r="Z45" t="s">
        <v>153</v>
      </c>
      <c r="AA45" t="s">
        <v>153</v>
      </c>
      <c r="AB45" t="s">
        <v>153</v>
      </c>
      <c r="AC45" t="s">
        <v>153</v>
      </c>
      <c r="AD45" t="s">
        <v>153</v>
      </c>
      <c r="AE45" t="s">
        <v>153</v>
      </c>
      <c r="AF45" t="s">
        <v>153</v>
      </c>
      <c r="AG45" t="s">
        <v>153</v>
      </c>
      <c r="AH45" t="s">
        <v>153</v>
      </c>
      <c r="AI45" t="s">
        <v>153</v>
      </c>
    </row>
    <row r="46" spans="1:35" ht="17.25" customHeight="1">
      <c r="B46" s="10" t="s">
        <v>17</v>
      </c>
      <c r="F46"/>
      <c r="G46"/>
      <c r="H46"/>
      <c r="I46"/>
      <c r="J46"/>
      <c r="K46"/>
      <c r="L46"/>
      <c r="M46"/>
      <c r="N46"/>
      <c r="O46"/>
      <c r="P46"/>
      <c r="Q46"/>
      <c r="R46"/>
      <c r="S46"/>
      <c r="T46"/>
      <c r="U46"/>
      <c r="V46"/>
      <c r="W46"/>
      <c r="X46"/>
      <c r="Y46"/>
      <c r="Z46"/>
      <c r="AA46"/>
      <c r="AB46"/>
      <c r="AC46"/>
      <c r="AD46"/>
      <c r="AE46"/>
      <c r="AF46"/>
      <c r="AG46"/>
      <c r="AH46"/>
      <c r="AI46"/>
    </row>
    <row r="47" spans="1:35" ht="17.25" customHeight="1">
      <c r="B47" s="10" t="s">
        <v>18</v>
      </c>
      <c r="F47" t="s">
        <v>154</v>
      </c>
      <c r="G47" t="s">
        <v>155</v>
      </c>
      <c r="H47" t="s">
        <v>156</v>
      </c>
      <c r="I47" t="s">
        <v>157</v>
      </c>
      <c r="J47" t="s">
        <v>158</v>
      </c>
      <c r="K47" t="s">
        <v>159</v>
      </c>
      <c r="L47" t="s">
        <v>160</v>
      </c>
      <c r="M47" t="s">
        <v>155</v>
      </c>
      <c r="N47" t="s">
        <v>161</v>
      </c>
      <c r="O47" t="s">
        <v>162</v>
      </c>
      <c r="P47" t="s">
        <v>163</v>
      </c>
      <c r="Q47" t="s">
        <v>164</v>
      </c>
      <c r="R47" t="s">
        <v>165</v>
      </c>
      <c r="S47" t="s">
        <v>166</v>
      </c>
      <c r="T47" t="s">
        <v>167</v>
      </c>
      <c r="U47" t="s">
        <v>162</v>
      </c>
      <c r="V47" t="s">
        <v>168</v>
      </c>
      <c r="W47" t="s">
        <v>169</v>
      </c>
      <c r="X47" t="s">
        <v>170</v>
      </c>
      <c r="Y47" t="s">
        <v>171</v>
      </c>
      <c r="Z47" t="s">
        <v>172</v>
      </c>
      <c r="AA47" t="s">
        <v>173</v>
      </c>
      <c r="AB47" t="s">
        <v>174</v>
      </c>
      <c r="AC47" t="s">
        <v>175</v>
      </c>
      <c r="AD47" t="s">
        <v>155</v>
      </c>
      <c r="AE47" t="s">
        <v>176</v>
      </c>
      <c r="AF47" t="s">
        <v>177</v>
      </c>
      <c r="AG47" t="s">
        <v>178</v>
      </c>
      <c r="AH47" t="s">
        <v>179</v>
      </c>
      <c r="AI47" t="s">
        <v>180</v>
      </c>
    </row>
    <row r="48" spans="1:35">
      <c r="B48" s="10" t="s">
        <v>19</v>
      </c>
      <c r="F48" t="s">
        <v>181</v>
      </c>
      <c r="G48" t="s">
        <v>181</v>
      </c>
      <c r="H48" t="s">
        <v>181</v>
      </c>
      <c r="I48" t="s">
        <v>181</v>
      </c>
      <c r="J48" t="s">
        <v>181</v>
      </c>
      <c r="K48" t="s">
        <v>181</v>
      </c>
      <c r="L48" t="s">
        <v>181</v>
      </c>
      <c r="M48" t="s">
        <v>181</v>
      </c>
      <c r="N48" t="s">
        <v>182</v>
      </c>
      <c r="O48" t="s">
        <v>182</v>
      </c>
      <c r="P48" t="s">
        <v>182</v>
      </c>
      <c r="Q48" t="s">
        <v>182</v>
      </c>
      <c r="R48" t="s">
        <v>182</v>
      </c>
      <c r="S48" t="s">
        <v>182</v>
      </c>
      <c r="T48" t="s">
        <v>182</v>
      </c>
      <c r="U48" t="s">
        <v>182</v>
      </c>
      <c r="V48" t="s">
        <v>182</v>
      </c>
      <c r="W48" t="s">
        <v>182</v>
      </c>
      <c r="X48" t="s">
        <v>182</v>
      </c>
      <c r="Y48" t="s">
        <v>182</v>
      </c>
      <c r="Z48" t="s">
        <v>182</v>
      </c>
      <c r="AA48" t="s">
        <v>182</v>
      </c>
      <c r="AB48" t="s">
        <v>182</v>
      </c>
      <c r="AC48" t="s">
        <v>182</v>
      </c>
      <c r="AD48" t="s">
        <v>182</v>
      </c>
      <c r="AE48" t="s">
        <v>182</v>
      </c>
      <c r="AF48" t="s">
        <v>182</v>
      </c>
      <c r="AG48" t="s">
        <v>182</v>
      </c>
      <c r="AH48" t="s">
        <v>182</v>
      </c>
      <c r="AI48" t="s">
        <v>182</v>
      </c>
    </row>
    <row r="49" spans="2:35">
      <c r="B49" s="10" t="s">
        <v>20</v>
      </c>
      <c r="F49" t="s">
        <v>152</v>
      </c>
      <c r="G49"/>
      <c r="H49"/>
      <c r="I49"/>
      <c r="J49"/>
      <c r="K49"/>
      <c r="L49"/>
      <c r="M49"/>
      <c r="N49"/>
      <c r="O49"/>
      <c r="P49"/>
      <c r="Q49"/>
      <c r="R49"/>
      <c r="S49"/>
      <c r="T49"/>
      <c r="U49"/>
      <c r="V49"/>
      <c r="W49"/>
      <c r="X49"/>
      <c r="Y49"/>
      <c r="Z49"/>
      <c r="AA49"/>
      <c r="AB49"/>
      <c r="AC49"/>
      <c r="AD49"/>
      <c r="AE49"/>
      <c r="AF49"/>
      <c r="AG49"/>
      <c r="AH49"/>
      <c r="AI49"/>
    </row>
    <row r="50" spans="2:35">
      <c r="B50" s="10" t="s">
        <v>21</v>
      </c>
      <c r="F50" t="s">
        <v>122</v>
      </c>
      <c r="G50" t="s">
        <v>123</v>
      </c>
      <c r="H50" t="s">
        <v>124</v>
      </c>
      <c r="I50" t="s">
        <v>125</v>
      </c>
      <c r="J50" t="s">
        <v>126</v>
      </c>
      <c r="K50" t="s">
        <v>127</v>
      </c>
      <c r="L50" t="s">
        <v>128</v>
      </c>
      <c r="M50" t="s">
        <v>129</v>
      </c>
      <c r="N50" t="s">
        <v>130</v>
      </c>
      <c r="O50" t="s">
        <v>131</v>
      </c>
      <c r="P50" t="s">
        <v>132</v>
      </c>
      <c r="Q50" t="s">
        <v>133</v>
      </c>
      <c r="R50" t="s">
        <v>134</v>
      </c>
      <c r="S50" t="s">
        <v>135</v>
      </c>
      <c r="T50" t="s">
        <v>136</v>
      </c>
      <c r="U50" t="s">
        <v>137</v>
      </c>
      <c r="V50" t="s">
        <v>138</v>
      </c>
      <c r="W50" t="s">
        <v>139</v>
      </c>
      <c r="X50" t="s">
        <v>140</v>
      </c>
      <c r="Y50" t="s">
        <v>141</v>
      </c>
      <c r="Z50" t="s">
        <v>142</v>
      </c>
      <c r="AA50" t="s">
        <v>143</v>
      </c>
      <c r="AB50" t="s">
        <v>144</v>
      </c>
      <c r="AC50" t="s">
        <v>145</v>
      </c>
      <c r="AD50" t="s">
        <v>146</v>
      </c>
      <c r="AE50" t="s">
        <v>147</v>
      </c>
      <c r="AF50" t="s">
        <v>148</v>
      </c>
      <c r="AG50" t="s">
        <v>149</v>
      </c>
      <c r="AH50" t="s">
        <v>150</v>
      </c>
      <c r="AI50" t="s">
        <v>151</v>
      </c>
    </row>
  </sheetData>
  <phoneticPr fontId="12" type="noConversion"/>
  <conditionalFormatting sqref="F45:AI45">
    <cfRule type="containsText" dxfId="1" priority="1" operator="containsText" text="successful">
      <formula>NOT(ISERROR(SEARCH("successful",F45)))</formula>
    </cfRule>
    <cfRule type="containsText" dxfId="0" priority="2" operator="containsText" text="failed">
      <formula>NOT(ISERROR(SEARCH("failed",F45)))</formula>
    </cfRule>
  </conditionalFormatting>
  <dataValidations count="1">
    <dataValidation type="list" allowBlank="1" showInputMessage="1" showErrorMessage="1" sqref="D41:D42" xr:uid="{BC179F69-FAC1-4210-85CF-44F615DB49FF}">
      <formula1>"TRUE,FALSE"</formula1>
    </dataValidation>
  </dataValidations>
  <pageMargins left="0.7" right="0.7" top="0.75" bottom="0.75" header="0.3" footer="0.3"/>
  <pageSetup orientation="portrait" useFirstPageNumber="1" horizontalDpi="4294967295" verticalDpi="4294967295"/>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63084-4B9E-468D-A328-6F51AA6FA548}">
  <dimension ref="A1:K34"/>
  <sheetViews>
    <sheetView workbookViewId="0">
      <selection activeCell="H38" sqref="H38"/>
    </sheetView>
  </sheetViews>
  <sheetFormatPr defaultRowHeight="15"/>
  <cols>
    <col min="1" max="1" width="7.5703125" bestFit="1" customWidth="1"/>
    <col min="2" max="2" width="22.85546875" bestFit="1" customWidth="1"/>
    <col min="3" max="3" width="35.5703125" bestFit="1" customWidth="1"/>
    <col min="4" max="4" width="25.5703125" bestFit="1" customWidth="1"/>
    <col min="5" max="5" width="10.28515625" bestFit="1" customWidth="1"/>
    <col min="6" max="8" width="2" bestFit="1" customWidth="1"/>
    <col min="9" max="9" width="8.140625" bestFit="1" customWidth="1"/>
    <col min="10" max="10" width="12" bestFit="1" customWidth="1"/>
    <col min="11" max="11" width="22.7109375" bestFit="1" customWidth="1"/>
  </cols>
  <sheetData>
    <row r="1" spans="1:11">
      <c r="A1" t="str" cm="1">
        <f t="array" ref="A1:K34">TRANSPOSE(ModelonExperiment!B32:AI42)</f>
        <v>Modifiers</v>
      </c>
      <c r="B1" t="str">
        <v>battery.core.iCellMaxCh</v>
      </c>
      <c r="C1" t="str">
        <v>battery.core.capacity.Q_cap_cell_nom</v>
      </c>
      <c r="D1" t="str">
        <v>battery.core.impedance.R0</v>
      </c>
      <c r="E1" t="str">
        <v>battery.np</v>
      </c>
      <c r="F1">
        <v>0</v>
      </c>
      <c r="G1">
        <v>0</v>
      </c>
      <c r="H1">
        <v>0</v>
      </c>
      <c r="I1" t="str">
        <v>Outputs</v>
      </c>
      <c r="J1" t="str">
        <v>time</v>
      </c>
      <c r="K1" t="str">
        <v>battery.summary.e_loss</v>
      </c>
    </row>
    <row r="2" spans="1:11" hidden="1">
      <c r="A2" t="str">
        <v>Unit</v>
      </c>
      <c r="B2" t="str">
        <v>A</v>
      </c>
      <c r="C2" t="str">
        <v>C</v>
      </c>
      <c r="D2" t="str">
        <v>Ohm</v>
      </c>
      <c r="E2">
        <v>0</v>
      </c>
      <c r="F2">
        <v>0</v>
      </c>
      <c r="G2">
        <v>0</v>
      </c>
      <c r="H2">
        <v>0</v>
      </c>
      <c r="I2" t="str">
        <v>Unit</v>
      </c>
      <c r="J2" t="str">
        <v>s</v>
      </c>
      <c r="K2" t="str">
        <v>J</v>
      </c>
    </row>
    <row r="3" spans="1:11" hidden="1">
      <c r="A3">
        <v>0</v>
      </c>
      <c r="B3">
        <v>0</v>
      </c>
      <c r="C3">
        <v>0</v>
      </c>
      <c r="D3">
        <v>0</v>
      </c>
      <c r="E3">
        <v>0</v>
      </c>
      <c r="F3">
        <v>0</v>
      </c>
      <c r="G3">
        <v>0</v>
      </c>
      <c r="H3">
        <v>0</v>
      </c>
      <c r="I3" t="str">
        <v>Trajectory</v>
      </c>
      <c r="J3" t="b">
        <v>0</v>
      </c>
      <c r="K3" t="b">
        <v>0</v>
      </c>
    </row>
    <row r="4" spans="1:11" hidden="1">
      <c r="A4" t="str">
        <v>Baseline</v>
      </c>
      <c r="B4">
        <v>14</v>
      </c>
      <c r="C4">
        <v>10874.778879717</v>
      </c>
      <c r="D4">
        <v>3.8095238095238099E-2</v>
      </c>
      <c r="E4">
        <v>47</v>
      </c>
      <c r="F4">
        <v>0</v>
      </c>
      <c r="G4">
        <v>0</v>
      </c>
      <c r="H4">
        <v>0</v>
      </c>
      <c r="I4" t="str">
        <v>Baseline</v>
      </c>
      <c r="J4">
        <v>1465.226268220852</v>
      </c>
      <c r="K4">
        <v>17038899.262982391</v>
      </c>
    </row>
    <row r="5" spans="1:11">
      <c r="A5" t="str">
        <v>Case 1</v>
      </c>
      <c r="B5">
        <v>14</v>
      </c>
      <c r="C5">
        <v>10874.778879717</v>
      </c>
      <c r="D5">
        <v>3.8095238095238099E-2</v>
      </c>
      <c r="E5">
        <v>47</v>
      </c>
      <c r="F5">
        <v>0</v>
      </c>
      <c r="G5">
        <v>0</v>
      </c>
      <c r="H5">
        <v>0</v>
      </c>
      <c r="I5" t="str">
        <v>Case 1</v>
      </c>
      <c r="J5">
        <v>1465.226268220852</v>
      </c>
      <c r="K5">
        <v>17038899.262982391</v>
      </c>
    </row>
    <row r="6" spans="1:11">
      <c r="A6" t="str">
        <v>Case 2</v>
      </c>
      <c r="B6">
        <v>8</v>
      </c>
      <c r="C6">
        <v>6842.6427910975108</v>
      </c>
      <c r="D6">
        <v>6.6666666666666666E-2</v>
      </c>
      <c r="E6">
        <v>75</v>
      </c>
      <c r="F6">
        <v>0</v>
      </c>
      <c r="G6">
        <v>0</v>
      </c>
      <c r="H6">
        <v>0</v>
      </c>
      <c r="I6" t="str">
        <v>Case 2</v>
      </c>
      <c r="J6">
        <v>1613.3990612566056</v>
      </c>
      <c r="K6">
        <v>17108440.652351931</v>
      </c>
    </row>
    <row r="7" spans="1:11">
      <c r="A7" t="str">
        <v>Case 3</v>
      </c>
      <c r="B7">
        <v>2</v>
      </c>
      <c r="C7">
        <v>18834.248824157257</v>
      </c>
      <c r="D7">
        <v>0.26666666666666666</v>
      </c>
      <c r="E7">
        <v>27</v>
      </c>
      <c r="F7">
        <v>0</v>
      </c>
      <c r="G7">
        <v>0</v>
      </c>
      <c r="H7">
        <v>0</v>
      </c>
      <c r="I7" t="str">
        <v>Case 3</v>
      </c>
      <c r="J7">
        <v>6900</v>
      </c>
      <c r="K7">
        <v>14600416.984055975</v>
      </c>
    </row>
    <row r="8" spans="1:11">
      <c r="A8" t="str">
        <v>Case 4</v>
      </c>
      <c r="B8">
        <v>10</v>
      </c>
      <c r="C8">
        <v>35453.330567962541</v>
      </c>
      <c r="D8">
        <v>5.3333333333333337E-2</v>
      </c>
      <c r="E8">
        <v>15</v>
      </c>
      <c r="F8">
        <v>0</v>
      </c>
      <c r="G8">
        <v>0</v>
      </c>
      <c r="H8">
        <v>0</v>
      </c>
      <c r="I8" t="str">
        <v>Case 4</v>
      </c>
      <c r="J8">
        <v>6686.9261618545197</v>
      </c>
      <c r="K8">
        <v>17729506.557704411</v>
      </c>
    </row>
    <row r="9" spans="1:11">
      <c r="A9" t="str">
        <v>Case 5</v>
      </c>
      <c r="B9">
        <v>14</v>
      </c>
      <c r="C9">
        <v>4666.3323752558917</v>
      </c>
      <c r="D9">
        <v>3.8095238095238099E-2</v>
      </c>
      <c r="E9">
        <v>110</v>
      </c>
      <c r="F9">
        <v>0</v>
      </c>
      <c r="G9">
        <v>0</v>
      </c>
      <c r="H9">
        <v>0</v>
      </c>
      <c r="I9" t="str">
        <v>Case 5</v>
      </c>
      <c r="J9">
        <v>628.82539503615794</v>
      </c>
      <c r="K9">
        <v>17110192.953433722</v>
      </c>
    </row>
    <row r="10" spans="1:11">
      <c r="A10" t="str">
        <v>Case 6</v>
      </c>
      <c r="B10">
        <v>10</v>
      </c>
      <c r="C10">
        <v>17294.95430263054</v>
      </c>
      <c r="D10">
        <v>5.3333333333333337E-2</v>
      </c>
      <c r="E10">
        <v>30</v>
      </c>
      <c r="F10">
        <v>0</v>
      </c>
      <c r="G10">
        <v>0</v>
      </c>
      <c r="H10">
        <v>0</v>
      </c>
      <c r="I10" t="str">
        <v>Case 6</v>
      </c>
      <c r="J10">
        <v>3262.1557317648171</v>
      </c>
      <c r="K10">
        <v>17297234.838705879</v>
      </c>
    </row>
    <row r="11" spans="1:11">
      <c r="A11" t="str">
        <v>Case 7</v>
      </c>
      <c r="B11">
        <v>2</v>
      </c>
      <c r="C11">
        <v>12886.609063526319</v>
      </c>
      <c r="D11">
        <v>0.26666666666666666</v>
      </c>
      <c r="E11">
        <v>40</v>
      </c>
      <c r="F11">
        <v>0</v>
      </c>
      <c r="G11">
        <v>0</v>
      </c>
      <c r="H11">
        <v>0</v>
      </c>
      <c r="I11" t="str">
        <v>Case 7</v>
      </c>
      <c r="J11">
        <v>6900</v>
      </c>
      <c r="K11">
        <v>16369293.998283761</v>
      </c>
    </row>
    <row r="12" spans="1:11">
      <c r="A12" t="str">
        <v>Case 8</v>
      </c>
      <c r="B12">
        <v>14</v>
      </c>
      <c r="C12">
        <v>12311.319422026672</v>
      </c>
      <c r="D12">
        <v>3.8095238095238099E-2</v>
      </c>
      <c r="E12">
        <v>42</v>
      </c>
      <c r="F12">
        <v>0</v>
      </c>
      <c r="G12">
        <v>0</v>
      </c>
      <c r="H12">
        <v>0</v>
      </c>
      <c r="I12" t="str">
        <v>Case 8</v>
      </c>
      <c r="J12">
        <v>1658.7595925709031</v>
      </c>
      <c r="K12">
        <v>17237713.562105294</v>
      </c>
    </row>
    <row r="13" spans="1:11">
      <c r="A13" t="str">
        <v>Case 9</v>
      </c>
      <c r="B13">
        <v>8</v>
      </c>
      <c r="C13">
        <v>22837.963492171282</v>
      </c>
      <c r="D13">
        <v>6.6666666666666666E-2</v>
      </c>
      <c r="E13">
        <v>23</v>
      </c>
      <c r="F13">
        <v>0</v>
      </c>
      <c r="G13">
        <v>0</v>
      </c>
      <c r="H13">
        <v>0</v>
      </c>
      <c r="I13" t="str">
        <v>Case 9</v>
      </c>
      <c r="J13">
        <v>5384.3994163264506</v>
      </c>
      <c r="K13">
        <v>17512060.783612508</v>
      </c>
    </row>
    <row r="14" spans="1:11">
      <c r="A14" t="str">
        <v>Case 10</v>
      </c>
      <c r="B14">
        <v>14</v>
      </c>
      <c r="C14">
        <v>14276.154095939617</v>
      </c>
      <c r="D14">
        <v>3.8095238095238099E-2</v>
      </c>
      <c r="E14">
        <v>36</v>
      </c>
      <c r="F14">
        <v>0</v>
      </c>
      <c r="G14">
        <v>0</v>
      </c>
      <c r="H14">
        <v>0</v>
      </c>
      <c r="I14" t="str">
        <v>Case 10</v>
      </c>
      <c r="J14">
        <v>1923.4635020405092</v>
      </c>
      <c r="K14">
        <v>17133366.886298634</v>
      </c>
    </row>
    <row r="15" spans="1:11">
      <c r="A15" t="str">
        <v>Case 11</v>
      </c>
      <c r="B15">
        <v>15</v>
      </c>
      <c r="C15">
        <v>6864.3941584597287</v>
      </c>
      <c r="D15">
        <v>3.5555555555555556E-2</v>
      </c>
      <c r="E15">
        <v>75</v>
      </c>
      <c r="F15">
        <v>0</v>
      </c>
      <c r="G15">
        <v>0</v>
      </c>
      <c r="H15">
        <v>0</v>
      </c>
      <c r="I15" t="str">
        <v>Case 11</v>
      </c>
      <c r="J15">
        <v>863.29183644665306</v>
      </c>
      <c r="K15">
        <v>17162002.519172687</v>
      </c>
    </row>
    <row r="16" spans="1:11">
      <c r="A16" t="str">
        <v>Case 12</v>
      </c>
      <c r="B16">
        <v>6</v>
      </c>
      <c r="C16">
        <v>8321.8431059766863</v>
      </c>
      <c r="D16">
        <v>8.8888888888888892E-2</v>
      </c>
      <c r="E16">
        <v>62</v>
      </c>
      <c r="F16">
        <v>0</v>
      </c>
      <c r="G16">
        <v>0</v>
      </c>
      <c r="H16">
        <v>0</v>
      </c>
      <c r="I16" t="str">
        <v>Case 12</v>
      </c>
      <c r="J16">
        <v>2616.0876889343067</v>
      </c>
      <c r="K16">
        <v>17200662.918825768</v>
      </c>
    </row>
    <row r="17" spans="1:11">
      <c r="A17" t="str">
        <v>Case 13</v>
      </c>
      <c r="B17">
        <v>17</v>
      </c>
      <c r="C17">
        <v>18803.510436460288</v>
      </c>
      <c r="D17">
        <v>3.1372549019607843E-2</v>
      </c>
      <c r="E17">
        <v>27</v>
      </c>
      <c r="F17">
        <v>0</v>
      </c>
      <c r="G17">
        <v>0</v>
      </c>
      <c r="H17">
        <v>0</v>
      </c>
      <c r="I17" t="str">
        <v>Case 13</v>
      </c>
      <c r="J17">
        <v>2086.3526341699289</v>
      </c>
      <c r="K17">
        <v>16925176.200366374</v>
      </c>
    </row>
    <row r="18" spans="1:11">
      <c r="A18" t="str">
        <v>Case 14</v>
      </c>
      <c r="B18">
        <v>8</v>
      </c>
      <c r="C18">
        <v>26323.682432734437</v>
      </c>
      <c r="D18">
        <v>6.6666666666666666E-2</v>
      </c>
      <c r="E18">
        <v>20</v>
      </c>
      <c r="F18">
        <v>0</v>
      </c>
      <c r="G18">
        <v>0</v>
      </c>
      <c r="H18">
        <v>0</v>
      </c>
      <c r="I18" t="str">
        <v>Case 14</v>
      </c>
      <c r="J18">
        <v>6206.2074055241601</v>
      </c>
      <c r="K18">
        <v>17552004.165811446</v>
      </c>
    </row>
    <row r="19" spans="1:11">
      <c r="A19" t="str">
        <v>Case 15</v>
      </c>
      <c r="B19">
        <v>20</v>
      </c>
      <c r="C19">
        <v>30729.820203294996</v>
      </c>
      <c r="D19">
        <v>2.6666666666666668E-2</v>
      </c>
      <c r="E19">
        <v>17</v>
      </c>
      <c r="F19">
        <v>0</v>
      </c>
      <c r="G19">
        <v>0</v>
      </c>
      <c r="H19">
        <v>0</v>
      </c>
      <c r="I19" t="str">
        <v>Case 15</v>
      </c>
      <c r="J19">
        <v>2898.1423095135251</v>
      </c>
      <c r="K19">
        <v>17415813.379264489</v>
      </c>
    </row>
    <row r="20" spans="1:11">
      <c r="A20" t="str">
        <v>Case 16</v>
      </c>
      <c r="B20">
        <v>17</v>
      </c>
      <c r="C20">
        <v>24210.723993590542</v>
      </c>
      <c r="D20">
        <v>3.1372549019607843E-2</v>
      </c>
      <c r="E20">
        <v>21</v>
      </c>
      <c r="F20">
        <v>0</v>
      </c>
      <c r="G20">
        <v>0</v>
      </c>
      <c r="H20">
        <v>0</v>
      </c>
      <c r="I20" t="str">
        <v>Case 16</v>
      </c>
      <c r="J20">
        <v>2686.2758475600372</v>
      </c>
      <c r="K20">
        <v>16949634.241641961</v>
      </c>
    </row>
    <row r="21" spans="1:11">
      <c r="A21" t="str">
        <v>Case 17</v>
      </c>
      <c r="B21">
        <v>9</v>
      </c>
      <c r="C21">
        <v>12841.311012743005</v>
      </c>
      <c r="D21">
        <v>5.9259259259259262E-2</v>
      </c>
      <c r="E21">
        <v>40</v>
      </c>
      <c r="F21">
        <v>0</v>
      </c>
      <c r="G21">
        <v>0</v>
      </c>
      <c r="H21">
        <v>0</v>
      </c>
      <c r="I21" t="str">
        <v>Case 17</v>
      </c>
      <c r="J21">
        <v>2691.2784552349863</v>
      </c>
      <c r="K21">
        <v>17123895.760419112</v>
      </c>
    </row>
    <row r="22" spans="1:11">
      <c r="A22" t="str">
        <v>Case 18</v>
      </c>
      <c r="B22">
        <v>12</v>
      </c>
      <c r="C22">
        <v>21696.21446904229</v>
      </c>
      <c r="D22">
        <v>4.4444444444444446E-2</v>
      </c>
      <c r="E22">
        <v>24</v>
      </c>
      <c r="F22">
        <v>0</v>
      </c>
      <c r="G22">
        <v>0</v>
      </c>
      <c r="H22">
        <v>0</v>
      </c>
      <c r="I22" t="str">
        <v>Case 18</v>
      </c>
      <c r="J22">
        <v>3410.2561059693089</v>
      </c>
      <c r="K22">
        <v>17359285.227358662</v>
      </c>
    </row>
    <row r="23" spans="1:11">
      <c r="A23" t="str">
        <v>Case 19</v>
      </c>
      <c r="B23">
        <v>12</v>
      </c>
      <c r="C23">
        <v>18031.568516379302</v>
      </c>
      <c r="D23">
        <v>4.4444444444444446E-2</v>
      </c>
      <c r="E23">
        <v>29</v>
      </c>
      <c r="F23">
        <v>0</v>
      </c>
      <c r="G23">
        <v>0</v>
      </c>
      <c r="H23">
        <v>0</v>
      </c>
      <c r="I23" t="str">
        <v>Case 19</v>
      </c>
      <c r="J23">
        <v>2834.2614849142396</v>
      </c>
      <c r="K23">
        <v>17432759.996360071</v>
      </c>
    </row>
    <row r="24" spans="1:11">
      <c r="A24" t="str">
        <v>Case 20</v>
      </c>
      <c r="B24">
        <v>10</v>
      </c>
      <c r="C24">
        <v>6568.2653564529473</v>
      </c>
      <c r="D24">
        <v>5.3333333333333337E-2</v>
      </c>
      <c r="E24">
        <v>78</v>
      </c>
      <c r="F24">
        <v>0</v>
      </c>
      <c r="G24">
        <v>0</v>
      </c>
      <c r="H24">
        <v>0</v>
      </c>
      <c r="I24" t="str">
        <v>Case 20</v>
      </c>
      <c r="J24">
        <v>1239.0002399708026</v>
      </c>
      <c r="K24">
        <v>17079049.331756208</v>
      </c>
    </row>
    <row r="25" spans="1:11">
      <c r="A25" t="str">
        <v>Case 21</v>
      </c>
      <c r="B25">
        <v>15</v>
      </c>
      <c r="C25">
        <v>28215.011964639896</v>
      </c>
      <c r="D25">
        <v>3.5555555555555556E-2</v>
      </c>
      <c r="E25">
        <v>18</v>
      </c>
      <c r="F25">
        <v>0</v>
      </c>
      <c r="G25">
        <v>0</v>
      </c>
      <c r="H25">
        <v>0</v>
      </c>
      <c r="I25" t="str">
        <v>Case 21</v>
      </c>
      <c r="J25">
        <v>3547.9079855917571</v>
      </c>
      <c r="K25">
        <v>16931288.259398255</v>
      </c>
    </row>
    <row r="26" spans="1:11">
      <c r="A26" t="str">
        <v>Case 22</v>
      </c>
      <c r="B26">
        <v>9</v>
      </c>
      <c r="C26">
        <v>5642.3913274550541</v>
      </c>
      <c r="D26">
        <v>5.9259259259259262E-2</v>
      </c>
      <c r="E26">
        <v>91</v>
      </c>
      <c r="F26">
        <v>0</v>
      </c>
      <c r="G26">
        <v>0</v>
      </c>
      <c r="H26">
        <v>0</v>
      </c>
      <c r="I26" t="str">
        <v>Case 22</v>
      </c>
      <c r="J26">
        <v>1182.6201365913132</v>
      </c>
      <c r="K26">
        <v>17116719.084101614</v>
      </c>
    </row>
    <row r="27" spans="1:11">
      <c r="A27" t="str">
        <v>Case 23</v>
      </c>
      <c r="B27">
        <v>18</v>
      </c>
      <c r="C27">
        <v>4877.4408050912907</v>
      </c>
      <c r="D27">
        <v>2.9629629629629631E-2</v>
      </c>
      <c r="E27">
        <v>106</v>
      </c>
      <c r="F27">
        <v>0</v>
      </c>
      <c r="G27">
        <v>0</v>
      </c>
      <c r="H27">
        <v>0</v>
      </c>
      <c r="I27" t="str">
        <v>Case 23</v>
      </c>
      <c r="J27">
        <v>511.24613583268558</v>
      </c>
      <c r="K27">
        <v>17233395.118907835</v>
      </c>
    </row>
    <row r="28" spans="1:11">
      <c r="A28" t="str">
        <v>Case 24</v>
      </c>
      <c r="B28">
        <v>12</v>
      </c>
      <c r="C28">
        <v>19564.248013935419</v>
      </c>
      <c r="D28">
        <v>4.4444444444444446E-2</v>
      </c>
      <c r="E28">
        <v>26</v>
      </c>
      <c r="F28">
        <v>0</v>
      </c>
      <c r="G28">
        <v>0</v>
      </c>
      <c r="H28">
        <v>0</v>
      </c>
      <c r="I28" t="str">
        <v>Case 24</v>
      </c>
      <c r="J28">
        <v>3075.1656304791654</v>
      </c>
      <c r="K28">
        <v>16957909.075726286</v>
      </c>
    </row>
    <row r="29" spans="1:11">
      <c r="A29" t="str">
        <v>Case 25</v>
      </c>
      <c r="B29">
        <v>14</v>
      </c>
      <c r="C29">
        <v>12201.706266521365</v>
      </c>
      <c r="D29">
        <v>3.8095238095238099E-2</v>
      </c>
      <c r="E29">
        <v>42</v>
      </c>
      <c r="F29">
        <v>0</v>
      </c>
      <c r="G29">
        <v>0</v>
      </c>
      <c r="H29">
        <v>0</v>
      </c>
      <c r="I29" t="str">
        <v>Case 25</v>
      </c>
      <c r="J29">
        <v>1643.9915413396616</v>
      </c>
      <c r="K29">
        <v>17084236.669868823</v>
      </c>
    </row>
    <row r="30" spans="1:11">
      <c r="A30" t="str">
        <v>Case 26</v>
      </c>
      <c r="B30">
        <v>10</v>
      </c>
      <c r="C30">
        <v>6530.7334225304194</v>
      </c>
      <c r="D30">
        <v>5.3333333333333337E-2</v>
      </c>
      <c r="E30">
        <v>79</v>
      </c>
      <c r="F30">
        <v>0</v>
      </c>
      <c r="G30">
        <v>0</v>
      </c>
      <c r="H30">
        <v>0</v>
      </c>
      <c r="I30" t="str">
        <v>Case 26</v>
      </c>
      <c r="J30">
        <v>1231.9221480420854</v>
      </c>
      <c r="K30">
        <v>17199154.854327355</v>
      </c>
    </row>
    <row r="31" spans="1:11">
      <c r="A31" t="str">
        <v>Case 27</v>
      </c>
      <c r="B31">
        <v>13</v>
      </c>
      <c r="C31">
        <v>11250.202699884709</v>
      </c>
      <c r="D31">
        <v>4.1025641025641026E-2</v>
      </c>
      <c r="E31">
        <v>46</v>
      </c>
      <c r="F31">
        <v>0</v>
      </c>
      <c r="G31">
        <v>0</v>
      </c>
      <c r="H31">
        <v>0</v>
      </c>
      <c r="I31" t="str">
        <v>Case 27</v>
      </c>
      <c r="J31">
        <v>1632.3925757718569</v>
      </c>
      <c r="K31">
        <v>17252164.45058158</v>
      </c>
    </row>
    <row r="32" spans="1:11">
      <c r="A32" t="str">
        <v>Case 28</v>
      </c>
      <c r="B32">
        <v>6</v>
      </c>
      <c r="C32">
        <v>11348.40424433308</v>
      </c>
      <c r="D32">
        <v>8.8888888888888892E-2</v>
      </c>
      <c r="E32">
        <v>45</v>
      </c>
      <c r="F32">
        <v>0</v>
      </c>
      <c r="G32">
        <v>0</v>
      </c>
      <c r="H32">
        <v>0</v>
      </c>
      <c r="I32" t="str">
        <v>Case 28</v>
      </c>
      <c r="J32">
        <v>3567.5232263237481</v>
      </c>
      <c r="K32">
        <v>17024901.995904032</v>
      </c>
    </row>
    <row r="33" spans="1:11">
      <c r="A33" t="str">
        <v>Case 29</v>
      </c>
      <c r="B33">
        <v>4</v>
      </c>
      <c r="C33">
        <v>12917.4612425011</v>
      </c>
      <c r="D33">
        <v>0.13333333333333333</v>
      </c>
      <c r="E33">
        <v>40</v>
      </c>
      <c r="F33">
        <v>0</v>
      </c>
      <c r="G33">
        <v>0</v>
      </c>
      <c r="H33">
        <v>0</v>
      </c>
      <c r="I33" t="str">
        <v>Case 29</v>
      </c>
      <c r="J33">
        <v>6090.9770578337057</v>
      </c>
      <c r="K33">
        <v>17226119.190697886</v>
      </c>
    </row>
    <row r="34" spans="1:11">
      <c r="A34" t="str">
        <v>Case 30</v>
      </c>
      <c r="B34">
        <v>11</v>
      </c>
      <c r="C34">
        <v>27815.771767919399</v>
      </c>
      <c r="D34">
        <v>4.8484848484848492E-2</v>
      </c>
      <c r="E34">
        <v>19</v>
      </c>
      <c r="F34">
        <v>0</v>
      </c>
      <c r="G34">
        <v>0</v>
      </c>
      <c r="H34">
        <v>0</v>
      </c>
      <c r="I34" t="str">
        <v>Case 30</v>
      </c>
      <c r="J34">
        <v>4769.5390465478531</v>
      </c>
      <c r="K34">
        <v>17619149.193054736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573C9-A8F7-41F5-AEE3-E2EB5CD46A93}">
  <dimension ref="A1:Y58"/>
  <sheetViews>
    <sheetView showGridLines="0" zoomScale="85" zoomScaleNormal="85" workbookViewId="0">
      <pane ySplit="25" topLeftCell="A26" activePane="bottomLeft" state="frozen"/>
      <selection pane="bottomLeft" activeCell="G29" sqref="G29"/>
    </sheetView>
  </sheetViews>
  <sheetFormatPr defaultColWidth="9.140625" defaultRowHeight="14.25"/>
  <cols>
    <col min="1" max="1" width="22" style="23" bestFit="1" customWidth="1"/>
    <col min="2" max="2" width="8.5703125" style="23" bestFit="1" customWidth="1"/>
    <col min="3" max="3" width="33.5703125" style="23" bestFit="1" customWidth="1"/>
    <col min="4" max="5" width="32.5703125" style="23" bestFit="1" customWidth="1"/>
    <col min="6" max="6" width="20.85546875" style="23" bestFit="1" customWidth="1"/>
    <col min="7" max="7" width="23.28515625" style="23" bestFit="1" customWidth="1"/>
    <col min="8" max="8" width="26.85546875" style="23" bestFit="1" customWidth="1"/>
    <col min="9" max="9" width="14.5703125" style="23" bestFit="1" customWidth="1"/>
    <col min="10" max="10" width="13.28515625" style="23" bestFit="1" customWidth="1"/>
    <col min="11" max="11" width="13.140625" style="23" bestFit="1" customWidth="1"/>
    <col min="12" max="13" width="15.7109375" style="23" bestFit="1" customWidth="1"/>
    <col min="14" max="15" width="22.28515625" style="23" bestFit="1" customWidth="1"/>
    <col min="16" max="16" width="13.7109375" style="23" bestFit="1" customWidth="1"/>
    <col min="17" max="17" width="10.42578125" style="23" bestFit="1" customWidth="1"/>
    <col min="18" max="22" width="9.140625" style="23"/>
    <col min="23" max="24" width="14.85546875" style="23" bestFit="1" customWidth="1"/>
    <col min="25" max="33" width="9.140625" style="23"/>
    <col min="34" max="34" width="10.42578125" style="23" bestFit="1" customWidth="1"/>
    <col min="35" max="16384" width="9.140625" style="23"/>
  </cols>
  <sheetData>
    <row r="1" spans="1:25" ht="52.5" customHeight="1">
      <c r="A1" s="79" t="s">
        <v>53</v>
      </c>
      <c r="B1" s="79"/>
      <c r="C1" s="79"/>
      <c r="D1" s="79"/>
      <c r="E1" s="79"/>
      <c r="F1" s="79"/>
      <c r="G1" s="79"/>
      <c r="H1" s="79"/>
      <c r="I1" s="79"/>
      <c r="J1" s="79"/>
      <c r="K1" s="79"/>
      <c r="L1" s="79"/>
      <c r="M1" s="22"/>
      <c r="N1" s="22"/>
      <c r="O1" s="22"/>
      <c r="P1" s="22"/>
      <c r="Q1" s="22"/>
      <c r="R1" s="22"/>
      <c r="S1" s="22"/>
      <c r="T1" s="22"/>
      <c r="U1" s="22"/>
      <c r="V1" s="22"/>
      <c r="W1" s="22"/>
      <c r="X1" s="22"/>
      <c r="Y1" s="22"/>
    </row>
    <row r="2" spans="1:25" ht="15" customHeight="1">
      <c r="A2" s="24"/>
      <c r="B2"/>
      <c r="C2" s="25"/>
      <c r="D2" s="25"/>
      <c r="E2" s="25"/>
      <c r="F2" s="25"/>
      <c r="G2" s="25"/>
      <c r="H2" s="25"/>
      <c r="I2" s="25"/>
      <c r="J2" s="25"/>
      <c r="K2" s="25"/>
      <c r="L2" s="25"/>
      <c r="M2" s="25"/>
      <c r="N2" s="25"/>
      <c r="O2" s="25"/>
      <c r="U2" s="25"/>
      <c r="V2" s="25"/>
    </row>
    <row r="3" spans="1:25" ht="15" customHeight="1">
      <c r="A3" s="80" t="s">
        <v>54</v>
      </c>
      <c r="B3" s="80"/>
      <c r="C3" s="80"/>
      <c r="I3" s="25"/>
      <c r="J3" s="25"/>
      <c r="K3" s="25"/>
      <c r="L3" s="25"/>
      <c r="M3" s="25"/>
      <c r="N3" s="25"/>
      <c r="O3" s="25"/>
      <c r="U3" s="25"/>
      <c r="V3" s="25"/>
    </row>
    <row r="4" spans="1:25" ht="15" customHeight="1">
      <c r="A4" s="26" t="s">
        <v>55</v>
      </c>
      <c r="B4" s="78" t="s">
        <v>56</v>
      </c>
      <c r="C4" s="78"/>
      <c r="G4" s="25"/>
      <c r="H4" s="25"/>
      <c r="I4" s="25"/>
      <c r="J4" s="25"/>
      <c r="K4" s="25"/>
      <c r="L4" s="25"/>
      <c r="M4" s="25"/>
      <c r="N4" s="25"/>
      <c r="O4" s="25"/>
      <c r="U4" s="25"/>
      <c r="V4" s="25"/>
    </row>
    <row r="5" spans="1:25" ht="15" customHeight="1">
      <c r="A5" s="26" t="s">
        <v>57</v>
      </c>
      <c r="B5" s="78" t="s">
        <v>58</v>
      </c>
      <c r="C5" s="78"/>
      <c r="G5" s="25"/>
      <c r="H5" s="25"/>
      <c r="I5" s="25"/>
      <c r="J5" s="25"/>
      <c r="K5" s="25"/>
      <c r="L5" s="25"/>
      <c r="M5" s="25"/>
      <c r="N5" s="25"/>
      <c r="O5" s="25"/>
      <c r="U5" s="25"/>
      <c r="V5" s="25"/>
    </row>
    <row r="6" spans="1:25" ht="15" customHeight="1">
      <c r="A6" s="26" t="s">
        <v>59</v>
      </c>
      <c r="B6" s="78" t="s">
        <v>60</v>
      </c>
      <c r="C6" s="78"/>
      <c r="G6" s="25"/>
      <c r="H6" s="25"/>
      <c r="I6" s="25"/>
      <c r="J6" s="25"/>
      <c r="K6" s="25"/>
      <c r="L6" s="25"/>
      <c r="M6" s="25"/>
      <c r="N6" s="25"/>
      <c r="O6" s="25"/>
      <c r="U6" s="25"/>
      <c r="V6" s="25"/>
    </row>
    <row r="7" spans="1:25" ht="15" customHeight="1">
      <c r="A7" s="26" t="s">
        <v>61</v>
      </c>
      <c r="B7" s="78" t="s">
        <v>62</v>
      </c>
      <c r="C7" s="78"/>
      <c r="G7" s="25"/>
      <c r="H7" s="25"/>
      <c r="I7" s="25"/>
      <c r="J7" s="25"/>
      <c r="K7" s="25"/>
      <c r="L7" s="25"/>
      <c r="M7" s="25"/>
      <c r="N7" s="25"/>
      <c r="O7" s="25"/>
      <c r="U7" s="25"/>
      <c r="V7" s="25"/>
    </row>
    <row r="8" spans="1:25" ht="15" customHeight="1">
      <c r="A8" s="26" t="s">
        <v>63</v>
      </c>
      <c r="B8" s="78" t="s">
        <v>64</v>
      </c>
      <c r="C8" s="78"/>
      <c r="G8" s="25"/>
      <c r="H8" s="25"/>
      <c r="I8" s="25"/>
      <c r="J8" s="25"/>
      <c r="K8" s="25"/>
      <c r="L8" s="25"/>
      <c r="M8" s="25"/>
      <c r="N8" s="25"/>
      <c r="O8" s="25"/>
      <c r="U8" s="25"/>
      <c r="V8" s="25"/>
    </row>
    <row r="9" spans="1:25" ht="15" hidden="1" customHeight="1">
      <c r="C9" s="25"/>
      <c r="D9" s="27" t="s">
        <v>65</v>
      </c>
      <c r="E9" s="89" t="str">
        <f>_xlfn.CONCAT(B5," vs. ",B4)</f>
        <v>Cell Internal Resitance (Ω) vs. Cell Nominal Capacity (Ah)</v>
      </c>
      <c r="F9" s="89"/>
      <c r="G9" s="25"/>
      <c r="H9" s="25"/>
      <c r="I9" s="25"/>
      <c r="J9" s="25"/>
      <c r="K9" s="25"/>
      <c r="L9" s="25"/>
      <c r="M9" s="25"/>
      <c r="N9" s="25"/>
      <c r="O9" s="25"/>
      <c r="U9" s="25"/>
      <c r="V9" s="25"/>
    </row>
    <row r="10" spans="1:25" ht="15" hidden="1" customHeight="1">
      <c r="C10" s="25"/>
      <c r="D10" s="28" t="s">
        <v>66</v>
      </c>
      <c r="E10" s="90" t="str">
        <f>_xlfn.CONCAT(B8)</f>
        <v>Cell Max Charge Current (A)</v>
      </c>
      <c r="F10" s="90"/>
      <c r="G10" s="25"/>
      <c r="H10" s="25"/>
      <c r="I10" s="25"/>
      <c r="J10" s="25"/>
      <c r="K10" s="25"/>
      <c r="L10" s="25"/>
      <c r="M10" s="25"/>
      <c r="N10" s="25"/>
      <c r="O10" s="25"/>
      <c r="U10" s="25"/>
      <c r="V10" s="25"/>
    </row>
    <row r="11" spans="1:25" ht="15" customHeight="1">
      <c r="A11" s="24"/>
      <c r="B11" s="25"/>
      <c r="C11" s="25"/>
      <c r="D11" s="25"/>
      <c r="E11" s="25"/>
      <c r="F11" s="25"/>
      <c r="G11" s="25"/>
      <c r="H11" s="25"/>
      <c r="I11" s="25"/>
      <c r="J11" s="25"/>
      <c r="K11" s="25"/>
      <c r="L11" s="25"/>
      <c r="M11" s="25"/>
      <c r="N11" s="25"/>
      <c r="O11" s="25"/>
      <c r="U11" s="25"/>
      <c r="V11" s="25"/>
    </row>
    <row r="12" spans="1:25" ht="15" customHeight="1">
      <c r="A12" s="91"/>
      <c r="B12" s="91"/>
      <c r="C12" s="91"/>
      <c r="D12" s="25"/>
      <c r="E12" s="25"/>
      <c r="F12" s="25"/>
      <c r="G12" s="25"/>
      <c r="H12" s="25"/>
      <c r="I12" s="25"/>
      <c r="J12" s="25"/>
      <c r="K12" s="25"/>
      <c r="L12" s="25"/>
      <c r="M12" s="25"/>
      <c r="N12" s="25"/>
      <c r="O12" s="25"/>
      <c r="U12" s="25"/>
      <c r="V12" s="25"/>
    </row>
    <row r="13" spans="1:25" ht="15" customHeight="1">
      <c r="A13" s="25"/>
      <c r="B13" s="25"/>
      <c r="C13" s="25"/>
      <c r="D13" s="25"/>
      <c r="E13" s="25"/>
      <c r="F13" s="25"/>
      <c r="G13" s="25"/>
      <c r="H13" s="25"/>
      <c r="I13" s="25"/>
      <c r="J13" s="25"/>
      <c r="K13" s="25"/>
      <c r="L13" s="25"/>
      <c r="M13" s="25"/>
      <c r="N13" s="25"/>
      <c r="O13" s="25"/>
      <c r="U13" s="25"/>
      <c r="V13" s="25"/>
    </row>
    <row r="14" spans="1:25" ht="15" customHeight="1">
      <c r="A14" s="25"/>
      <c r="B14" s="25"/>
      <c r="C14" s="25"/>
      <c r="D14" s="25"/>
      <c r="E14" s="25"/>
      <c r="F14" s="25"/>
      <c r="G14" s="25"/>
      <c r="H14" s="25"/>
      <c r="I14" s="25"/>
      <c r="J14" s="25"/>
      <c r="K14" s="25"/>
      <c r="L14" s="25"/>
      <c r="M14" s="25"/>
      <c r="N14" s="25"/>
      <c r="O14" s="25"/>
      <c r="U14" s="25"/>
      <c r="V14" s="25"/>
    </row>
    <row r="15" spans="1:25" ht="15" customHeight="1">
      <c r="A15" s="25"/>
      <c r="B15" s="25"/>
      <c r="C15" s="25"/>
      <c r="D15" s="25"/>
      <c r="E15" s="25"/>
      <c r="F15" s="25"/>
      <c r="G15" s="25"/>
      <c r="H15" s="25"/>
      <c r="I15" s="25"/>
      <c r="J15" s="25"/>
      <c r="K15" s="25"/>
      <c r="L15" s="25"/>
      <c r="M15" s="25"/>
      <c r="N15" s="25"/>
      <c r="O15" s="25"/>
      <c r="U15" s="25"/>
      <c r="V15" s="25"/>
    </row>
    <row r="16" spans="1:25" ht="15" customHeight="1">
      <c r="A16" s="25"/>
      <c r="B16" s="25"/>
      <c r="C16" s="25"/>
      <c r="D16" s="25"/>
      <c r="E16" s="25"/>
      <c r="F16" s="25"/>
      <c r="G16" s="25"/>
      <c r="H16" s="25"/>
      <c r="I16" s="25"/>
      <c r="J16" s="25"/>
      <c r="K16" s="25"/>
      <c r="L16" s="25"/>
      <c r="M16" s="25"/>
      <c r="N16" s="25"/>
      <c r="O16" s="25"/>
      <c r="U16" s="25"/>
      <c r="V16" s="25"/>
    </row>
    <row r="17" spans="1:25" ht="15" customHeight="1">
      <c r="A17" s="25"/>
      <c r="B17" s="25"/>
      <c r="C17" s="25"/>
      <c r="D17" s="25"/>
      <c r="E17" s="25"/>
      <c r="F17" s="25"/>
      <c r="G17" s="25"/>
      <c r="H17" s="25"/>
      <c r="I17" s="25"/>
      <c r="J17" s="25"/>
      <c r="K17" s="25"/>
      <c r="L17" s="25"/>
      <c r="M17" s="25"/>
      <c r="N17" s="25"/>
      <c r="O17" s="25"/>
      <c r="U17" s="25"/>
      <c r="V17" s="25"/>
    </row>
    <row r="18" spans="1:25" ht="15" customHeight="1">
      <c r="A18" s="25"/>
      <c r="B18" s="25"/>
      <c r="C18" s="25"/>
      <c r="D18" s="25"/>
      <c r="E18" s="25"/>
      <c r="F18" s="25"/>
      <c r="G18" s="25"/>
      <c r="H18" s="25"/>
      <c r="I18" s="25"/>
      <c r="J18" s="25"/>
      <c r="K18" s="25"/>
      <c r="L18" s="25"/>
      <c r="M18" s="25"/>
      <c r="N18" s="25"/>
      <c r="O18" s="25"/>
      <c r="U18" s="25"/>
      <c r="V18" s="25"/>
    </row>
    <row r="19" spans="1:25" ht="15" customHeight="1">
      <c r="A19" s="25"/>
      <c r="B19" s="25"/>
      <c r="C19" s="25"/>
      <c r="D19" s="25"/>
      <c r="E19" s="25"/>
      <c r="F19" s="25"/>
      <c r="G19" s="25"/>
      <c r="H19" s="25"/>
      <c r="I19" s="25"/>
      <c r="J19" s="25"/>
      <c r="K19" s="25"/>
      <c r="L19" s="25"/>
      <c r="M19" s="25"/>
      <c r="N19" s="25"/>
      <c r="O19" s="25"/>
      <c r="U19" s="25"/>
      <c r="V19" s="25"/>
    </row>
    <row r="20" spans="1:25" ht="15" customHeight="1">
      <c r="A20" s="25"/>
      <c r="B20" s="25"/>
      <c r="C20" s="25"/>
      <c r="D20" s="25"/>
      <c r="E20" s="25"/>
      <c r="F20" s="25"/>
      <c r="G20" s="25"/>
      <c r="H20" s="25"/>
      <c r="I20" s="25"/>
      <c r="J20" s="25"/>
      <c r="K20" s="25"/>
      <c r="L20" s="25"/>
      <c r="M20" s="25"/>
      <c r="N20" s="25"/>
      <c r="O20" s="25"/>
      <c r="U20" s="25"/>
      <c r="V20" s="25"/>
    </row>
    <row r="21" spans="1:25" ht="15" customHeight="1">
      <c r="A21" s="25"/>
      <c r="B21" s="25"/>
      <c r="C21" s="25"/>
      <c r="D21" s="25"/>
      <c r="E21" s="25"/>
      <c r="F21" s="25"/>
      <c r="G21" s="25"/>
      <c r="H21" s="25"/>
      <c r="I21" s="25"/>
      <c r="J21" s="25"/>
      <c r="K21" s="25"/>
      <c r="L21" s="25"/>
      <c r="M21" s="25"/>
      <c r="N21" s="25"/>
      <c r="O21" s="25"/>
      <c r="U21" s="25"/>
      <c r="V21" s="25"/>
    </row>
    <row r="22" spans="1:25" ht="15" customHeight="1">
      <c r="A22" s="25"/>
      <c r="B22" s="25"/>
      <c r="C22" s="25"/>
      <c r="D22" s="25"/>
      <c r="E22" s="25"/>
      <c r="F22" s="25"/>
      <c r="G22" s="25"/>
      <c r="H22" s="25"/>
      <c r="I22" s="25"/>
      <c r="J22" s="25"/>
      <c r="K22" s="25"/>
      <c r="L22" s="25"/>
      <c r="M22" s="25"/>
      <c r="N22" s="25"/>
      <c r="O22" s="25"/>
      <c r="U22" s="25"/>
      <c r="V22" s="25"/>
    </row>
    <row r="23" spans="1:25" ht="15" customHeight="1">
      <c r="A23" s="25"/>
      <c r="B23" s="25"/>
      <c r="C23" s="25"/>
      <c r="D23" s="25"/>
      <c r="E23" s="25"/>
      <c r="F23" s="25"/>
      <c r="G23" s="25"/>
      <c r="H23" s="25"/>
      <c r="I23" s="25"/>
      <c r="J23" s="25"/>
      <c r="K23" s="25"/>
      <c r="L23" s="25"/>
      <c r="M23" s="25"/>
      <c r="N23" s="25"/>
      <c r="O23" s="25"/>
      <c r="U23" s="25"/>
      <c r="V23" s="25"/>
    </row>
    <row r="24" spans="1:25" ht="15" customHeight="1">
      <c r="A24" s="25"/>
      <c r="B24" s="25"/>
      <c r="C24" s="25"/>
      <c r="D24" s="25"/>
      <c r="E24" s="25"/>
      <c r="F24" s="25"/>
      <c r="G24" s="25"/>
      <c r="H24" s="25"/>
      <c r="I24" s="25"/>
      <c r="J24" s="25"/>
      <c r="K24" s="25"/>
      <c r="L24" s="25"/>
      <c r="M24" s="25"/>
      <c r="N24" s="25"/>
      <c r="O24" s="25"/>
      <c r="U24" s="25"/>
      <c r="V24" s="25"/>
    </row>
    <row r="25" spans="1:25" ht="15" customHeight="1">
      <c r="A25" s="25"/>
      <c r="B25" s="25"/>
      <c r="C25" s="25"/>
      <c r="D25" s="25"/>
      <c r="E25" s="25"/>
      <c r="F25" s="25"/>
      <c r="G25" s="25"/>
      <c r="H25" s="25"/>
      <c r="I25" s="25"/>
      <c r="J25" s="25"/>
      <c r="K25" s="25"/>
      <c r="L25" s="25"/>
      <c r="M25" s="25"/>
      <c r="N25" s="25"/>
      <c r="O25" s="25"/>
      <c r="U25" s="25"/>
      <c r="V25" s="25"/>
    </row>
    <row r="26" spans="1:25" ht="15" customHeight="1">
      <c r="A26" s="25"/>
      <c r="B26" s="25"/>
      <c r="C26" s="25"/>
      <c r="D26" s="25"/>
      <c r="E26" s="25"/>
      <c r="F26" s="25"/>
      <c r="G26" s="25"/>
      <c r="H26" s="25"/>
      <c r="I26" s="25"/>
      <c r="J26" s="25"/>
      <c r="K26" s="25"/>
      <c r="L26" s="25"/>
      <c r="M26" s="25"/>
      <c r="N26" s="25"/>
      <c r="O26" s="25"/>
      <c r="P26" s="25"/>
      <c r="Q26" s="25"/>
      <c r="R26" s="25"/>
      <c r="S26" s="25"/>
      <c r="T26" s="25"/>
      <c r="U26" s="25"/>
      <c r="V26" s="25"/>
      <c r="W26" s="25"/>
      <c r="X26" s="25"/>
      <c r="Y26" s="25"/>
    </row>
    <row r="27" spans="1:25" ht="15">
      <c r="A27" s="92" t="s">
        <v>67</v>
      </c>
      <c r="B27" s="93"/>
      <c r="C27" s="94" t="s">
        <v>68</v>
      </c>
      <c r="D27" s="95"/>
      <c r="E27" s="95"/>
      <c r="F27" s="96"/>
      <c r="G27" s="81" t="s">
        <v>15</v>
      </c>
      <c r="H27" s="82"/>
      <c r="I27" s="83" t="s">
        <v>54</v>
      </c>
      <c r="J27" s="84"/>
      <c r="K27" s="85"/>
      <c r="L27" s="86" t="s">
        <v>69</v>
      </c>
      <c r="M27" s="87"/>
      <c r="N27" s="87"/>
      <c r="O27" s="87"/>
      <c r="P27" s="88"/>
    </row>
    <row r="28" spans="1:25" ht="15">
      <c r="A28" s="29" t="s">
        <v>20</v>
      </c>
      <c r="B28" s="30" t="s">
        <v>70</v>
      </c>
      <c r="C28" s="31" t="s">
        <v>64</v>
      </c>
      <c r="D28" s="32" t="s">
        <v>56</v>
      </c>
      <c r="E28" s="33" t="s">
        <v>58</v>
      </c>
      <c r="F28" s="34" t="s">
        <v>71</v>
      </c>
      <c r="G28" s="35" t="s">
        <v>60</v>
      </c>
      <c r="H28" s="36" t="s">
        <v>62</v>
      </c>
      <c r="I28" s="37" t="s">
        <v>72</v>
      </c>
      <c r="J28" s="38" t="s">
        <v>73</v>
      </c>
      <c r="K28" s="39" t="s">
        <v>74</v>
      </c>
      <c r="L28" s="40" t="s">
        <v>75</v>
      </c>
      <c r="M28" s="40" t="s">
        <v>76</v>
      </c>
      <c r="N28" s="40" t="s">
        <v>77</v>
      </c>
      <c r="O28" s="40" t="s">
        <v>78</v>
      </c>
      <c r="P28" s="40" t="s">
        <v>79</v>
      </c>
    </row>
    <row r="29" spans="1:25">
      <c r="A29" s="41"/>
      <c r="B29" s="42">
        <v>1</v>
      </c>
      <c r="C29" s="43">
        <f>_intermediate!B5</f>
        <v>14</v>
      </c>
      <c r="D29" s="44">
        <f>_intermediate!C5/3600</f>
        <v>3.0207719110325</v>
      </c>
      <c r="E29" s="45">
        <f>_intermediate!D5</f>
        <v>3.8095238095238099E-2</v>
      </c>
      <c r="F29" s="46">
        <f>_intermediate!E5</f>
        <v>47</v>
      </c>
      <c r="G29" s="47">
        <f>_intermediate!J5/60</f>
        <v>24.420437803680866</v>
      </c>
      <c r="H29" s="48">
        <f>_intermediate!K5/3600</f>
        <v>4733.0275730506637</v>
      </c>
      <c r="I29" s="49" cm="1">
        <f t="array" aca="1" ref="I29" ca="1">INDIRECT(_xlfn.CONCAT("Table44[@[",$B$8,"]]"))</f>
        <v>14</v>
      </c>
      <c r="J29" s="49" cm="1">
        <f t="array" aca="1" ref="J29" ca="1">INDIRECT(_xlfn.CONCAT("Table44[@[",$B$4,"]]"))</f>
        <v>3.0207719110325</v>
      </c>
      <c r="K29" s="49" cm="1">
        <f t="array" aca="1" ref="K29" ca="1">INDIRECT(_xlfn.CONCAT("Table44[@[",$B$5,"]]"))</f>
        <v>3.8095238095238099E-2</v>
      </c>
      <c r="L29" s="50" cm="1">
        <f t="array" aca="1" ref="L29" ca="1">INDIRECT(_xlfn.CONCAT("Table44[@[",$B$6,"]]"))</f>
        <v>24.420437803680866</v>
      </c>
      <c r="M29" s="50" cm="1">
        <f t="array" aca="1" ref="M29" ca="1">INDIRECT(_xlfn.CONCAT("Table44[@[",$B$7,"]]"))</f>
        <v>4733.0275730506637</v>
      </c>
      <c r="N29" s="51">
        <f ca="1">Table44[[#This Row],[Objective 1]]</f>
        <v>24.420437803680866</v>
      </c>
      <c r="O29" s="50">
        <f ca="1">IF(Table44[[#This Row],[Efficient?]],Table44[[#This Row],[Objective 2]],NA())</f>
        <v>4733.0275730506637</v>
      </c>
      <c r="P29" s="52" t="b">
        <f ca="1">IF(COUNTIFS(Table44[Objective 1],"&lt;"&amp;Table44[[#This Row],[Objective 1]],Table44[Objective 2],"&lt;"&amp;Table44[[#This Row],[Objective 2]])=0,TRUE,FALSE)</f>
        <v>1</v>
      </c>
    </row>
    <row r="30" spans="1:25">
      <c r="A30" s="53"/>
      <c r="B30" s="54">
        <v>2</v>
      </c>
      <c r="C30" s="55">
        <f>_intermediate!B6</f>
        <v>8</v>
      </c>
      <c r="D30" s="55">
        <f>_intermediate!C6/3600</f>
        <v>1.9007341086381975</v>
      </c>
      <c r="E30" s="56">
        <f>_intermediate!D6</f>
        <v>6.6666666666666666E-2</v>
      </c>
      <c r="F30" s="57">
        <f>_intermediate!E6</f>
        <v>75</v>
      </c>
      <c r="G30" s="58">
        <f>_intermediate!J6/60</f>
        <v>26.889984354276759</v>
      </c>
      <c r="H30" s="59">
        <f>_intermediate!K6/3600</f>
        <v>4752.3446256533143</v>
      </c>
      <c r="I30" s="60" cm="1">
        <f t="array" aca="1" ref="I30" ca="1">INDIRECT(_xlfn.CONCAT("Table44[@[",$B$8,"]]"))</f>
        <v>8</v>
      </c>
      <c r="J30" s="60" cm="1">
        <f t="array" aca="1" ref="J30" ca="1">INDIRECT(_xlfn.CONCAT("Table44[@[",$B$4,"]]"))</f>
        <v>1.9007341086381975</v>
      </c>
      <c r="K30" s="60" cm="1">
        <f t="array" aca="1" ref="K30" ca="1">INDIRECT(_xlfn.CONCAT("Table44[@[",$B$5,"]]"))</f>
        <v>6.6666666666666666E-2</v>
      </c>
      <c r="L30" s="61" cm="1">
        <f t="array" aca="1" ref="L30" ca="1">INDIRECT(_xlfn.CONCAT("Table44[@[",$B$6,"]]"))</f>
        <v>26.889984354276759</v>
      </c>
      <c r="M30" s="61" cm="1">
        <f t="array" aca="1" ref="M30" ca="1">INDIRECT(_xlfn.CONCAT("Table44[@[",$B$7,"]]"))</f>
        <v>4752.3446256533143</v>
      </c>
      <c r="N30" s="62">
        <f ca="1">Table44[[#This Row],[Objective 1]]</f>
        <v>26.889984354276759</v>
      </c>
      <c r="O30" s="61" t="e">
        <f ca="1">IF(Table44[[#This Row],[Efficient?]],Table44[[#This Row],[Objective 2]],NA())</f>
        <v>#N/A</v>
      </c>
      <c r="P30" s="63" t="b">
        <f ca="1">IF(COUNTIFS(Table44[Objective 1],"&lt;"&amp;Table44[[#This Row],[Objective 1]],Table44[Objective 2],"&lt;"&amp;Table44[[#This Row],[Objective 2]])=0,TRUE,FALSE)</f>
        <v>0</v>
      </c>
    </row>
    <row r="31" spans="1:25" hidden="1">
      <c r="A31" s="53"/>
      <c r="B31" s="54">
        <v>3</v>
      </c>
      <c r="C31" s="55">
        <f>_intermediate!B7</f>
        <v>2</v>
      </c>
      <c r="D31" s="55">
        <f>_intermediate!C7/3600</f>
        <v>5.2317357844881274</v>
      </c>
      <c r="E31" s="56">
        <f>_intermediate!D7</f>
        <v>0.26666666666666666</v>
      </c>
      <c r="F31" s="57">
        <f>_intermediate!E7</f>
        <v>27</v>
      </c>
      <c r="G31" s="58">
        <f>_intermediate!J7/60</f>
        <v>115</v>
      </c>
      <c r="H31" s="59">
        <f>_intermediate!K7/3600</f>
        <v>4055.6713844599931</v>
      </c>
      <c r="I31" s="60" cm="1">
        <f t="array" aca="1" ref="I31" ca="1">INDIRECT(_xlfn.CONCAT("Table44[@[",$B$8,"]]"))</f>
        <v>2</v>
      </c>
      <c r="J31" s="60" cm="1">
        <f t="array" aca="1" ref="J31" ca="1">INDIRECT(_xlfn.CONCAT("Table44[@[",$B$4,"]]"))</f>
        <v>5.2317357844881274</v>
      </c>
      <c r="K31" s="60" cm="1">
        <f t="array" aca="1" ref="K31" ca="1">INDIRECT(_xlfn.CONCAT("Table44[@[",$B$5,"]]"))</f>
        <v>0.26666666666666666</v>
      </c>
      <c r="L31" s="61" cm="1">
        <f t="array" aca="1" ref="L31" ca="1">INDIRECT(_xlfn.CONCAT("Table44[@[",$B$6,"]]"))</f>
        <v>115</v>
      </c>
      <c r="M31" s="61" cm="1">
        <f t="array" aca="1" ref="M31" ca="1">INDIRECT(_xlfn.CONCAT("Table44[@[",$B$7,"]]"))</f>
        <v>4055.6713844599931</v>
      </c>
      <c r="N31" s="62">
        <f ca="1">Table44[[#This Row],[Objective 1]]</f>
        <v>115</v>
      </c>
      <c r="O31" s="61">
        <f ca="1">IF(Table44[[#This Row],[Efficient?]],Table44[[#This Row],[Objective 2]],NA())</f>
        <v>4055.6713844599931</v>
      </c>
      <c r="P31" s="63" t="b">
        <f ca="1">IF(COUNTIFS(Table44[Objective 1],"&lt;"&amp;Table44[[#This Row],[Objective 1]],Table44[Objective 2],"&lt;"&amp;Table44[[#This Row],[Objective 2]])=0,TRUE,FALSE)</f>
        <v>1</v>
      </c>
    </row>
    <row r="32" spans="1:25" hidden="1">
      <c r="A32" s="53"/>
      <c r="B32" s="54">
        <v>4</v>
      </c>
      <c r="C32" s="55">
        <f>_intermediate!B8</f>
        <v>10</v>
      </c>
      <c r="D32" s="55">
        <f>_intermediate!C8/3600</f>
        <v>9.8481473799895944</v>
      </c>
      <c r="E32" s="56">
        <f>_intermediate!D8</f>
        <v>5.3333333333333337E-2</v>
      </c>
      <c r="F32" s="57">
        <f>_intermediate!E8</f>
        <v>15</v>
      </c>
      <c r="G32" s="58">
        <f>_intermediate!J8/60</f>
        <v>111.448769364242</v>
      </c>
      <c r="H32" s="59">
        <f>_intermediate!K8/3600</f>
        <v>4924.8629326956698</v>
      </c>
      <c r="I32" s="60" cm="1">
        <f t="array" aca="1" ref="I32" ca="1">INDIRECT(_xlfn.CONCAT("Table44[@[",$B$8,"]]"))</f>
        <v>10</v>
      </c>
      <c r="J32" s="60" cm="1">
        <f t="array" aca="1" ref="J32" ca="1">INDIRECT(_xlfn.CONCAT("Table44[@[",$B$4,"]]"))</f>
        <v>9.8481473799895944</v>
      </c>
      <c r="K32" s="60" cm="1">
        <f t="array" aca="1" ref="K32" ca="1">INDIRECT(_xlfn.CONCAT("Table44[@[",$B$5,"]]"))</f>
        <v>5.3333333333333337E-2</v>
      </c>
      <c r="L32" s="61" cm="1">
        <f t="array" aca="1" ref="L32" ca="1">INDIRECT(_xlfn.CONCAT("Table44[@[",$B$6,"]]"))</f>
        <v>111.448769364242</v>
      </c>
      <c r="M32" s="61" cm="1">
        <f t="array" aca="1" ref="M32" ca="1">INDIRECT(_xlfn.CONCAT("Table44[@[",$B$7,"]]"))</f>
        <v>4924.8629326956698</v>
      </c>
      <c r="N32" s="62">
        <f ca="1">Table44[[#This Row],[Objective 1]]</f>
        <v>111.448769364242</v>
      </c>
      <c r="O32" s="61" t="e">
        <f ca="1">IF(Table44[[#This Row],[Efficient?]],Table44[[#This Row],[Objective 2]],NA())</f>
        <v>#N/A</v>
      </c>
      <c r="P32" s="63" t="b">
        <f ca="1">IF(COUNTIFS(Table44[Objective 1],"&lt;"&amp;Table44[[#This Row],[Objective 1]],Table44[Objective 2],"&lt;"&amp;Table44[[#This Row],[Objective 2]])=0,TRUE,FALSE)</f>
        <v>0</v>
      </c>
    </row>
    <row r="33" spans="1:16">
      <c r="A33" s="53"/>
      <c r="B33" s="54">
        <v>5</v>
      </c>
      <c r="C33" s="55">
        <f>_intermediate!B9</f>
        <v>14</v>
      </c>
      <c r="D33" s="55">
        <f>_intermediate!C9/3600</f>
        <v>1.2962034375710811</v>
      </c>
      <c r="E33" s="56">
        <f>_intermediate!D9</f>
        <v>3.8095238095238099E-2</v>
      </c>
      <c r="F33" s="57">
        <f>_intermediate!E9</f>
        <v>110</v>
      </c>
      <c r="G33" s="58">
        <f>_intermediate!J9/60</f>
        <v>10.480423250602632</v>
      </c>
      <c r="H33" s="59">
        <f>_intermediate!K9/3600</f>
        <v>4752.8313759538114</v>
      </c>
      <c r="I33" s="60" cm="1">
        <f t="array" aca="1" ref="I33" ca="1">INDIRECT(_xlfn.CONCAT("Table44[@[",$B$8,"]]"))</f>
        <v>14</v>
      </c>
      <c r="J33" s="60" cm="1">
        <f t="array" aca="1" ref="J33" ca="1">INDIRECT(_xlfn.CONCAT("Table44[@[",$B$4,"]]"))</f>
        <v>1.2962034375710811</v>
      </c>
      <c r="K33" s="60" cm="1">
        <f t="array" aca="1" ref="K33" ca="1">INDIRECT(_xlfn.CONCAT("Table44[@[",$B$5,"]]"))</f>
        <v>3.8095238095238099E-2</v>
      </c>
      <c r="L33" s="61" cm="1">
        <f t="array" aca="1" ref="L33" ca="1">INDIRECT(_xlfn.CONCAT("Table44[@[",$B$6,"]]"))</f>
        <v>10.480423250602632</v>
      </c>
      <c r="M33" s="61" cm="1">
        <f t="array" aca="1" ref="M33" ca="1">INDIRECT(_xlfn.CONCAT("Table44[@[",$B$7,"]]"))</f>
        <v>4752.8313759538114</v>
      </c>
      <c r="N33" s="62">
        <f ca="1">Table44[[#This Row],[Objective 1]]</f>
        <v>10.480423250602632</v>
      </c>
      <c r="O33" s="61">
        <f ca="1">IF(Table44[[#This Row],[Efficient?]],Table44[[#This Row],[Objective 2]],NA())</f>
        <v>4752.8313759538114</v>
      </c>
      <c r="P33" s="63" t="b">
        <f ca="1">IF(COUNTIFS(Table44[Objective 1],"&lt;"&amp;Table44[[#This Row],[Objective 1]],Table44[Objective 2],"&lt;"&amp;Table44[[#This Row],[Objective 2]])=0,TRUE,FALSE)</f>
        <v>1</v>
      </c>
    </row>
    <row r="34" spans="1:16">
      <c r="A34" s="53"/>
      <c r="B34" s="54">
        <v>6</v>
      </c>
      <c r="C34" s="55">
        <f>_intermediate!B10</f>
        <v>10</v>
      </c>
      <c r="D34" s="55">
        <f>_intermediate!C10/3600</f>
        <v>4.8041539729529275</v>
      </c>
      <c r="E34" s="56">
        <f>_intermediate!D10</f>
        <v>5.3333333333333337E-2</v>
      </c>
      <c r="F34" s="57">
        <f>_intermediate!E10</f>
        <v>30</v>
      </c>
      <c r="G34" s="58">
        <f>_intermediate!J10/60</f>
        <v>54.369262196080285</v>
      </c>
      <c r="H34" s="59">
        <f>_intermediate!K10/3600</f>
        <v>4804.7874551960776</v>
      </c>
      <c r="I34" s="60" cm="1">
        <f t="array" aca="1" ref="I34" ca="1">INDIRECT(_xlfn.CONCAT("Table44[@[",$B$8,"]]"))</f>
        <v>10</v>
      </c>
      <c r="J34" s="60" cm="1">
        <f t="array" aca="1" ref="J34" ca="1">INDIRECT(_xlfn.CONCAT("Table44[@[",$B$4,"]]"))</f>
        <v>4.8041539729529275</v>
      </c>
      <c r="K34" s="60" cm="1">
        <f t="array" aca="1" ref="K34" ca="1">INDIRECT(_xlfn.CONCAT("Table44[@[",$B$5,"]]"))</f>
        <v>5.3333333333333337E-2</v>
      </c>
      <c r="L34" s="61" cm="1">
        <f t="array" aca="1" ref="L34" ca="1">INDIRECT(_xlfn.CONCAT("Table44[@[",$B$6,"]]"))</f>
        <v>54.369262196080285</v>
      </c>
      <c r="M34" s="61" cm="1">
        <f t="array" aca="1" ref="M34" ca="1">INDIRECT(_xlfn.CONCAT("Table44[@[",$B$7,"]]"))</f>
        <v>4804.7874551960776</v>
      </c>
      <c r="N34" s="62">
        <f ca="1">Table44[[#This Row],[Objective 1]]</f>
        <v>54.369262196080285</v>
      </c>
      <c r="O34" s="61" t="e">
        <f ca="1">IF(Table44[[#This Row],[Efficient?]],Table44[[#This Row],[Objective 2]],NA())</f>
        <v>#N/A</v>
      </c>
      <c r="P34" s="63" t="b">
        <f ca="1">IF(COUNTIFS(Table44[Objective 1],"&lt;"&amp;Table44[[#This Row],[Objective 1]],Table44[Objective 2],"&lt;"&amp;Table44[[#This Row],[Objective 2]])=0,TRUE,FALSE)</f>
        <v>0</v>
      </c>
    </row>
    <row r="35" spans="1:16" hidden="1">
      <c r="A35" s="53"/>
      <c r="B35" s="54">
        <v>7</v>
      </c>
      <c r="C35" s="55">
        <f>_intermediate!B11</f>
        <v>2</v>
      </c>
      <c r="D35" s="55">
        <f>_intermediate!C11/3600</f>
        <v>3.5796136287573108</v>
      </c>
      <c r="E35" s="56">
        <f>_intermediate!D11</f>
        <v>0.26666666666666666</v>
      </c>
      <c r="F35" s="57">
        <f>_intermediate!E11</f>
        <v>40</v>
      </c>
      <c r="G35" s="58">
        <f>_intermediate!J11/60</f>
        <v>115</v>
      </c>
      <c r="H35" s="59">
        <f>_intermediate!K11/3600</f>
        <v>4547.0261106343778</v>
      </c>
      <c r="I35" s="64" cm="1">
        <f t="array" aca="1" ref="I35" ca="1">INDIRECT(_xlfn.CONCAT("Table44[@[",$B$8,"]]"))</f>
        <v>2</v>
      </c>
      <c r="J35" s="65" cm="1">
        <f t="array" aca="1" ref="J35" ca="1">INDIRECT(_xlfn.CONCAT("Table44[@[",$B$4,"]]"))</f>
        <v>3.5796136287573108</v>
      </c>
      <c r="K35" s="66" cm="1">
        <f t="array" aca="1" ref="K35" ca="1">INDIRECT(_xlfn.CONCAT("Table44[@[",$B$5,"]]"))</f>
        <v>0.26666666666666666</v>
      </c>
      <c r="L35" s="67" cm="1">
        <f t="array" aca="1" ref="L35" ca="1">INDIRECT(_xlfn.CONCAT("Table44[@[",$B$6,"]]"))</f>
        <v>115</v>
      </c>
      <c r="M35" s="61" cm="1">
        <f t="array" aca="1" ref="M35" ca="1">INDIRECT(_xlfn.CONCAT("Table44[@[",$B$7,"]]"))</f>
        <v>4547.0261106343778</v>
      </c>
      <c r="N35" s="62">
        <f ca="1">Table44[[#This Row],[Objective 1]]</f>
        <v>115</v>
      </c>
      <c r="O35" s="61">
        <f ca="1">IF(Table44[[#This Row],[Efficient?]],Table44[[#This Row],[Objective 2]],NA())</f>
        <v>4547.0261106343778</v>
      </c>
      <c r="P35" s="63" t="b">
        <f ca="1">IF(COUNTIFS(Table44[Objective 1],"&lt;"&amp;Table44[[#This Row],[Objective 1]],Table44[Objective 2],"&lt;"&amp;Table44[[#This Row],[Objective 2]])=0,TRUE,FALSE)</f>
        <v>1</v>
      </c>
    </row>
    <row r="36" spans="1:16">
      <c r="A36" s="53"/>
      <c r="B36" s="54">
        <v>8</v>
      </c>
      <c r="C36" s="55">
        <f>_intermediate!B12</f>
        <v>14</v>
      </c>
      <c r="D36" s="55">
        <f>_intermediate!C12/3600</f>
        <v>3.4198109505629644</v>
      </c>
      <c r="E36" s="56">
        <f>_intermediate!D12</f>
        <v>3.8095238095238099E-2</v>
      </c>
      <c r="F36" s="57">
        <f>_intermediate!E12</f>
        <v>42</v>
      </c>
      <c r="G36" s="58">
        <f>_intermediate!J12/60</f>
        <v>27.645993209515051</v>
      </c>
      <c r="H36" s="59">
        <f>_intermediate!K12/3600</f>
        <v>4788.2537672514709</v>
      </c>
      <c r="I36" s="64" cm="1">
        <f t="array" aca="1" ref="I36" ca="1">INDIRECT(_xlfn.CONCAT("Table44[@[",$B$8,"]]"))</f>
        <v>14</v>
      </c>
      <c r="J36" s="65" cm="1">
        <f t="array" aca="1" ref="J36" ca="1">INDIRECT(_xlfn.CONCAT("Table44[@[",$B$4,"]]"))</f>
        <v>3.4198109505629644</v>
      </c>
      <c r="K36" s="66" cm="1">
        <f t="array" aca="1" ref="K36" ca="1">INDIRECT(_xlfn.CONCAT("Table44[@[",$B$5,"]]"))</f>
        <v>3.8095238095238099E-2</v>
      </c>
      <c r="L36" s="67" cm="1">
        <f t="array" aca="1" ref="L36" ca="1">INDIRECT(_xlfn.CONCAT("Table44[@[",$B$6,"]]"))</f>
        <v>27.645993209515051</v>
      </c>
      <c r="M36" s="61" cm="1">
        <f t="array" aca="1" ref="M36" ca="1">INDIRECT(_xlfn.CONCAT("Table44[@[",$B$7,"]]"))</f>
        <v>4788.2537672514709</v>
      </c>
      <c r="N36" s="62">
        <f ca="1">Table44[[#This Row],[Objective 1]]</f>
        <v>27.645993209515051</v>
      </c>
      <c r="O36" s="61" t="e">
        <f ca="1">IF(Table44[[#This Row],[Efficient?]],Table44[[#This Row],[Objective 2]],NA())</f>
        <v>#N/A</v>
      </c>
      <c r="P36" s="63" t="b">
        <f ca="1">IF(COUNTIFS(Table44[Objective 1],"&lt;"&amp;Table44[[#This Row],[Objective 1]],Table44[Objective 2],"&lt;"&amp;Table44[[#This Row],[Objective 2]])=0,TRUE,FALSE)</f>
        <v>0</v>
      </c>
    </row>
    <row r="37" spans="1:16" hidden="1">
      <c r="A37" s="53"/>
      <c r="B37" s="54">
        <v>9</v>
      </c>
      <c r="C37" s="55">
        <f>_intermediate!B13</f>
        <v>8</v>
      </c>
      <c r="D37" s="55">
        <f>_intermediate!C13/3600</f>
        <v>6.3438787478253564</v>
      </c>
      <c r="E37" s="56">
        <f>_intermediate!D13</f>
        <v>6.6666666666666666E-2</v>
      </c>
      <c r="F37" s="57">
        <f>_intermediate!E13</f>
        <v>23</v>
      </c>
      <c r="G37" s="58">
        <f>_intermediate!J13/60</f>
        <v>89.739990272107505</v>
      </c>
      <c r="H37" s="59">
        <f>_intermediate!K13/3600</f>
        <v>4864.4613287812526</v>
      </c>
      <c r="I37" s="64" cm="1">
        <f t="array" aca="1" ref="I37" ca="1">INDIRECT(_xlfn.CONCAT("Table44[@[",$B$8,"]]"))</f>
        <v>8</v>
      </c>
      <c r="J37" s="65" cm="1">
        <f t="array" aca="1" ref="J37" ca="1">INDIRECT(_xlfn.CONCAT("Table44[@[",$B$4,"]]"))</f>
        <v>6.3438787478253564</v>
      </c>
      <c r="K37" s="66" cm="1">
        <f t="array" aca="1" ref="K37" ca="1">INDIRECT(_xlfn.CONCAT("Table44[@[",$B$5,"]]"))</f>
        <v>6.6666666666666666E-2</v>
      </c>
      <c r="L37" s="67" cm="1">
        <f t="array" aca="1" ref="L37" ca="1">INDIRECT(_xlfn.CONCAT("Table44[@[",$B$6,"]]"))</f>
        <v>89.739990272107505</v>
      </c>
      <c r="M37" s="61" cm="1">
        <f t="array" aca="1" ref="M37" ca="1">INDIRECT(_xlfn.CONCAT("Table44[@[",$B$7,"]]"))</f>
        <v>4864.4613287812526</v>
      </c>
      <c r="N37" s="62">
        <f ca="1">Table44[[#This Row],[Objective 1]]</f>
        <v>89.739990272107505</v>
      </c>
      <c r="O37" s="61" t="e">
        <f ca="1">IF(Table44[[#This Row],[Efficient?]],Table44[[#This Row],[Objective 2]],NA())</f>
        <v>#N/A</v>
      </c>
      <c r="P37" s="63" t="b">
        <f ca="1">IF(COUNTIFS(Table44[Objective 1],"&lt;"&amp;Table44[[#This Row],[Objective 1]],Table44[Objective 2],"&lt;"&amp;Table44[[#This Row],[Objective 2]])=0,TRUE,FALSE)</f>
        <v>0</v>
      </c>
    </row>
    <row r="38" spans="1:16">
      <c r="A38" s="53"/>
      <c r="B38" s="54">
        <v>10</v>
      </c>
      <c r="C38" s="55">
        <f>_intermediate!B14</f>
        <v>14</v>
      </c>
      <c r="D38" s="55">
        <f>_intermediate!C14/3600</f>
        <v>3.9655983599832267</v>
      </c>
      <c r="E38" s="56">
        <f>_intermediate!D14</f>
        <v>3.8095238095238099E-2</v>
      </c>
      <c r="F38" s="57">
        <f>_intermediate!E14</f>
        <v>36</v>
      </c>
      <c r="G38" s="58">
        <f>_intermediate!J14/60</f>
        <v>32.057725034008484</v>
      </c>
      <c r="H38" s="59">
        <f>_intermediate!K14/3600</f>
        <v>4759.2685795273983</v>
      </c>
      <c r="I38" s="64" cm="1">
        <f t="array" aca="1" ref="I38" ca="1">INDIRECT(_xlfn.CONCAT("Table44[@[",$B$8,"]]"))</f>
        <v>14</v>
      </c>
      <c r="J38" s="65" cm="1">
        <f t="array" aca="1" ref="J38" ca="1">INDIRECT(_xlfn.CONCAT("Table44[@[",$B$4,"]]"))</f>
        <v>3.9655983599832267</v>
      </c>
      <c r="K38" s="66" cm="1">
        <f t="array" aca="1" ref="K38" ca="1">INDIRECT(_xlfn.CONCAT("Table44[@[",$B$5,"]]"))</f>
        <v>3.8095238095238099E-2</v>
      </c>
      <c r="L38" s="67" cm="1">
        <f t="array" aca="1" ref="L38" ca="1">INDIRECT(_xlfn.CONCAT("Table44[@[",$B$6,"]]"))</f>
        <v>32.057725034008484</v>
      </c>
      <c r="M38" s="61" cm="1">
        <f t="array" aca="1" ref="M38" ca="1">INDIRECT(_xlfn.CONCAT("Table44[@[",$B$7,"]]"))</f>
        <v>4759.2685795273983</v>
      </c>
      <c r="N38" s="62">
        <f ca="1">Table44[[#This Row],[Objective 1]]</f>
        <v>32.057725034008484</v>
      </c>
      <c r="O38" s="61" t="e">
        <f ca="1">IF(Table44[[#This Row],[Efficient?]],Table44[[#This Row],[Objective 2]],NA())</f>
        <v>#N/A</v>
      </c>
      <c r="P38" s="63" t="b">
        <f ca="1">IF(COUNTIFS(Table44[Objective 1],"&lt;"&amp;Table44[[#This Row],[Objective 1]],Table44[Objective 2],"&lt;"&amp;Table44[[#This Row],[Objective 2]])=0,TRUE,FALSE)</f>
        <v>0</v>
      </c>
    </row>
    <row r="39" spans="1:16">
      <c r="A39" s="53"/>
      <c r="B39" s="54">
        <v>11</v>
      </c>
      <c r="C39" s="55">
        <f>_intermediate!B15</f>
        <v>15</v>
      </c>
      <c r="D39" s="55">
        <f>_intermediate!C15/3600</f>
        <v>1.9067761551277025</v>
      </c>
      <c r="E39" s="56">
        <f>_intermediate!D15</f>
        <v>3.5555555555555556E-2</v>
      </c>
      <c r="F39" s="57">
        <f>_intermediate!E15</f>
        <v>75</v>
      </c>
      <c r="G39" s="58">
        <f>_intermediate!J15/60</f>
        <v>14.388197274110885</v>
      </c>
      <c r="H39" s="59">
        <f>_intermediate!K15/3600</f>
        <v>4767.2229219924129</v>
      </c>
      <c r="I39" s="64" cm="1">
        <f t="array" aca="1" ref="I39" ca="1">INDIRECT(_xlfn.CONCAT("Table44[@[",$B$8,"]]"))</f>
        <v>15</v>
      </c>
      <c r="J39" s="65" cm="1">
        <f t="array" aca="1" ref="J39" ca="1">INDIRECT(_xlfn.CONCAT("Table44[@[",$B$4,"]]"))</f>
        <v>1.9067761551277025</v>
      </c>
      <c r="K39" s="66" cm="1">
        <f t="array" aca="1" ref="K39" ca="1">INDIRECT(_xlfn.CONCAT("Table44[@[",$B$5,"]]"))</f>
        <v>3.5555555555555556E-2</v>
      </c>
      <c r="L39" s="67" cm="1">
        <f t="array" aca="1" ref="L39" ca="1">INDIRECT(_xlfn.CONCAT("Table44[@[",$B$6,"]]"))</f>
        <v>14.388197274110885</v>
      </c>
      <c r="M39" s="61" cm="1">
        <f t="array" aca="1" ref="M39" ca="1">INDIRECT(_xlfn.CONCAT("Table44[@[",$B$7,"]]"))</f>
        <v>4767.2229219924129</v>
      </c>
      <c r="N39" s="62">
        <f ca="1">Table44[[#This Row],[Objective 1]]</f>
        <v>14.388197274110885</v>
      </c>
      <c r="O39" s="61" t="e">
        <f ca="1">IF(Table44[[#This Row],[Efficient?]],Table44[[#This Row],[Objective 2]],NA())</f>
        <v>#N/A</v>
      </c>
      <c r="P39" s="63" t="b">
        <f ca="1">IF(COUNTIFS(Table44[Objective 1],"&lt;"&amp;Table44[[#This Row],[Objective 1]],Table44[Objective 2],"&lt;"&amp;Table44[[#This Row],[Objective 2]])=0,TRUE,FALSE)</f>
        <v>0</v>
      </c>
    </row>
    <row r="40" spans="1:16">
      <c r="A40" s="53"/>
      <c r="B40" s="54">
        <v>12</v>
      </c>
      <c r="C40" s="55">
        <f>_intermediate!B16</f>
        <v>6</v>
      </c>
      <c r="D40" s="55">
        <f>_intermediate!C16/3600</f>
        <v>2.3116230849935238</v>
      </c>
      <c r="E40" s="56">
        <f>_intermediate!D16</f>
        <v>8.8888888888888892E-2</v>
      </c>
      <c r="F40" s="57">
        <f>_intermediate!E16</f>
        <v>62</v>
      </c>
      <c r="G40" s="58">
        <f>_intermediate!J16/60</f>
        <v>43.601461482238442</v>
      </c>
      <c r="H40" s="59">
        <f>_intermediate!K16/3600</f>
        <v>4777.961921896047</v>
      </c>
      <c r="I40" s="64" cm="1">
        <f t="array" aca="1" ref="I40" ca="1">INDIRECT(_xlfn.CONCAT("Table44[@[",$B$8,"]]"))</f>
        <v>6</v>
      </c>
      <c r="J40" s="65" cm="1">
        <f t="array" aca="1" ref="J40" ca="1">INDIRECT(_xlfn.CONCAT("Table44[@[",$B$4,"]]"))</f>
        <v>2.3116230849935238</v>
      </c>
      <c r="K40" s="66" cm="1">
        <f t="array" aca="1" ref="K40" ca="1">INDIRECT(_xlfn.CONCAT("Table44[@[",$B$5,"]]"))</f>
        <v>8.8888888888888892E-2</v>
      </c>
      <c r="L40" s="67" cm="1">
        <f t="array" aca="1" ref="L40" ca="1">INDIRECT(_xlfn.CONCAT("Table44[@[",$B$6,"]]"))</f>
        <v>43.601461482238442</v>
      </c>
      <c r="M40" s="61" cm="1">
        <f t="array" aca="1" ref="M40" ca="1">INDIRECT(_xlfn.CONCAT("Table44[@[",$B$7,"]]"))</f>
        <v>4777.961921896047</v>
      </c>
      <c r="N40" s="62">
        <f ca="1">Table44[[#This Row],[Objective 1]]</f>
        <v>43.601461482238442</v>
      </c>
      <c r="O40" s="61" t="e">
        <f ca="1">IF(Table44[[#This Row],[Efficient?]],Table44[[#This Row],[Objective 2]],NA())</f>
        <v>#N/A</v>
      </c>
      <c r="P40" s="63" t="b">
        <f ca="1">IF(COUNTIFS(Table44[Objective 1],"&lt;"&amp;Table44[[#This Row],[Objective 1]],Table44[Objective 2],"&lt;"&amp;Table44[[#This Row],[Objective 2]])=0,TRUE,FALSE)</f>
        <v>0</v>
      </c>
    </row>
    <row r="41" spans="1:16">
      <c r="A41" s="53"/>
      <c r="B41" s="54">
        <v>13</v>
      </c>
      <c r="C41" s="55">
        <f>_intermediate!B17</f>
        <v>17</v>
      </c>
      <c r="D41" s="55">
        <f>_intermediate!C17/3600</f>
        <v>5.2231973434611909</v>
      </c>
      <c r="E41" s="56">
        <f>_intermediate!D17</f>
        <v>3.1372549019607843E-2</v>
      </c>
      <c r="F41" s="57">
        <f>_intermediate!E17</f>
        <v>27</v>
      </c>
      <c r="G41" s="58">
        <f>_intermediate!J17/60</f>
        <v>34.772543902832147</v>
      </c>
      <c r="H41" s="59">
        <f>_intermediate!K17/3600</f>
        <v>4701.437833435104</v>
      </c>
      <c r="I41" s="64" cm="1">
        <f t="array" aca="1" ref="I41" ca="1">INDIRECT(_xlfn.CONCAT("Table44[@[",$B$8,"]]"))</f>
        <v>17</v>
      </c>
      <c r="J41" s="65" cm="1">
        <f t="array" aca="1" ref="J41" ca="1">INDIRECT(_xlfn.CONCAT("Table44[@[",$B$4,"]]"))</f>
        <v>5.2231973434611909</v>
      </c>
      <c r="K41" s="66" cm="1">
        <f t="array" aca="1" ref="K41" ca="1">INDIRECT(_xlfn.CONCAT("Table44[@[",$B$5,"]]"))</f>
        <v>3.1372549019607843E-2</v>
      </c>
      <c r="L41" s="67" cm="1">
        <f t="array" aca="1" ref="L41" ca="1">INDIRECT(_xlfn.CONCAT("Table44[@[",$B$6,"]]"))</f>
        <v>34.772543902832147</v>
      </c>
      <c r="M41" s="61" cm="1">
        <f t="array" aca="1" ref="M41" ca="1">INDIRECT(_xlfn.CONCAT("Table44[@[",$B$7,"]]"))</f>
        <v>4701.437833435104</v>
      </c>
      <c r="N41" s="62">
        <f ca="1">Table44[[#This Row],[Objective 1]]</f>
        <v>34.772543902832147</v>
      </c>
      <c r="O41" s="61">
        <f ca="1">IF(Table44[[#This Row],[Efficient?]],Table44[[#This Row],[Objective 2]],NA())</f>
        <v>4701.437833435104</v>
      </c>
      <c r="P41" s="63" t="b">
        <f ca="1">IF(COUNTIFS(Table44[Objective 1],"&lt;"&amp;Table44[[#This Row],[Objective 1]],Table44[Objective 2],"&lt;"&amp;Table44[[#This Row],[Objective 2]])=0,TRUE,FALSE)</f>
        <v>1</v>
      </c>
    </row>
    <row r="42" spans="1:16" hidden="1">
      <c r="A42" s="53"/>
      <c r="B42" s="54">
        <v>14</v>
      </c>
      <c r="C42" s="55">
        <f>_intermediate!B18</f>
        <v>8</v>
      </c>
      <c r="D42" s="55">
        <f>_intermediate!C18/3600</f>
        <v>7.3121340090928992</v>
      </c>
      <c r="E42" s="56">
        <f>_intermediate!D18</f>
        <v>6.6666666666666666E-2</v>
      </c>
      <c r="F42" s="57">
        <f>_intermediate!E18</f>
        <v>20</v>
      </c>
      <c r="G42" s="58">
        <f>_intermediate!J18/60</f>
        <v>103.43679009206933</v>
      </c>
      <c r="H42" s="59">
        <f>_intermediate!K18/3600</f>
        <v>4875.5567127254017</v>
      </c>
      <c r="I42" s="64" cm="1">
        <f t="array" aca="1" ref="I42" ca="1">INDIRECT(_xlfn.CONCAT("Table44[@[",$B$8,"]]"))</f>
        <v>8</v>
      </c>
      <c r="J42" s="65" cm="1">
        <f t="array" aca="1" ref="J42" ca="1">INDIRECT(_xlfn.CONCAT("Table44[@[",$B$4,"]]"))</f>
        <v>7.3121340090928992</v>
      </c>
      <c r="K42" s="66" cm="1">
        <f t="array" aca="1" ref="K42" ca="1">INDIRECT(_xlfn.CONCAT("Table44[@[",$B$5,"]]"))</f>
        <v>6.6666666666666666E-2</v>
      </c>
      <c r="L42" s="67" cm="1">
        <f t="array" aca="1" ref="L42" ca="1">INDIRECT(_xlfn.CONCAT("Table44[@[",$B$6,"]]"))</f>
        <v>103.43679009206933</v>
      </c>
      <c r="M42" s="61" cm="1">
        <f t="array" aca="1" ref="M42" ca="1">INDIRECT(_xlfn.CONCAT("Table44[@[",$B$7,"]]"))</f>
        <v>4875.5567127254017</v>
      </c>
      <c r="N42" s="62">
        <f ca="1">Table44[[#This Row],[Objective 1]]</f>
        <v>103.43679009206933</v>
      </c>
      <c r="O42" s="61" t="e">
        <f ca="1">IF(Table44[[#This Row],[Efficient?]],Table44[[#This Row],[Objective 2]],NA())</f>
        <v>#N/A</v>
      </c>
      <c r="P42" s="63" t="b">
        <f ca="1">IF(COUNTIFS(Table44[Objective 1],"&lt;"&amp;Table44[[#This Row],[Objective 1]],Table44[Objective 2],"&lt;"&amp;Table44[[#This Row],[Objective 2]])=0,TRUE,FALSE)</f>
        <v>0</v>
      </c>
    </row>
    <row r="43" spans="1:16">
      <c r="A43" s="53"/>
      <c r="B43" s="54">
        <v>15</v>
      </c>
      <c r="C43" s="55">
        <f>_intermediate!B19</f>
        <v>20</v>
      </c>
      <c r="D43" s="55">
        <f>_intermediate!C19/3600</f>
        <v>8.5360611675819431</v>
      </c>
      <c r="E43" s="56">
        <f>_intermediate!D19</f>
        <v>2.6666666666666668E-2</v>
      </c>
      <c r="F43" s="57">
        <f>_intermediate!E19</f>
        <v>17</v>
      </c>
      <c r="G43" s="58">
        <f>_intermediate!J19/60</f>
        <v>48.302371825225421</v>
      </c>
      <c r="H43" s="59">
        <f>_intermediate!K19/3600</f>
        <v>4837.7259386845799</v>
      </c>
      <c r="I43" s="64" cm="1">
        <f t="array" aca="1" ref="I43" ca="1">INDIRECT(_xlfn.CONCAT("Table44[@[",$B$8,"]]"))</f>
        <v>20</v>
      </c>
      <c r="J43" s="65" cm="1">
        <f t="array" aca="1" ref="J43" ca="1">INDIRECT(_xlfn.CONCAT("Table44[@[",$B$4,"]]"))</f>
        <v>8.5360611675819431</v>
      </c>
      <c r="K43" s="66" cm="1">
        <f t="array" aca="1" ref="K43" ca="1">INDIRECT(_xlfn.CONCAT("Table44[@[",$B$5,"]]"))</f>
        <v>2.6666666666666668E-2</v>
      </c>
      <c r="L43" s="67" cm="1">
        <f t="array" aca="1" ref="L43" ca="1">INDIRECT(_xlfn.CONCAT("Table44[@[",$B$6,"]]"))</f>
        <v>48.302371825225421</v>
      </c>
      <c r="M43" s="61" cm="1">
        <f t="array" aca="1" ref="M43" ca="1">INDIRECT(_xlfn.CONCAT("Table44[@[",$B$7,"]]"))</f>
        <v>4837.7259386845799</v>
      </c>
      <c r="N43" s="62">
        <f ca="1">Table44[[#This Row],[Objective 1]]</f>
        <v>48.302371825225421</v>
      </c>
      <c r="O43" s="61" t="e">
        <f ca="1">IF(Table44[[#This Row],[Efficient?]],Table44[[#This Row],[Objective 2]],NA())</f>
        <v>#N/A</v>
      </c>
      <c r="P43" s="63" t="b">
        <f ca="1">IF(COUNTIFS(Table44[Objective 1],"&lt;"&amp;Table44[[#This Row],[Objective 1]],Table44[Objective 2],"&lt;"&amp;Table44[[#This Row],[Objective 2]])=0,TRUE,FALSE)</f>
        <v>0</v>
      </c>
    </row>
    <row r="44" spans="1:16">
      <c r="A44" s="53"/>
      <c r="B44" s="54">
        <v>16</v>
      </c>
      <c r="C44" s="55">
        <f>_intermediate!B20</f>
        <v>17</v>
      </c>
      <c r="D44" s="55">
        <f>_intermediate!C20/3600</f>
        <v>6.7252011093307065</v>
      </c>
      <c r="E44" s="56">
        <f>_intermediate!D20</f>
        <v>3.1372549019607843E-2</v>
      </c>
      <c r="F44" s="57">
        <f>_intermediate!E20</f>
        <v>21</v>
      </c>
      <c r="G44" s="58">
        <f>_intermediate!J20/60</f>
        <v>44.771264126000617</v>
      </c>
      <c r="H44" s="59">
        <f>_intermediate!K20/3600</f>
        <v>4708.2317337894337</v>
      </c>
      <c r="I44" s="64" cm="1">
        <f t="array" aca="1" ref="I44" ca="1">INDIRECT(_xlfn.CONCAT("Table44[@[",$B$8,"]]"))</f>
        <v>17</v>
      </c>
      <c r="J44" s="65" cm="1">
        <f t="array" aca="1" ref="J44" ca="1">INDIRECT(_xlfn.CONCAT("Table44[@[",$B$4,"]]"))</f>
        <v>6.7252011093307065</v>
      </c>
      <c r="K44" s="66" cm="1">
        <f t="array" aca="1" ref="K44" ca="1">INDIRECT(_xlfn.CONCAT("Table44[@[",$B$5,"]]"))</f>
        <v>3.1372549019607843E-2</v>
      </c>
      <c r="L44" s="67" cm="1">
        <f t="array" aca="1" ref="L44" ca="1">INDIRECT(_xlfn.CONCAT("Table44[@[",$B$6,"]]"))</f>
        <v>44.771264126000617</v>
      </c>
      <c r="M44" s="61" cm="1">
        <f t="array" aca="1" ref="M44" ca="1">INDIRECT(_xlfn.CONCAT("Table44[@[",$B$7,"]]"))</f>
        <v>4708.2317337894337</v>
      </c>
      <c r="N44" s="62">
        <f ca="1">Table44[[#This Row],[Objective 1]]</f>
        <v>44.771264126000617</v>
      </c>
      <c r="O44" s="61" t="e">
        <f ca="1">IF(Table44[[#This Row],[Efficient?]],Table44[[#This Row],[Objective 2]],NA())</f>
        <v>#N/A</v>
      </c>
      <c r="P44" s="63" t="b">
        <f ca="1">IF(COUNTIFS(Table44[Objective 1],"&lt;"&amp;Table44[[#This Row],[Objective 1]],Table44[Objective 2],"&lt;"&amp;Table44[[#This Row],[Objective 2]])=0,TRUE,FALSE)</f>
        <v>0</v>
      </c>
    </row>
    <row r="45" spans="1:16">
      <c r="A45" s="53"/>
      <c r="B45" s="54">
        <v>17</v>
      </c>
      <c r="C45" s="55">
        <f>_intermediate!B21</f>
        <v>9</v>
      </c>
      <c r="D45" s="55">
        <f>_intermediate!C21/3600</f>
        <v>3.567030836873057</v>
      </c>
      <c r="E45" s="56">
        <f>_intermediate!D21</f>
        <v>5.9259259259259262E-2</v>
      </c>
      <c r="F45" s="57">
        <f>_intermediate!E21</f>
        <v>40</v>
      </c>
      <c r="G45" s="58">
        <f>_intermediate!J21/60</f>
        <v>44.854640920583101</v>
      </c>
      <c r="H45" s="59">
        <f>_intermediate!K21/3600</f>
        <v>4756.6377112275313</v>
      </c>
      <c r="I45" s="64" cm="1">
        <f t="array" aca="1" ref="I45" ca="1">INDIRECT(_xlfn.CONCAT("Table44[@[",$B$8,"]]"))</f>
        <v>9</v>
      </c>
      <c r="J45" s="65" cm="1">
        <f t="array" aca="1" ref="J45" ca="1">INDIRECT(_xlfn.CONCAT("Table44[@[",$B$4,"]]"))</f>
        <v>3.567030836873057</v>
      </c>
      <c r="K45" s="66" cm="1">
        <f t="array" aca="1" ref="K45" ca="1">INDIRECT(_xlfn.CONCAT("Table44[@[",$B$5,"]]"))</f>
        <v>5.9259259259259262E-2</v>
      </c>
      <c r="L45" s="67" cm="1">
        <f t="array" aca="1" ref="L45" ca="1">INDIRECT(_xlfn.CONCAT("Table44[@[",$B$6,"]]"))</f>
        <v>44.854640920583101</v>
      </c>
      <c r="M45" s="61" cm="1">
        <f t="array" aca="1" ref="M45" ca="1">INDIRECT(_xlfn.CONCAT("Table44[@[",$B$7,"]]"))</f>
        <v>4756.6377112275313</v>
      </c>
      <c r="N45" s="62">
        <f ca="1">Table44[[#This Row],[Objective 1]]</f>
        <v>44.854640920583101</v>
      </c>
      <c r="O45" s="61" t="e">
        <f ca="1">IF(Table44[[#This Row],[Efficient?]],Table44[[#This Row],[Objective 2]],NA())</f>
        <v>#N/A</v>
      </c>
      <c r="P45" s="63" t="b">
        <f ca="1">IF(COUNTIFS(Table44[Objective 1],"&lt;"&amp;Table44[[#This Row],[Objective 1]],Table44[Objective 2],"&lt;"&amp;Table44[[#This Row],[Objective 2]])=0,TRUE,FALSE)</f>
        <v>0</v>
      </c>
    </row>
    <row r="46" spans="1:16">
      <c r="A46" s="53"/>
      <c r="B46" s="54">
        <v>18</v>
      </c>
      <c r="C46" s="55">
        <f>_intermediate!B22</f>
        <v>12</v>
      </c>
      <c r="D46" s="55">
        <f>_intermediate!C22/3600</f>
        <v>6.0267262414006364</v>
      </c>
      <c r="E46" s="56">
        <f>_intermediate!D22</f>
        <v>4.4444444444444446E-2</v>
      </c>
      <c r="F46" s="57">
        <f>_intermediate!E22</f>
        <v>24</v>
      </c>
      <c r="G46" s="58">
        <f>_intermediate!J22/60</f>
        <v>56.837601766155146</v>
      </c>
      <c r="H46" s="59">
        <f>_intermediate!K22/3600</f>
        <v>4822.0236742662946</v>
      </c>
      <c r="I46" s="64" cm="1">
        <f t="array" aca="1" ref="I46" ca="1">INDIRECT(_xlfn.CONCAT("Table44[@[",$B$8,"]]"))</f>
        <v>12</v>
      </c>
      <c r="J46" s="65" cm="1">
        <f t="array" aca="1" ref="J46" ca="1">INDIRECT(_xlfn.CONCAT("Table44[@[",$B$4,"]]"))</f>
        <v>6.0267262414006364</v>
      </c>
      <c r="K46" s="66" cm="1">
        <f t="array" aca="1" ref="K46" ca="1">INDIRECT(_xlfn.CONCAT("Table44[@[",$B$5,"]]"))</f>
        <v>4.4444444444444446E-2</v>
      </c>
      <c r="L46" s="67" cm="1">
        <f t="array" aca="1" ref="L46" ca="1">INDIRECT(_xlfn.CONCAT("Table44[@[",$B$6,"]]"))</f>
        <v>56.837601766155146</v>
      </c>
      <c r="M46" s="61" cm="1">
        <f t="array" aca="1" ref="M46" ca="1">INDIRECT(_xlfn.CONCAT("Table44[@[",$B$7,"]]"))</f>
        <v>4822.0236742662946</v>
      </c>
      <c r="N46" s="62">
        <f ca="1">Table44[[#This Row],[Objective 1]]</f>
        <v>56.837601766155146</v>
      </c>
      <c r="O46" s="61" t="e">
        <f ca="1">IF(Table44[[#This Row],[Efficient?]],Table44[[#This Row],[Objective 2]],NA())</f>
        <v>#N/A</v>
      </c>
      <c r="P46" s="63" t="b">
        <f ca="1">IF(COUNTIFS(Table44[Objective 1],"&lt;"&amp;Table44[[#This Row],[Objective 1]],Table44[Objective 2],"&lt;"&amp;Table44[[#This Row],[Objective 2]])=0,TRUE,FALSE)</f>
        <v>0</v>
      </c>
    </row>
    <row r="47" spans="1:16">
      <c r="A47" s="53"/>
      <c r="B47" s="54">
        <v>19</v>
      </c>
      <c r="C47" s="55">
        <f>_intermediate!B23</f>
        <v>12</v>
      </c>
      <c r="D47" s="55">
        <f>_intermediate!C23/3600</f>
        <v>5.0087690323275842</v>
      </c>
      <c r="E47" s="56">
        <f>_intermediate!D23</f>
        <v>4.4444444444444446E-2</v>
      </c>
      <c r="F47" s="57">
        <f>_intermediate!E23</f>
        <v>29</v>
      </c>
      <c r="G47" s="58">
        <f>_intermediate!J23/60</f>
        <v>47.237691415237329</v>
      </c>
      <c r="H47" s="59">
        <f>_intermediate!K23/3600</f>
        <v>4842.4333323222418</v>
      </c>
      <c r="I47" s="64" cm="1">
        <f t="array" aca="1" ref="I47" ca="1">INDIRECT(_xlfn.CONCAT("Table44[@[",$B$8,"]]"))</f>
        <v>12</v>
      </c>
      <c r="J47" s="65" cm="1">
        <f t="array" aca="1" ref="J47" ca="1">INDIRECT(_xlfn.CONCAT("Table44[@[",$B$4,"]]"))</f>
        <v>5.0087690323275842</v>
      </c>
      <c r="K47" s="66" cm="1">
        <f t="array" aca="1" ref="K47" ca="1">INDIRECT(_xlfn.CONCAT("Table44[@[",$B$5,"]]"))</f>
        <v>4.4444444444444446E-2</v>
      </c>
      <c r="L47" s="67" cm="1">
        <f t="array" aca="1" ref="L47" ca="1">INDIRECT(_xlfn.CONCAT("Table44[@[",$B$6,"]]"))</f>
        <v>47.237691415237329</v>
      </c>
      <c r="M47" s="61" cm="1">
        <f t="array" aca="1" ref="M47" ca="1">INDIRECT(_xlfn.CONCAT("Table44[@[",$B$7,"]]"))</f>
        <v>4842.4333323222418</v>
      </c>
      <c r="N47" s="62">
        <f ca="1">Table44[[#This Row],[Objective 1]]</f>
        <v>47.237691415237329</v>
      </c>
      <c r="O47" s="61" t="e">
        <f ca="1">IF(Table44[[#This Row],[Efficient?]],Table44[[#This Row],[Objective 2]],NA())</f>
        <v>#N/A</v>
      </c>
      <c r="P47" s="63" t="b">
        <f ca="1">IF(COUNTIFS(Table44[Objective 1],"&lt;"&amp;Table44[[#This Row],[Objective 1]],Table44[Objective 2],"&lt;"&amp;Table44[[#This Row],[Objective 2]])=0,TRUE,FALSE)</f>
        <v>0</v>
      </c>
    </row>
    <row r="48" spans="1:16">
      <c r="A48" s="53"/>
      <c r="B48" s="54">
        <v>20</v>
      </c>
      <c r="C48" s="55">
        <f>_intermediate!B24</f>
        <v>10</v>
      </c>
      <c r="D48" s="55">
        <f>_intermediate!C24/3600</f>
        <v>1.8245181545702631</v>
      </c>
      <c r="E48" s="56">
        <f>_intermediate!D24</f>
        <v>5.3333333333333337E-2</v>
      </c>
      <c r="F48" s="57">
        <f>_intermediate!E24</f>
        <v>78</v>
      </c>
      <c r="G48" s="58">
        <f>_intermediate!J24/60</f>
        <v>20.650003999513377</v>
      </c>
      <c r="H48" s="59">
        <f>_intermediate!K24/3600</f>
        <v>4744.18036993228</v>
      </c>
      <c r="I48" s="64" cm="1">
        <f t="array" aca="1" ref="I48" ca="1">INDIRECT(_xlfn.CONCAT("Table44[@[",$B$8,"]]"))</f>
        <v>10</v>
      </c>
      <c r="J48" s="65" cm="1">
        <f t="array" aca="1" ref="J48" ca="1">INDIRECT(_xlfn.CONCAT("Table44[@[",$B$4,"]]"))</f>
        <v>1.8245181545702631</v>
      </c>
      <c r="K48" s="66" cm="1">
        <f t="array" aca="1" ref="K48" ca="1">INDIRECT(_xlfn.CONCAT("Table44[@[",$B$5,"]]"))</f>
        <v>5.3333333333333337E-2</v>
      </c>
      <c r="L48" s="67" cm="1">
        <f t="array" aca="1" ref="L48" ca="1">INDIRECT(_xlfn.CONCAT("Table44[@[",$B$6,"]]"))</f>
        <v>20.650003999513377</v>
      </c>
      <c r="M48" s="61" cm="1">
        <f t="array" aca="1" ref="M48" ca="1">INDIRECT(_xlfn.CONCAT("Table44[@[",$B$7,"]]"))</f>
        <v>4744.18036993228</v>
      </c>
      <c r="N48" s="62">
        <f ca="1">Table44[[#This Row],[Objective 1]]</f>
        <v>20.650003999513377</v>
      </c>
      <c r="O48" s="61">
        <f ca="1">IF(Table44[[#This Row],[Efficient?]],Table44[[#This Row],[Objective 2]],NA())</f>
        <v>4744.18036993228</v>
      </c>
      <c r="P48" s="63" t="b">
        <f ca="1">IF(COUNTIFS(Table44[Objective 1],"&lt;"&amp;Table44[[#This Row],[Objective 1]],Table44[Objective 2],"&lt;"&amp;Table44[[#This Row],[Objective 2]])=0,TRUE,FALSE)</f>
        <v>1</v>
      </c>
    </row>
    <row r="49" spans="1:16">
      <c r="A49" s="53"/>
      <c r="B49" s="54">
        <v>21</v>
      </c>
      <c r="C49" s="55">
        <f>_intermediate!B25</f>
        <v>15</v>
      </c>
      <c r="D49" s="55">
        <f>_intermediate!C25/3600</f>
        <v>7.8375033235110827</v>
      </c>
      <c r="E49" s="56">
        <f>_intermediate!D25</f>
        <v>3.5555555555555556E-2</v>
      </c>
      <c r="F49" s="57">
        <f>_intermediate!E25</f>
        <v>18</v>
      </c>
      <c r="G49" s="58">
        <f>_intermediate!J25/60</f>
        <v>59.131799759862616</v>
      </c>
      <c r="H49" s="59">
        <f>_intermediate!K25/3600</f>
        <v>4703.1356276106262</v>
      </c>
      <c r="I49" s="64" cm="1">
        <f t="array" aca="1" ref="I49" ca="1">INDIRECT(_xlfn.CONCAT("Table44[@[",$B$8,"]]"))</f>
        <v>15</v>
      </c>
      <c r="J49" s="65" cm="1">
        <f t="array" aca="1" ref="J49" ca="1">INDIRECT(_xlfn.CONCAT("Table44[@[",$B$4,"]]"))</f>
        <v>7.8375033235110827</v>
      </c>
      <c r="K49" s="66" cm="1">
        <f t="array" aca="1" ref="K49" ca="1">INDIRECT(_xlfn.CONCAT("Table44[@[",$B$5,"]]"))</f>
        <v>3.5555555555555556E-2</v>
      </c>
      <c r="L49" s="67" cm="1">
        <f t="array" aca="1" ref="L49" ca="1">INDIRECT(_xlfn.CONCAT("Table44[@[",$B$6,"]]"))</f>
        <v>59.131799759862616</v>
      </c>
      <c r="M49" s="61" cm="1">
        <f t="array" aca="1" ref="M49" ca="1">INDIRECT(_xlfn.CONCAT("Table44[@[",$B$7,"]]"))</f>
        <v>4703.1356276106262</v>
      </c>
      <c r="N49" s="62">
        <f ca="1">Table44[[#This Row],[Objective 1]]</f>
        <v>59.131799759862616</v>
      </c>
      <c r="O49" s="61" t="e">
        <f ca="1">IF(Table44[[#This Row],[Efficient?]],Table44[[#This Row],[Objective 2]],NA())</f>
        <v>#N/A</v>
      </c>
      <c r="P49" s="63" t="b">
        <f ca="1">IF(COUNTIFS(Table44[Objective 1],"&lt;"&amp;Table44[[#This Row],[Objective 1]],Table44[Objective 2],"&lt;"&amp;Table44[[#This Row],[Objective 2]])=0,TRUE,FALSE)</f>
        <v>0</v>
      </c>
    </row>
    <row r="50" spans="1:16">
      <c r="A50" s="53"/>
      <c r="B50" s="54">
        <v>22</v>
      </c>
      <c r="C50" s="55">
        <f>_intermediate!B26</f>
        <v>9</v>
      </c>
      <c r="D50" s="55">
        <f>_intermediate!C26/3600</f>
        <v>1.5673309242930706</v>
      </c>
      <c r="E50" s="56">
        <f>_intermediate!D26</f>
        <v>5.9259259259259262E-2</v>
      </c>
      <c r="F50" s="57">
        <f>_intermediate!E26</f>
        <v>91</v>
      </c>
      <c r="G50" s="58">
        <f>_intermediate!J26/60</f>
        <v>19.710335609855221</v>
      </c>
      <c r="H50" s="59">
        <f>_intermediate!K26/3600</f>
        <v>4754.6441900282261</v>
      </c>
      <c r="I50" s="64" cm="1">
        <f t="array" aca="1" ref="I50" ca="1">INDIRECT(_xlfn.CONCAT("Table44[@[",$B$8,"]]"))</f>
        <v>9</v>
      </c>
      <c r="J50" s="65" cm="1">
        <f t="array" aca="1" ref="J50" ca="1">INDIRECT(_xlfn.CONCAT("Table44[@[",$B$4,"]]"))</f>
        <v>1.5673309242930706</v>
      </c>
      <c r="K50" s="66" cm="1">
        <f t="array" aca="1" ref="K50" ca="1">INDIRECT(_xlfn.CONCAT("Table44[@[",$B$5,"]]"))</f>
        <v>5.9259259259259262E-2</v>
      </c>
      <c r="L50" s="67" cm="1">
        <f t="array" aca="1" ref="L50" ca="1">INDIRECT(_xlfn.CONCAT("Table44[@[",$B$6,"]]"))</f>
        <v>19.710335609855221</v>
      </c>
      <c r="M50" s="61" cm="1">
        <f t="array" aca="1" ref="M50" ca="1">INDIRECT(_xlfn.CONCAT("Table44[@[",$B$7,"]]"))</f>
        <v>4754.6441900282261</v>
      </c>
      <c r="N50" s="62">
        <f ca="1">Table44[[#This Row],[Objective 1]]</f>
        <v>19.710335609855221</v>
      </c>
      <c r="O50" s="61" t="e">
        <f ca="1">IF(Table44[[#This Row],[Efficient?]],Table44[[#This Row],[Objective 2]],NA())</f>
        <v>#N/A</v>
      </c>
      <c r="P50" s="63" t="b">
        <f ca="1">IF(COUNTIFS(Table44[Objective 1],"&lt;"&amp;Table44[[#This Row],[Objective 1]],Table44[Objective 2],"&lt;"&amp;Table44[[#This Row],[Objective 2]])=0,TRUE,FALSE)</f>
        <v>0</v>
      </c>
    </row>
    <row r="51" spans="1:16">
      <c r="A51" s="53"/>
      <c r="B51" s="54">
        <v>23</v>
      </c>
      <c r="C51" s="55">
        <f>_intermediate!B27</f>
        <v>18</v>
      </c>
      <c r="D51" s="55">
        <f>_intermediate!C27/3600</f>
        <v>1.3548446680809141</v>
      </c>
      <c r="E51" s="56">
        <f>_intermediate!D27</f>
        <v>2.9629629629629631E-2</v>
      </c>
      <c r="F51" s="57">
        <f>_intermediate!E27</f>
        <v>106</v>
      </c>
      <c r="G51" s="58">
        <f>_intermediate!J27/60</f>
        <v>8.5207689305447598</v>
      </c>
      <c r="H51" s="59">
        <f>_intermediate!K27/3600</f>
        <v>4787.0541996966213</v>
      </c>
      <c r="I51" s="64" cm="1">
        <f t="array" aca="1" ref="I51" ca="1">INDIRECT(_xlfn.CONCAT("Table44[@[",$B$8,"]]"))</f>
        <v>18</v>
      </c>
      <c r="J51" s="65" cm="1">
        <f t="array" aca="1" ref="J51" ca="1">INDIRECT(_xlfn.CONCAT("Table44[@[",$B$4,"]]"))</f>
        <v>1.3548446680809141</v>
      </c>
      <c r="K51" s="66" cm="1">
        <f t="array" aca="1" ref="K51" ca="1">INDIRECT(_xlfn.CONCAT("Table44[@[",$B$5,"]]"))</f>
        <v>2.9629629629629631E-2</v>
      </c>
      <c r="L51" s="67" cm="1">
        <f t="array" aca="1" ref="L51" ca="1">INDIRECT(_xlfn.CONCAT("Table44[@[",$B$6,"]]"))</f>
        <v>8.5207689305447598</v>
      </c>
      <c r="M51" s="61" cm="1">
        <f t="array" aca="1" ref="M51" ca="1">INDIRECT(_xlfn.CONCAT("Table44[@[",$B$7,"]]"))</f>
        <v>4787.0541996966213</v>
      </c>
      <c r="N51" s="62">
        <f ca="1">Table44[[#This Row],[Objective 1]]</f>
        <v>8.5207689305447598</v>
      </c>
      <c r="O51" s="61">
        <f ca="1">IF(Table44[[#This Row],[Efficient?]],Table44[[#This Row],[Objective 2]],NA())</f>
        <v>4787.0541996966213</v>
      </c>
      <c r="P51" s="63" t="b">
        <f ca="1">IF(COUNTIFS(Table44[Objective 1],"&lt;"&amp;Table44[[#This Row],[Objective 1]],Table44[Objective 2],"&lt;"&amp;Table44[[#This Row],[Objective 2]])=0,TRUE,FALSE)</f>
        <v>1</v>
      </c>
    </row>
    <row r="52" spans="1:16">
      <c r="A52" s="53"/>
      <c r="B52" s="54">
        <v>24</v>
      </c>
      <c r="C52" s="55">
        <f>_intermediate!B28</f>
        <v>12</v>
      </c>
      <c r="D52" s="55">
        <f>_intermediate!C28/3600</f>
        <v>5.4345133372042831</v>
      </c>
      <c r="E52" s="56">
        <f>_intermediate!D28</f>
        <v>4.4444444444444446E-2</v>
      </c>
      <c r="F52" s="57">
        <f>_intermediate!E28</f>
        <v>26</v>
      </c>
      <c r="G52" s="58">
        <f>_intermediate!J28/60</f>
        <v>51.252760507986089</v>
      </c>
      <c r="H52" s="59">
        <f>_intermediate!K28/3600</f>
        <v>4710.5302988128569</v>
      </c>
      <c r="I52" s="64" cm="1">
        <f t="array" aca="1" ref="I52" ca="1">INDIRECT(_xlfn.CONCAT("Table44[@[",$B$8,"]]"))</f>
        <v>12</v>
      </c>
      <c r="J52" s="65" cm="1">
        <f t="array" aca="1" ref="J52" ca="1">INDIRECT(_xlfn.CONCAT("Table44[@[",$B$4,"]]"))</f>
        <v>5.4345133372042831</v>
      </c>
      <c r="K52" s="66" cm="1">
        <f t="array" aca="1" ref="K52" ca="1">INDIRECT(_xlfn.CONCAT("Table44[@[",$B$5,"]]"))</f>
        <v>4.4444444444444446E-2</v>
      </c>
      <c r="L52" s="67" cm="1">
        <f t="array" aca="1" ref="L52" ca="1">INDIRECT(_xlfn.CONCAT("Table44[@[",$B$6,"]]"))</f>
        <v>51.252760507986089</v>
      </c>
      <c r="M52" s="61" cm="1">
        <f t="array" aca="1" ref="M52" ca="1">INDIRECT(_xlfn.CONCAT("Table44[@[",$B$7,"]]"))</f>
        <v>4710.5302988128569</v>
      </c>
      <c r="N52" s="62">
        <f ca="1">Table44[[#This Row],[Objective 1]]</f>
        <v>51.252760507986089</v>
      </c>
      <c r="O52" s="61" t="e">
        <f ca="1">IF(Table44[[#This Row],[Efficient?]],Table44[[#This Row],[Objective 2]],NA())</f>
        <v>#N/A</v>
      </c>
      <c r="P52" s="63" t="b">
        <f ca="1">IF(COUNTIFS(Table44[Objective 1],"&lt;"&amp;Table44[[#This Row],[Objective 1]],Table44[Objective 2],"&lt;"&amp;Table44[[#This Row],[Objective 2]])=0,TRUE,FALSE)</f>
        <v>0</v>
      </c>
    </row>
    <row r="53" spans="1:16">
      <c r="A53" s="53"/>
      <c r="B53" s="54">
        <v>25</v>
      </c>
      <c r="C53" s="55">
        <f>_intermediate!B29</f>
        <v>14</v>
      </c>
      <c r="D53" s="55">
        <f>_intermediate!C29/3600</f>
        <v>3.3893628518114904</v>
      </c>
      <c r="E53" s="56">
        <f>_intermediate!D29</f>
        <v>3.8095238095238099E-2</v>
      </c>
      <c r="F53" s="57">
        <f>_intermediate!E29</f>
        <v>42</v>
      </c>
      <c r="G53" s="58">
        <f>_intermediate!J29/60</f>
        <v>27.399859022327693</v>
      </c>
      <c r="H53" s="59">
        <f>_intermediate!K29/3600</f>
        <v>4745.621297185784</v>
      </c>
      <c r="I53" s="64" cm="1">
        <f t="array" aca="1" ref="I53" ca="1">INDIRECT(_xlfn.CONCAT("Table44[@[",$B$8,"]]"))</f>
        <v>14</v>
      </c>
      <c r="J53" s="65" cm="1">
        <f t="array" aca="1" ref="J53" ca="1">INDIRECT(_xlfn.CONCAT("Table44[@[",$B$4,"]]"))</f>
        <v>3.3893628518114904</v>
      </c>
      <c r="K53" s="66" cm="1">
        <f t="array" aca="1" ref="K53" ca="1">INDIRECT(_xlfn.CONCAT("Table44[@[",$B$5,"]]"))</f>
        <v>3.8095238095238099E-2</v>
      </c>
      <c r="L53" s="67" cm="1">
        <f t="array" aca="1" ref="L53" ca="1">INDIRECT(_xlfn.CONCAT("Table44[@[",$B$6,"]]"))</f>
        <v>27.399859022327693</v>
      </c>
      <c r="M53" s="61" cm="1">
        <f t="array" aca="1" ref="M53" ca="1">INDIRECT(_xlfn.CONCAT("Table44[@[",$B$7,"]]"))</f>
        <v>4745.621297185784</v>
      </c>
      <c r="N53" s="62">
        <f ca="1">Table44[[#This Row],[Objective 1]]</f>
        <v>27.399859022327693</v>
      </c>
      <c r="O53" s="61" t="e">
        <f ca="1">IF(Table44[[#This Row],[Efficient?]],Table44[[#This Row],[Objective 2]],NA())</f>
        <v>#N/A</v>
      </c>
      <c r="P53" s="63" t="b">
        <f ca="1">IF(COUNTIFS(Table44[Objective 1],"&lt;"&amp;Table44[[#This Row],[Objective 1]],Table44[Objective 2],"&lt;"&amp;Table44[[#This Row],[Objective 2]])=0,TRUE,FALSE)</f>
        <v>0</v>
      </c>
    </row>
    <row r="54" spans="1:16">
      <c r="A54" s="53"/>
      <c r="B54" s="54">
        <v>26</v>
      </c>
      <c r="C54" s="55">
        <f>_intermediate!B30</f>
        <v>10</v>
      </c>
      <c r="D54" s="55">
        <f>_intermediate!C30/3600</f>
        <v>1.8140926173695608</v>
      </c>
      <c r="E54" s="56">
        <f>_intermediate!D30</f>
        <v>5.3333333333333337E-2</v>
      </c>
      <c r="F54" s="57">
        <f>_intermediate!E30</f>
        <v>79</v>
      </c>
      <c r="G54" s="58">
        <f>_intermediate!J30/60</f>
        <v>20.532035800701422</v>
      </c>
      <c r="H54" s="59">
        <f>_intermediate!K30/3600</f>
        <v>4777.5430150909315</v>
      </c>
      <c r="I54" s="64" cm="1">
        <f t="array" aca="1" ref="I54" ca="1">INDIRECT(_xlfn.CONCAT("Table44[@[",$B$8,"]]"))</f>
        <v>10</v>
      </c>
      <c r="J54" s="65" cm="1">
        <f t="array" aca="1" ref="J54" ca="1">INDIRECT(_xlfn.CONCAT("Table44[@[",$B$4,"]]"))</f>
        <v>1.8140926173695608</v>
      </c>
      <c r="K54" s="66" cm="1">
        <f t="array" aca="1" ref="K54" ca="1">INDIRECT(_xlfn.CONCAT("Table44[@[",$B$5,"]]"))</f>
        <v>5.3333333333333337E-2</v>
      </c>
      <c r="L54" s="67" cm="1">
        <f t="array" aca="1" ref="L54" ca="1">INDIRECT(_xlfn.CONCAT("Table44[@[",$B$6,"]]"))</f>
        <v>20.532035800701422</v>
      </c>
      <c r="M54" s="61" cm="1">
        <f t="array" aca="1" ref="M54" ca="1">INDIRECT(_xlfn.CONCAT("Table44[@[",$B$7,"]]"))</f>
        <v>4777.5430150909315</v>
      </c>
      <c r="N54" s="62">
        <f ca="1">Table44[[#This Row],[Objective 1]]</f>
        <v>20.532035800701422</v>
      </c>
      <c r="O54" s="61" t="e">
        <f ca="1">IF(Table44[[#This Row],[Efficient?]],Table44[[#This Row],[Objective 2]],NA())</f>
        <v>#N/A</v>
      </c>
      <c r="P54" s="63" t="b">
        <f ca="1">IF(COUNTIFS(Table44[Objective 1],"&lt;"&amp;Table44[[#This Row],[Objective 1]],Table44[Objective 2],"&lt;"&amp;Table44[[#This Row],[Objective 2]])=0,TRUE,FALSE)</f>
        <v>0</v>
      </c>
    </row>
    <row r="55" spans="1:16">
      <c r="A55" s="53"/>
      <c r="B55" s="54">
        <v>27</v>
      </c>
      <c r="C55" s="55">
        <f>_intermediate!B31</f>
        <v>13</v>
      </c>
      <c r="D55" s="55">
        <f>_intermediate!C31/3600</f>
        <v>3.1250563055235303</v>
      </c>
      <c r="E55" s="56">
        <f>_intermediate!D31</f>
        <v>4.1025641025641026E-2</v>
      </c>
      <c r="F55" s="57">
        <f>_intermediate!E31</f>
        <v>46</v>
      </c>
      <c r="G55" s="58">
        <f>_intermediate!J31/60</f>
        <v>27.206542929530947</v>
      </c>
      <c r="H55" s="59">
        <f>_intermediate!K31/3600</f>
        <v>4792.2679029393275</v>
      </c>
      <c r="I55" s="64" cm="1">
        <f t="array" aca="1" ref="I55" ca="1">INDIRECT(_xlfn.CONCAT("Table44[@[",$B$8,"]]"))</f>
        <v>13</v>
      </c>
      <c r="J55" s="65" cm="1">
        <f t="array" aca="1" ref="J55" ca="1">INDIRECT(_xlfn.CONCAT("Table44[@[",$B$4,"]]"))</f>
        <v>3.1250563055235303</v>
      </c>
      <c r="K55" s="66" cm="1">
        <f t="array" aca="1" ref="K55" ca="1">INDIRECT(_xlfn.CONCAT("Table44[@[",$B$5,"]]"))</f>
        <v>4.1025641025641026E-2</v>
      </c>
      <c r="L55" s="67" cm="1">
        <f t="array" aca="1" ref="L55" ca="1">INDIRECT(_xlfn.CONCAT("Table44[@[",$B$6,"]]"))</f>
        <v>27.206542929530947</v>
      </c>
      <c r="M55" s="61" cm="1">
        <f t="array" aca="1" ref="M55" ca="1">INDIRECT(_xlfn.CONCAT("Table44[@[",$B$7,"]]"))</f>
        <v>4792.2679029393275</v>
      </c>
      <c r="N55" s="62">
        <f ca="1">Table44[[#This Row],[Objective 1]]</f>
        <v>27.206542929530947</v>
      </c>
      <c r="O55" s="61" t="e">
        <f ca="1">IF(Table44[[#This Row],[Efficient?]],Table44[[#This Row],[Objective 2]],NA())</f>
        <v>#N/A</v>
      </c>
      <c r="P55" s="63" t="b">
        <f ca="1">IF(COUNTIFS(Table44[Objective 1],"&lt;"&amp;Table44[[#This Row],[Objective 1]],Table44[Objective 2],"&lt;"&amp;Table44[[#This Row],[Objective 2]])=0,TRUE,FALSE)</f>
        <v>0</v>
      </c>
    </row>
    <row r="56" spans="1:16">
      <c r="A56" s="53"/>
      <c r="B56" s="54">
        <v>28</v>
      </c>
      <c r="C56" s="55">
        <f>_intermediate!B32</f>
        <v>6</v>
      </c>
      <c r="D56" s="55">
        <f>_intermediate!C32/3600</f>
        <v>3.1523345123147446</v>
      </c>
      <c r="E56" s="56">
        <f>_intermediate!D32</f>
        <v>8.8888888888888892E-2</v>
      </c>
      <c r="F56" s="57">
        <f>_intermediate!E32</f>
        <v>45</v>
      </c>
      <c r="G56" s="58">
        <f>_intermediate!J32/60</f>
        <v>59.458720438729138</v>
      </c>
      <c r="H56" s="59">
        <f>_intermediate!K32/3600</f>
        <v>4729.1394433066753</v>
      </c>
      <c r="I56" s="64" cm="1">
        <f t="array" aca="1" ref="I56" ca="1">INDIRECT(_xlfn.CONCAT("Table44[@[",$B$8,"]]"))</f>
        <v>6</v>
      </c>
      <c r="J56" s="65" cm="1">
        <f t="array" aca="1" ref="J56" ca="1">INDIRECT(_xlfn.CONCAT("Table44[@[",$B$4,"]]"))</f>
        <v>3.1523345123147446</v>
      </c>
      <c r="K56" s="66" cm="1">
        <f t="array" aca="1" ref="K56" ca="1">INDIRECT(_xlfn.CONCAT("Table44[@[",$B$5,"]]"))</f>
        <v>8.8888888888888892E-2</v>
      </c>
      <c r="L56" s="67" cm="1">
        <f t="array" aca="1" ref="L56" ca="1">INDIRECT(_xlfn.CONCAT("Table44[@[",$B$6,"]]"))</f>
        <v>59.458720438729138</v>
      </c>
      <c r="M56" s="61" cm="1">
        <f t="array" aca="1" ref="M56" ca="1">INDIRECT(_xlfn.CONCAT("Table44[@[",$B$7,"]]"))</f>
        <v>4729.1394433066753</v>
      </c>
      <c r="N56" s="62">
        <f ca="1">Table44[[#This Row],[Objective 1]]</f>
        <v>59.458720438729138</v>
      </c>
      <c r="O56" s="61" t="e">
        <f ca="1">IF(Table44[[#This Row],[Efficient?]],Table44[[#This Row],[Objective 2]],NA())</f>
        <v>#N/A</v>
      </c>
      <c r="P56" s="63" t="b">
        <f ca="1">IF(COUNTIFS(Table44[Objective 1],"&lt;"&amp;Table44[[#This Row],[Objective 1]],Table44[Objective 2],"&lt;"&amp;Table44[[#This Row],[Objective 2]])=0,TRUE,FALSE)</f>
        <v>0</v>
      </c>
    </row>
    <row r="57" spans="1:16" hidden="1">
      <c r="A57" s="53"/>
      <c r="B57" s="54">
        <v>29</v>
      </c>
      <c r="C57" s="55">
        <f>_intermediate!B33</f>
        <v>4</v>
      </c>
      <c r="D57" s="55">
        <f>_intermediate!C33/3600</f>
        <v>3.5881836784725278</v>
      </c>
      <c r="E57" s="56">
        <f>_intermediate!D33</f>
        <v>0.13333333333333333</v>
      </c>
      <c r="F57" s="57">
        <f>_intermediate!E33</f>
        <v>40</v>
      </c>
      <c r="G57" s="58">
        <f>_intermediate!J33/60</f>
        <v>101.51628429722842</v>
      </c>
      <c r="H57" s="59">
        <f>_intermediate!K33/3600</f>
        <v>4785.033108527191</v>
      </c>
      <c r="I57" s="64" cm="1">
        <f t="array" aca="1" ref="I57" ca="1">INDIRECT(_xlfn.CONCAT("Table44[@[",$B$8,"]]"))</f>
        <v>4</v>
      </c>
      <c r="J57" s="65" cm="1">
        <f t="array" aca="1" ref="J57" ca="1">INDIRECT(_xlfn.CONCAT("Table44[@[",$B$4,"]]"))</f>
        <v>3.5881836784725278</v>
      </c>
      <c r="K57" s="66" cm="1">
        <f t="array" aca="1" ref="K57" ca="1">INDIRECT(_xlfn.CONCAT("Table44[@[",$B$5,"]]"))</f>
        <v>0.13333333333333333</v>
      </c>
      <c r="L57" s="67" cm="1">
        <f t="array" aca="1" ref="L57" ca="1">INDIRECT(_xlfn.CONCAT("Table44[@[",$B$6,"]]"))</f>
        <v>101.51628429722842</v>
      </c>
      <c r="M57" s="61" cm="1">
        <f t="array" aca="1" ref="M57" ca="1">INDIRECT(_xlfn.CONCAT("Table44[@[",$B$7,"]]"))</f>
        <v>4785.033108527191</v>
      </c>
      <c r="N57" s="62">
        <f ca="1">Table44[[#This Row],[Objective 1]]</f>
        <v>101.51628429722842</v>
      </c>
      <c r="O57" s="61" t="e">
        <f ca="1">IF(Table44[[#This Row],[Efficient?]],Table44[[#This Row],[Objective 2]],NA())</f>
        <v>#N/A</v>
      </c>
      <c r="P57" s="63" t="b">
        <f ca="1">IF(COUNTIFS(Table44[Objective 1],"&lt;"&amp;Table44[[#This Row],[Objective 1]],Table44[Objective 2],"&lt;"&amp;Table44[[#This Row],[Objective 2]])=0,TRUE,FALSE)</f>
        <v>0</v>
      </c>
    </row>
    <row r="58" spans="1:16" hidden="1">
      <c r="A58" s="53"/>
      <c r="B58" s="54">
        <v>30</v>
      </c>
      <c r="C58" s="55">
        <f>_intermediate!B34</f>
        <v>11</v>
      </c>
      <c r="D58" s="55">
        <f>_intermediate!C34/3600</f>
        <v>7.7266032688664996</v>
      </c>
      <c r="E58" s="56">
        <f>_intermediate!D34</f>
        <v>4.8484848484848492E-2</v>
      </c>
      <c r="F58" s="57">
        <f>_intermediate!E34</f>
        <v>19</v>
      </c>
      <c r="G58" s="58">
        <f>_intermediate!J34/60</f>
        <v>79.492317442464213</v>
      </c>
      <c r="H58" s="59">
        <f>_intermediate!K34/3600</f>
        <v>4894.2081091818709</v>
      </c>
      <c r="I58" s="64" cm="1">
        <f t="array" aca="1" ref="I58" ca="1">INDIRECT(_xlfn.CONCAT("Table44[@[",$B$8,"]]"))</f>
        <v>11</v>
      </c>
      <c r="J58" s="65" cm="1">
        <f t="array" aca="1" ref="J58" ca="1">INDIRECT(_xlfn.CONCAT("Table44[@[",$B$4,"]]"))</f>
        <v>7.7266032688664996</v>
      </c>
      <c r="K58" s="66" cm="1">
        <f t="array" aca="1" ref="K58" ca="1">INDIRECT(_xlfn.CONCAT("Table44[@[",$B$5,"]]"))</f>
        <v>4.8484848484848492E-2</v>
      </c>
      <c r="L58" s="67" cm="1">
        <f t="array" aca="1" ref="L58" ca="1">INDIRECT(_xlfn.CONCAT("Table44[@[",$B$6,"]]"))</f>
        <v>79.492317442464213</v>
      </c>
      <c r="M58" s="61" cm="1">
        <f t="array" aca="1" ref="M58" ca="1">INDIRECT(_xlfn.CONCAT("Table44[@[",$B$7,"]]"))</f>
        <v>4894.2081091818709</v>
      </c>
      <c r="N58" s="62">
        <f ca="1">Table44[[#This Row],[Objective 1]]</f>
        <v>79.492317442464213</v>
      </c>
      <c r="O58" s="61" t="e">
        <f ca="1">IF(Table44[[#This Row],[Efficient?]],Table44[[#This Row],[Objective 2]],NA())</f>
        <v>#N/A</v>
      </c>
      <c r="P58" s="63" t="b">
        <f ca="1">IF(COUNTIFS(Table44[Objective 1],"&lt;"&amp;Table44[[#This Row],[Objective 1]],Table44[Objective 2],"&lt;"&amp;Table44[[#This Row],[Objective 2]])=0,TRUE,FALSE)</f>
        <v>0</v>
      </c>
    </row>
  </sheetData>
  <autoFilter ref="A3:F10" xr:uid="{859B92E2-1586-4555-B8E0-4BC5B3460311}">
    <filterColumn colId="0" showButton="0"/>
    <filterColumn colId="1" showButton="0"/>
  </autoFilter>
  <mergeCells count="15">
    <mergeCell ref="G27:H27"/>
    <mergeCell ref="I27:K27"/>
    <mergeCell ref="L27:P27"/>
    <mergeCell ref="B8:C8"/>
    <mergeCell ref="E9:F9"/>
    <mergeCell ref="E10:F10"/>
    <mergeCell ref="A12:C12"/>
    <mergeCell ref="A27:B27"/>
    <mergeCell ref="C27:F27"/>
    <mergeCell ref="B7:C7"/>
    <mergeCell ref="A1:L1"/>
    <mergeCell ref="A3:C3"/>
    <mergeCell ref="B4:C4"/>
    <mergeCell ref="B5:C5"/>
    <mergeCell ref="B6:C6"/>
  </mergeCells>
  <dataValidations count="2">
    <dataValidation type="list" allowBlank="1" showInputMessage="1" showErrorMessage="1" sqref="B4:B5 B8" xr:uid="{A7852E70-5BEE-4D66-A649-520BB2C90F33}">
      <formula1>$C$28:$H$28</formula1>
    </dataValidation>
    <dataValidation type="list" allowBlank="1" showInputMessage="1" showErrorMessage="1" sqref="B6:B7" xr:uid="{4663854D-F7C1-40EC-AE60-F0F7FC6CDED8}">
      <formula1>$G$28:$H$28</formula1>
    </dataValidation>
  </dataValidations>
  <pageMargins left="0.7" right="0.7" top="0.75" bottom="0.75" header="0.3" footer="0.3"/>
  <pageSetup scale="90"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Info</vt:lpstr>
      <vt:lpstr>ModelonExperiment</vt:lpstr>
      <vt:lpstr>_intermediate</vt:lpstr>
      <vt:lpstr>Dashboard</vt:lpstr>
      <vt:lpstr>Dashboard!UGU</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2022-10-03T15:00:28Z</dcterms:created>
  <dcterms:modified xsi:type="dcterms:W3CDTF">2024-01-22T15:22:39Z</dcterms:modified>
  <cp:category/>
  <cp:contentStatus/>
</cp:coreProperties>
</file>