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codeName="ThisWorkbook" defaultThemeVersion="202300"/>
  <mc:AlternateContent xmlns:mc="http://schemas.openxmlformats.org/markup-compatibility/2006">
    <mc:Choice Requires="x15">
      <x15ac:absPath xmlns:x15ac="http://schemas.microsoft.com/office/spreadsheetml/2010/11/ac" url="/private/tmp/sudoku-review-round2-clue-repro/"/>
    </mc:Choice>
  </mc:AlternateContent>
  <xr:revisionPtr revIDLastSave="0" documentId="13_ncr:1_{5C2842D9-7A48-3F40-B677-B1BB6C71AFE9}" xr6:coauthVersionLast="47" xr6:coauthVersionMax="47" xr10:uidLastSave="{00000000-0000-0000-0000-000000000000}"/>
  <bookViews>
    <workbookView xWindow="4580" yWindow="960" windowWidth="27040" windowHeight="15740" activeTab="5" xr2:uid="{2CEC70F3-4788-3E4C-8B6A-4C94D09786F3}"/>
  </bookViews>
  <sheets>
    <sheet name="README" sheetId="8" r:id="rId1"/>
    <sheet name="01 Easy" sheetId="12" r:id="rId2"/>
    <sheet name="02 Medium" sheetId="21" r:id="rId3"/>
    <sheet name="03 Hard" sheetId="22" r:id="rId4"/>
    <sheet name="04 Expert" sheetId="23" r:id="rId5"/>
    <sheet name="05 Master" sheetId="24" r:id="rId6"/>
    <sheet name="Formula Reference" sheetId="11" r:id="rId7"/>
    <sheet name="_Tests" sheetId="10" state="hidden" r:id="rId8"/>
    <sheet name="_Engine" sheetId="9" state="hidden" r:id="rId9"/>
    <sheet name="_Engine Medium" sheetId="13" state="hidden" r:id="rId10"/>
    <sheet name="_Engine Hard" sheetId="14" state="hidden" r:id="rId11"/>
    <sheet name="_Engine Expert" sheetId="15" state="hidden" r:id="rId12"/>
    <sheet name="_Engine Master" sheetId="16" state="hidden" r:id="rId13"/>
  </sheets>
  <definedNames>
    <definedName name="SDK_BasicHint">_xlfn.LAMBDA(_xlpm.board,_xlfn.LET(_xlpm.a,SDK_HintNaked(_xlpm.board),_xlpm.b,SDK_HintHiddenRow(_xlpm.board),_xlpm.c,SDK_HintHiddenCol(_xlpm.board),_xlpm.d,SDK_HintHiddenBox(_xlpm.board),IF(_xlpm.a&lt;&gt;"",_xlpm.a,IF(_xlpm.b&lt;&gt;"",_xlpm.b,IF(_xlpm.c&lt;&gt;"",_xlpm.c,_xlpm.d)))))</definedName>
    <definedName name="SDK_CandidateMatrix">_xlfn.LAMBDA(_xlpm.board,_xlfn.MAKEARRAY(9,9,_xlfn.LAMBDA(_xlpm.r,_xlpm.c,SDK_Candidates(_xlpm.board,_xlpm.r,_xlpm.c))))</definedName>
    <definedName name="SDK_Candidates" comment="Returns legal digits for one square using row, column, and box exclusion; preserves blank arrays to avoid empty-unit #CALC errors.">_xlfn.LAMBDA(_xlpm.board,_xlpm.r,_xlpm.c,_xlfn.LET(_xlpm.cur,INDEX(_xlpm.board,_xlpm.r,_xlpm.c),IF(LEN(_xlpm.cur&amp;"")&gt;0,"",_xlfn.LET(_xlpm.rowVals,INDEX(_xlpm.board,_xlpm.r,0),_xlpm.colVals,_xlfn.TOCOL(INDEX(_xlpm.board,0,_xlpm.c),0),_xlpm.br,1+3*QUOTIENT(_xlpm.r-1,3),_xlpm.bc,1+3*QUOTIENT(_xlpm.c-1,3),_xlpm.boxVals,_xlfn.TOCOL(INDEX(_xlpm.board,_xlfn.SEQUENCE(3,,_xlpm.br),_xlfn.SEQUENCE(,3,_xlpm.bc)),0),_xlpm.used,_xlfn.TOCOL(_xlfn.VSTACK(_xlpm.rowVals,_xlpm.colVals,_xlpm.boxVals),0),_xlfn.TEXTJOIN("",TRUE,_xlfn._xlws.FILTER(_xlfn.SEQUENCE(9),ISNA(_xlfn.XMATCH(_xlfn.SEQUENCE(9),_xlpm.used)),""))))))</definedName>
    <definedName name="SDK_CoachHint">_xlfn.LAMBDA(_xlpm.board,SDK_CoachHintV2(_xlpm.board))</definedName>
    <definedName name="SDK_CoachHintV2">_xlfn.LAMBDA(_xlpm.board,_xlfn.LET(_xlpm.basicHint,SDK_BasicHint(_xlpm.board),_xlpm.pointingHint,SDK_PointingHint(_xlpm.board),_xlpm.claimingHint,SDK_HintClaiming(_xlpm.board),_xlpm.pairHint,SDK_HintNakedPair(_xlpm.board),IF(_xlpm.basicHint&lt;&gt;"",_xlpm.basicHint,IF(_xlpm.pointingHint&lt;&gt;"",_xlpm.pointingHint,IF(_xlpm.claimingHint&lt;&gt;"",_xlpm.claimingHint,IF(_xlpm.pairHint&lt;&gt;"",_xlpm.pairHint,"No supported logical step is currently available."))))))</definedName>
    <definedName name="SDK_CoachTrace">_xlfn.LAMBDA(_xlpm.board,SDK_CoachTraceV2(_xlpm.board))</definedName>
    <definedName name="SDK_CoachTraceV2">_xlfn.LAMBDA(_xlpm.board,_xlfn.LET(_xlpm.hintText,_xlfn.TEXTJOIN("",TRUE,SDK_CoachHintV2(_xlpm.board)),_xlpm.parts,_xlfn.TEXTSPLIT(_xlpm.hintText," · "),_xlpm.partCount,COLUMNS(_xlpm.parts),_xlpm.lineOne,IF(_xlpm.partCount&gt;1,"Technique — "&amp;INDEX(_xlpm.parts,1,1)&amp;" | Pattern — "&amp;INDEX(_xlpm.parts,1,2),"Status — "&amp;INDEX(_xlpm.parts,1,1)),_xlpm.lineTwo,IF(_xlpm.partCount&gt;2,"Action — "&amp;_xlfn.TEXTJOIN(" · ",TRUE,_xlfn.DROP(_xlpm.parts,,2)),"Action — No further supported elimination."),_xlfn.VSTACK(_xlpm.lineOne,_xlpm.lineTwo)))</definedName>
    <definedName name="SDK_Conflict">_xlfn.LAMBDA(_xlpm.board,_xlpm.r,_xlpm.c,_xlfn.LET(_xlpm.v,INDEX(_xlpm.board,_xlpm.r,_xlpm.c),IF(_xlpm.v="",FALSE,_xlfn.LET(_xlpm.br,1+3*QUOTIENT(_xlpm.r-1,3),_xlpm.bc,1+3*QUOTIENT(_xlpm.c-1,3),OR(SUM(--(INDEX(_xlpm.board,_xlpm.r,0)=_xlpm.v))&gt;1,SUM(--(INDEX(_xlpm.board,0,_xlpm.c)=_xlpm.v))&gt;1,SUM(--(INDEX(_xlpm.board,_xlfn.SEQUENCE(3,,_xlpm.br),_xlfn.SEQUENCE(,3,_xlpm.bc))=_xlpm.v))&gt;1)))))</definedName>
    <definedName name="SDK_CoordRole">_xlfn.LAMBDA(_xlpm.hintText,_xlpm.coord,_xlfn.LET(_xlpm.removePos,IFERROR(SEARCH("Remove",_xlpm.hintText),1000000),_xlpm.coordPos,IFERROR(SEARCH(_xlpm.coord,_xlpm.hintText),0),IF(_xlpm.coordPos=0,"",IF(_xlpm.coordPos&gt;_xlpm.removePos,"TARGET","SOURCE"))))</definedName>
    <definedName name="SDK_CountSolutions">_xlfn.LAMBDA(_xlpm.board,_xlpm.limit,_xlfn.LET(_xlpm.conflicts,SUM(_xlfn.MAKEARRAY(9,9,_xlfn.LAMBDA(_xlpm.r,_xlpm.c,--SDK_Conflict(_xlpm.board,_xlpm.r,_xlpm.c)))),_xlpm.dead,SDK_HasDeadEnd(_xlpm.board),_xlpm.emptyCount,SUM(--(LEN(_xlpm.board&amp;"")=0)),IF(OR(_xlpm.limit&lt;=0,_xlpm.conflicts&gt;0,_xlpm.dead),0,IF(_xlpm.emptyCount=0,1,_xlfn.LET(_xlpm.candidates,SDK_CandidateMatrix(_xlpm.board),_xlpm.lengths,IF(LEN(_xlpm.board&amp;"")=0,LEN(_xlpm.candidates),99),_xlpm.minLength,MIN(_xlpm.lengths),_xlpm.position,_xlfn.XMATCH(_xlpm.minLength,_xlfn.TOCOL(_xlpm.lengths)),_xlpm.r,QUOTIENT(_xlpm.position-1,9)+1,_xlpm.c,MOD(_xlpm.position-1,9)+1,_xlpm.options,INDEX(_xlpm.candidates,_xlpm.r,_xlpm.c)&amp;"",SDK_CountTry(_xlpm.board,_xlpm.r,_xlpm.c,_xlpm.options,1,_xlpm.limit))))))</definedName>
    <definedName name="SDK_CountTry">_xlfn.LAMBDA(_xlpm.board,_xlpm.r,_xlpm.c,_xlpm.options,_xlpm.i,_xlpm.limit,IF(OR(_xlpm.limit&lt;=0,_xlpm.i&gt;LEN(_xlpm.options)),0,_xlfn.LET(_xlpm.nextBoard,SDK_SetCell(_xlpm.board,_xlpm.r,_xlpm.c,--MID(_xlpm.options,_xlpm.i,1)),_xlpm.first,SDK_CountSolutions(_xlpm.nextBoard,_xlpm.limit),IF(_xlpm.first&gt;=_xlpm.limit,_xlpm.limit,_xlpm.first+SDK_CountTry(_xlpm.board,_xlpm.r,_xlpm.c,_xlpm.options,_xlpm.i+1,_xlpm.limit-_xlpm.first)))))</definedName>
    <definedName name="SDK_DeadBox" comment="Returns the first missing box digit with no candidate position.">_xlfn.LAMBDA(_xlpm.board,_xlfn.LET(_xlpm.c,SDK_CandidateMatrix(_xlpm.board),_xlfn.REDUCE("",_xlfn.SEQUENCE(81),_xlfn.LAMBDA(_xlpm.acc,_xlpm.i,IF(_xlpm.acc&lt;&gt;"",_xlpm.acc,_xlfn.LET(_xlpm.b,QUOTIENT(_xlpm.i-1,9)+1,_xlpm.d,MOD(_xlpm.i-1,9)+1,_xlpm.br,1+3*QUOTIENT(_xlpm.b-1,3),_xlpm.bc,1+3*MOD(_xlpm.b-1,3),_xlpm.bv,INDEX(_xlpm.board,_xlfn.SEQUENCE(3,,_xlpm.br),_xlfn.SEQUENCE(,3,_xlpm.bc)),_xlpm.cv,INDEX(_xlpm.c,_xlfn.SEQUENCE(3,,_xlpm.br),_xlfn.SEQUENCE(,3,_xlpm.bc)),_xlpm.absent,SUM(--(_xlpm.bv=_xlpm.d))=0,_xlpm.places,SUM(--ISNUMBER(SEARCH(_xlpm.d&amp;"",_xlpm.cv&amp;""))),IF(AND(_xlpm.absent,_xlpm.places=0),"Dead end · Box "&amp;_xlpm.b&amp;" has no place for digit "&amp;_xlpm.d&amp;".","")))))))</definedName>
    <definedName name="SDK_DeadCell" comment="Returns the first empty square with no legal candidates.">_xlfn.LAMBDA(_xlpm.board,_xlfn.LET(_xlpm.c,SDK_CandidateMatrix(_xlpm.board),_xlpm.m,(_xlpm.board="")*(_xlpm.c=""),_xlpm.p,IFERROR(_xlfn.XMATCH(1,_xlfn.TOCOL(--_xlpm.m)),0),IF(_xlpm.p=0,"",_xlfn.LET(_xlpm.r,QUOTIENT(_xlpm.p-1,9)+1,_xlpm.k,MOD(_xlpm.p-1,9)+1,"Dead end · R"&amp;_xlpm.r&amp;"C"&amp;_xlpm.k&amp;" has no legal candidates."))))</definedName>
    <definedName name="SDK_DeadCol" comment="Returns the first missing column digit with no candidate position; array-safe for recursive solver boards.">_xlfn.LAMBDA(_xlpm.board,_xlfn.LET(_xlpm.c,SDK_CandidateMatrix(_xlpm.board),_xlfn.REDUCE("",_xlfn.SEQUENCE(81),_xlfn.LAMBDA(_xlpm.acc,_xlpm.i,IF(_xlpm.acc&lt;&gt;"",_xlpm.acc,_xlfn.LET(_xlpm.k,QUOTIENT(_xlpm.i-1,9)+1,_xlpm.d,MOD(_xlpm.i-1,9)+1,_xlpm.colBoard,INDEX(_xlpm.board,0,_xlpm.k),_xlpm.absent,SUM(--(_xlpm.colBoard=_xlpm.d))=0,_xlpm.places,SUM(--ISNUMBER(SEARCH(_xlpm.d&amp;"",INDEX(_xlpm.c,0,_xlpm.k)&amp;""))),IF(AND(_xlpm.absent,_xlpm.places=0),"Dead end · Column "&amp;_xlpm.k&amp;" has no place for digit "&amp;_xlpm.d&amp;".","")))))))</definedName>
    <definedName name="SDK_DeadEnd" comment="Returns the first provable local contradiction in priority order.">_xlfn.LAMBDA(_xlpm.board,_xlfn.LET(_xlpm.a,SDK_DeadCell(_xlpm.board),_xlpm.b,SDK_ForcedRow(_xlpm.board),_xlpm.c,SDK_ForcedCol(_xlpm.board),_xlpm.d,SDK_ForcedBox(_xlpm.board),_xlpm.e,SDK_DeadRow(_xlpm.board),_xlpm.f,SDK_DeadCol(_xlpm.board),_xlpm.g,SDK_DeadBox(_xlpm.board),IF(_xlpm.a&lt;&gt;"",_xlpm.a,IF(_xlpm.b&lt;&gt;"",_xlpm.b,IF(_xlpm.c&lt;&gt;"",_xlpm.c,IF(_xlpm.d&lt;&gt;"",_xlpm.d,IF(_xlpm.e&lt;&gt;"",_xlpm.e,IF(_xlpm.f&lt;&gt;"",_xlpm.f,_xlpm.g))))))))</definedName>
    <definedName name="SDK_DeadRow" comment="Returns the first missing row digit with no candidate position; array-safe for recursive solver boards.">_xlfn.LAMBDA(_xlpm.board,_xlfn.LET(_xlpm.c,SDK_CandidateMatrix(_xlpm.board),_xlfn.REDUCE("",_xlfn.SEQUENCE(81),_xlfn.LAMBDA(_xlpm.acc,_xlpm.i,IF(_xlpm.acc&lt;&gt;"",_xlpm.acc,_xlfn.LET(_xlpm.r,QUOTIENT(_xlpm.i-1,9)+1,_xlpm.d,MOD(_xlpm.i-1,9)+1,_xlpm.rowBoard,INDEX(_xlpm.board,_xlpm.r,0),_xlpm.absent,SUM(--(_xlpm.rowBoard=_xlpm.d))=0,_xlpm.places,SUM(--ISNUMBER(SEARCH(_xlpm.d&amp;"",INDEX(_xlpm.c,_xlpm.r,0)&amp;""))),IF(AND(_xlpm.absent,_xlpm.places=0),"Dead end · Row "&amp;_xlpm.r&amp;" has no place for digit "&amp;_xlpm.d&amp;".","")))))))</definedName>
    <definedName name="SDK_FallbackReveal">_xlfn.LAMBDA(_xlpm.board,_xlpm.solution,_xlfn.LET(_xlpm.p,IFERROR(_xlfn.XMATCH("",_xlfn.TOCOL(_xlpm.board)),0),IF(_xlpm.p=0,"Puzzle complete.",_xlfn.LET(_xlpm.r,QUOTIENT(_xlpm.p-1,9)+1,_xlpm.c,MOD(_xlpm.p-1,9)+1,_xlpm.d,INDEX(_xlpm.solution,_xlpm.r,_xlpm.c),"Coach reveal · R"&amp;_xlpm.r&amp;"C"&amp;_xlpm.c&amp;" = "&amp;_xlpm.d&amp;" · No supported logical deduction is available; this value comes from the certified solution."))))</definedName>
    <definedName name="SDK_ForcedBox" comment="Returns the first box containing duplicate forced singleton candidates.">_xlfn.LAMBDA(_xlpm.board,_xlfn.LET(_xlpm.c,SDK_CandidateMatrix(_xlpm.board),_xlfn.REDUCE("",_xlfn.SEQUENCE(81),_xlfn.LAMBDA(_xlpm.acc,_xlpm.i,IF(_xlpm.acc&lt;&gt;"",_xlpm.acc,_xlfn.LET(_xlpm.b,QUOTIENT(_xlpm.i-1,9)+1,_xlpm.d,MOD(_xlpm.i-1,9)+1,_xlpm.br,1+3*QUOTIENT(_xlpm.b-1,3),_xlpm.bc,1+3*MOD(_xlpm.b-1,3),_xlpm.v,_xlfn.TOCOL(INDEX(_xlpm.c,_xlfn.SEQUENCE(3,,_xlpm.br),_xlfn.SEQUENCE(,3,_xlpm.bc)))&amp;"",_xlpm.n,SUM(--(_xlpm.v=_xlpm.d&amp;"")),_xlpm.pos,_xlfn._xlws.FILTER(_xlfn.SEQUENCE(9),_xlpm.v=_xlpm.d&amp;"",""),_xlpm.rr,_xlpm.br+QUOTIENT(_xlpm.pos-1,3),_xlpm.kk,_xlpm.bc+MOD(_xlpm.pos-1,3),IF(_xlpm.n&gt;1,"Dead end · Box "&amp;_xlpm.b&amp;" forces digit "&amp;_xlpm.d&amp;" into "&amp;_xlfn.TEXTJOIN(" and ",TRUE,"R"&amp;_xlpm.rr&amp;"C"&amp;_xlpm.kk)&amp;".","")))))))</definedName>
    <definedName name="SDK_ForcedCol" comment="Returns the first column containing duplicate forced singleton candidates.">_xlfn.LAMBDA(_xlpm.board,_xlfn.LET(_xlpm.c,SDK_CandidateMatrix(_xlpm.board),_xlfn.REDUCE("",_xlfn.SEQUENCE(81),_xlfn.LAMBDA(_xlpm.acc,_xlpm.i,IF(_xlpm.acc&lt;&gt;"",_xlpm.acc,_xlfn.LET(_xlpm.k,QUOTIENT(_xlpm.i-1,9)+1,_xlpm.d,MOD(_xlpm.i-1,9)+1,_xlpm.v,INDEX(_xlpm.c,0,_xlpm.k)&amp;"",_xlpm.n,SUM(--(_xlpm.v=_xlpm.d&amp;"")),_xlpm.pos,_xlfn._xlws.FILTER(_xlfn.SEQUENCE(9),_xlpm.v=_xlpm.d&amp;"",""),IF(_xlpm.n&gt;1,"Dead end · Column "&amp;_xlpm.k&amp;" forces digit "&amp;_xlpm.d&amp;" into "&amp;_xlfn.TEXTJOIN(" and ",TRUE,"R"&amp;_xlpm.pos&amp;"C"&amp;_xlpm.k)&amp;".","")))))))</definedName>
    <definedName name="SDK_ForcedRow" comment="Returns the first row containing duplicate forced singleton candidates.">_xlfn.LAMBDA(_xlpm.board,_xlfn.LET(_xlpm.c,SDK_CandidateMatrix(_xlpm.board),_xlfn.REDUCE("",_xlfn.SEQUENCE(81),_xlfn.LAMBDA(_xlpm.acc,_xlpm.i,IF(_xlpm.acc&lt;&gt;"",_xlpm.acc,_xlfn.LET(_xlpm.r,QUOTIENT(_xlpm.i-1,9)+1,_xlpm.d,MOD(_xlpm.i-1,9)+1,_xlpm.v,INDEX(_xlpm.c,_xlpm.r,0)&amp;"",_xlpm.n,SUM(--(_xlpm.v=_xlpm.d&amp;"")),_xlpm.pos,_xlfn._xlws.FILTER(_xlfn.SEQUENCE(,9),_xlpm.v=_xlpm.d&amp;"",""),IF(_xlpm.n&gt;1,"Dead end · Row "&amp;_xlpm.r&amp;" forces digit "&amp;_xlpm.d&amp;" into "&amp;_xlfn.TEXTJOIN(" and ",TRUE,"R"&amp;_xlpm.r&amp;"C"&amp;_xlpm.pos)&amp;".","")))))))</definedName>
    <definedName name="SDK_HasDeadEnd" comment="TRUE when SDK_DeadEnd returns a contradiction.">_xlfn.LAMBDA(_xlpm.board,SDK_DeadEnd(_xlpm.board)&lt;&gt;"")</definedName>
    <definedName name="SDK_HasSolution" comment="Experimental Boolean wrapper around SDK_Solve. Not yet connected to live game pages.">_xlfn.LAMBDA(_xlpm.board,IFERROR(_xlfn.LET(_xlpm.result,SDK_Solve(_xlpm.board),AND(ROWS(_xlpm.result)=9,COLUMNS(_xlpm.result)=9)),FALSE))</definedName>
    <definedName name="SDK_HintAssignmentValid">_xlfn.LAMBDA(_xlpm.board,_xlpm.solution,_xlpm.hint,IFERROR(_xlfn.LET(_xlpm.afterR,_xlfn.TEXTAFTER(_xlpm.hint,"R"),_xlpm.r,--_xlfn.TEXTBEFORE(_xlpm.afterR,"C"),_xlpm.afterC,_xlfn.TEXTAFTER(_xlpm.afterR,"C"),_xlpm.c,--_xlfn.TEXTBEFORE(_xlpm.afterC," = "),_xlpm.d,--_xlfn.TEXTBEFORE(_xlfn.TEXTAFTER(_xlpm.afterC," = ")," ·"),AND(LEN(INDEX(_xlpm.board,_xlpm.r,_xlpm.c)&amp;"")=0,INDEX(_xlpm.solution,_xlpm.r,_xlpm.c)=_xlpm.d,ISNUMBER(SEARCH(_xlpm.d&amp;"",SDK_Candidates(_xlpm.board,_xlpm.r,_xlpm.c)&amp;"")))),FALSE))</definedName>
    <definedName name="SDK_HintClaiming">_xlfn.LAMBDA(_xlpm.board,_xlfn.LET(_xlpm.a,SDK_HintClaimingRow(_xlpm.board),_xlpm.b,SDK_HintClaimingCol(_xlpm.board),IF(_xlpm.a&lt;&gt;"",_xlpm.a,_xlpm.b)))</definedName>
    <definedName name="SDK_HintClaimingCol">_xlfn.LAMBDA(_xlpm.board,_xlfn.LET(_xlpm.c,SDK_CandidateMatrix(_xlpm.board),_xlfn.REDUCE("",_xlfn.SEQUENCE(81),_xlfn.LAMBDA(_xlpm.acc,_xlpm.i,IF(_xlpm.acc&lt;&gt;"",_xlpm.acc,_xlfn.LET(_xlpm.k,QUOTIENT(_xlpm.i-1,9)+1,_xlpm.d,MOD(_xlpm.i-1,9)+1,_xlpm.v,INDEX(_xlpm.c,0,_xlpm.k),_xlpm.m,ISNUMBER(SEARCH(_xlpm.d&amp;"",_xlpm.v&amp;"")),_xlpm.n,SUM(--_xlpm.m),_xlpm.rs,_xlfn._xlws.FILTER(_xlfn.SEQUENCE(9),_xlpm.m,""),_xlpm.bands,1+QUOTIENT(_xlpm.rs-1,3),_xlpm.one,IF(_xlpm.n&gt;1,MIN(_xlpm.bands)=MAX(_xlpm.bands),FALSE),_xlpm.band,IF(_xlpm.one,INDEX(_xlpm.bands,1,1),1),_xlpm.br,1+3*(_xlpm.band-1),_xlpm.bc,1+3*QUOTIENT(_xlpm.k-1,3),_xlpm.sub,INDEX(_xlpm.c,_xlfn.SEQUENCE(3,,_xlpm.br),_xlfn.SEQUENCE(,3,_xlpm.bc)),_xlpm.rr,_xlfn.MAKEARRAY(3,3,_xlfn.LAMBDA(_xlpm.x,_xlpm.y,_xlpm.br+_xlpm.x-1)),_xlpm.cc,_xlfn.MAKEARRAY(3,3,_xlfn.LAMBDA(_xlpm.x,_xlpm.y,_xlpm.bc+_xlpm.y-1)),_xlpm.tm,IF(_xlpm.one,(_xlpm.cc&lt;&gt;_xlpm.k)*ISNUMBER(SEARCH(_xlpm.d&amp;"",_xlpm.sub&amp;"")),FALSE),_xlpm.targets,_xlfn._xlws.FILTER("R"&amp;_xlfn.TOCOL(_xlpm.rr)&amp;"C"&amp;_xlfn.TOCOL(_xlpm.cc),_xlfn.TOCOL(_xlpm.tm),""),_xlpm.txt,_xlfn.TEXTJOIN(", ",TRUE,_xlpm.targets),_xlpm.sourceText,_xlfn.TEXTJOIN(", ",TRUE,"R"&amp;_xlpm.rs&amp;"C"&amp;_xlpm.k),_xlpm.b,3*(_xlpm.band-1)+1+QUOTIENT(_xlpm.k-1,3),IF(_xlpm.txt&lt;&gt;"","Claiming column · Column "&amp;_xlpm.k&amp;" confines digit "&amp;_xlpm.d&amp;" to box "&amp;_xlpm.b&amp;" via "&amp;_xlpm.sourceText&amp;" · Remove "&amp;_xlpm.d&amp;" from "&amp;_xlpm.txt&amp;".","")))))))</definedName>
    <definedName name="SDK_HintClaimingRow">_xlfn.LAMBDA(_xlpm.board,_xlfn.LET(_xlpm.c,SDK_CandidateMatrix(_xlpm.board),_xlfn.REDUCE("",_xlfn.SEQUENCE(81),_xlfn.LAMBDA(_xlpm.acc,_xlpm.i,IF(_xlpm.acc&lt;&gt;"",_xlpm.acc,_xlfn.LET(_xlpm.r,QUOTIENT(_xlpm.i-1,9)+1,_xlpm.d,MOD(_xlpm.i-1,9)+1,_xlpm.v,INDEX(_xlpm.c,_xlpm.r,0),_xlpm.m,ISNUMBER(SEARCH(_xlpm.d&amp;"",_xlpm.v&amp;"")),_xlpm.n,SUM(--_xlpm.m),_xlpm.cs,_xlfn._xlws.FILTER(_xlfn.SEQUENCE(,9),_xlpm.m,""),_xlpm.bands,1+QUOTIENT(_xlpm.cs-1,3),_xlpm.one,IF(_xlpm.n&gt;1,MIN(_xlpm.bands)=MAX(_xlpm.bands),FALSE),_xlpm.band,IF(_xlpm.one,INDEX(_xlpm.bands,1,1),1),_xlpm.br,1+3*QUOTIENT(_xlpm.r-1,3),_xlpm.bc,1+3*(_xlpm.band-1),_xlpm.sub,INDEX(_xlpm.c,_xlfn.SEQUENCE(3,,_xlpm.br),_xlfn.SEQUENCE(,3,_xlpm.bc)),_xlpm.rr,_xlfn.MAKEARRAY(3,3,_xlfn.LAMBDA(_xlpm.x,_xlpm.y,_xlpm.br+_xlpm.x-1)),_xlpm.cc,_xlfn.MAKEARRAY(3,3,_xlfn.LAMBDA(_xlpm.x,_xlpm.y,_xlpm.bc+_xlpm.y-1)),_xlpm.tm,IF(_xlpm.one,(_xlpm.rr&lt;&gt;_xlpm.r)*ISNUMBER(SEARCH(_xlpm.d&amp;"",_xlpm.sub&amp;"")),FALSE),_xlpm.targets,_xlfn._xlws.FILTER("R"&amp;_xlfn.TOCOL(_xlpm.rr)&amp;"C"&amp;_xlfn.TOCOL(_xlpm.cc),_xlfn.TOCOL(_xlpm.tm),""),_xlpm.txt,_xlfn.TEXTJOIN(", ",TRUE,_xlpm.targets),_xlpm.sourceText,_xlfn.TEXTJOIN(", ",TRUE,"R"&amp;_xlpm.r&amp;"C"&amp;_xlpm.cs),_xlpm.b,3*QUOTIENT(_xlpm.r-1,3)+_xlpm.band,IF(_xlpm.txt&lt;&gt;"","Claiming row · Row "&amp;_xlpm.r&amp;" confines digit "&amp;_xlpm.d&amp;" to box "&amp;_xlpm.b&amp;" via "&amp;_xlpm.sourceText&amp;" · Remove "&amp;_xlpm.d&amp;" from "&amp;_xlpm.txt&amp;".","")))))))</definedName>
    <definedName name="SDK_HintHiddenBox">_xlfn.LAMBDA(_xlpm.board,_xlfn.LET(_xlpm.c,_xlfn.MAKEARRAY(9,9,_xlfn.LAMBDA(_xlpm.r,_xlpm.k,SDK_Candidates(_xlpm.board,_xlpm.r,_xlpm.k))),_xlpm.n,_xlfn.MAKEARRAY(9,9,_xlfn.LAMBDA(_xlpm.b,_xlpm.d,_xlfn.LET(_xlpm.br,1+3*QUOTIENT(_xlpm.b-1,3),_xlpm.bc,1+3*MOD(_xlpm.b-1,3),SUM(--ISNUMBER(SEARCH(_xlpm.d&amp;"",INDEX(_xlpm.c,_xlfn.SEQUENCE(3,,_xlpm.br),_xlfn.SEQUENCE(,3,_xlpm.bc))&amp;"")))))),_xlpm.p,IFERROR(_xlfn.XMATCH(1,_xlfn.TOCOL(_xlpm.n)),0),IF(_xlpm.p=0,"",_xlfn.LET(_xlpm.b,QUOTIENT(_xlpm.p-1,9)+1,_xlpm.d,MOD(_xlpm.p-1,9)+1,_xlpm.br,1+3*QUOTIENT(_xlpm.b-1,3),_xlpm.bc,1+3*MOD(_xlpm.b-1,3),_xlpm.x,_xlfn.TOCOL(INDEX(_xlpm.c,_xlfn.SEQUENCE(3,,_xlpm.br),_xlfn.SEQUENCE(,3,_xlpm.bc)),0,FALSE),_xlpm.q,_xlfn.XMATCH(TRUE,ISNUMBER(SEARCH(_xlpm.d&amp;"",_xlpm.x&amp;""))),_xlpm.r,_xlpm.br+QUOTIENT(_xlpm.q-1,3),_xlpm.k,_xlpm.bc+MOD(_xlpm.q-1,3),"Hidden single in box · R"&amp;_xlpm.r&amp;"C"&amp;_xlpm.k&amp;" = "&amp;_xlpm.d&amp;" · Digit "&amp;_xlpm.d&amp;" appears in only one candidate set in box "&amp;_xlpm.b&amp;"."))))</definedName>
    <definedName name="SDK_HintHiddenCol">_xlfn.LAMBDA(_xlpm.board,_xlfn.LET(_xlpm.c,_xlfn.MAKEARRAY(9,9,_xlfn.LAMBDA(_xlpm.r,_xlpm.k,SDK_Candidates(_xlpm.board,_xlpm.r,_xlpm.k))),_xlpm.n,_xlfn.MAKEARRAY(9,9,_xlfn.LAMBDA(_xlpm.k,_xlpm.d,SUM(--ISNUMBER(SEARCH(_xlpm.d&amp;"",INDEX(_xlpm.c,0,_xlpm.k)&amp;""))))),_xlpm.p,IFERROR(_xlfn.XMATCH(1,_xlfn.TOCOL(_xlpm.n)),0),IF(_xlpm.p=0,"",_xlfn.LET(_xlpm.k,QUOTIENT(_xlpm.p-1,9)+1,_xlpm.d,MOD(_xlpm.p-1,9)+1,_xlpm.r,_xlfn.XMATCH(TRUE,ISNUMBER(SEARCH(_xlpm.d&amp;"",INDEX(_xlpm.c,0,_xlpm.k)&amp;""))),"Hidden single in column · R"&amp;_xlpm.r&amp;"C"&amp;_xlpm.k&amp;" = "&amp;_xlpm.d&amp;" · Digit "&amp;_xlpm.d&amp;" appears in only one candidate set in column "&amp;_xlpm.k&amp;"."))))</definedName>
    <definedName name="SDK_HintHiddenRow">_xlfn.LAMBDA(_xlpm.board,_xlfn.LET(_xlpm.c,_xlfn.MAKEARRAY(9,9,_xlfn.LAMBDA(_xlpm.r,_xlpm.k,SDK_Candidates(_xlpm.board,_xlpm.r,_xlpm.k))),_xlpm.n,_xlfn.MAKEARRAY(9,9,_xlfn.LAMBDA(_xlpm.r,_xlpm.d,SUM(--ISNUMBER(SEARCH(_xlpm.d&amp;"",INDEX(_xlpm.c,_xlpm.r,0)&amp;""))))),_xlpm.p,IFERROR(_xlfn.XMATCH(1,_xlfn.TOCOL(_xlpm.n)),0),IF(_xlpm.p=0,"",_xlfn.LET(_xlpm.r,QUOTIENT(_xlpm.p-1,9)+1,_xlpm.d,MOD(_xlpm.p-1,9)+1,_xlpm.k,_xlfn.XMATCH(TRUE,ISNUMBER(SEARCH(_xlpm.d&amp;"",INDEX(_xlpm.c,_xlpm.r,0)&amp;""))),"Hidden single in row · R"&amp;_xlpm.r&amp;"C"&amp;_xlpm.k&amp;" = "&amp;_xlpm.d&amp;" · Digit "&amp;_xlpm.d&amp;" appears in only one candidate set in row "&amp;_xlpm.r&amp;"."))))</definedName>
    <definedName name="SDK_HintNaked">_xlfn.LAMBDA(_xlpm.board,_xlfn.LET(_xlpm.c,_xlfn.MAKEARRAY(9,9,_xlfn.LAMBDA(_xlpm.r,_xlpm.k,SDK_Candidates(_xlpm.board,_xlpm.r,_xlpm.k))),_xlpm.m,LEN(_xlpm.c)=1,_xlpm.p,IFERROR(_xlfn.XMATCH(TRUE,_xlfn.TOCOL(_xlpm.m)),0),IF(_xlpm.p=0,"",_xlfn.LET(_xlpm.r,QUOTIENT(_xlpm.p-1,9)+1,_xlpm.k,MOD(_xlpm.p-1,9)+1,_xlpm.d,INDEX(_xlpm.c,_xlpm.r,_xlpm.k),"Naked single · R"&amp;_xlpm.r&amp;"C"&amp;_xlpm.k&amp;" = "&amp;_xlpm.d&amp;" · This is the only legal candidate remaining in the square."))))</definedName>
    <definedName name="SDK_HintNakedPair">_xlfn.LAMBDA(_xlpm.board,_xlfn.LET(_xlpm.rowHint,SDK_HintNakedPairRow(_xlpm.board),_xlpm.colHint,SDK_HintNakedPairCol(_xlpm.board),_xlpm.boxHint,SDK_HintNakedPairBox(_xlpm.board),IF(_xlpm.rowHint&lt;&gt;"",_xlpm.rowHint,IF(_xlpm.colHint&lt;&gt;"",_xlpm.colHint,_xlpm.boxHint))))</definedName>
    <definedName name="SDK_HintNakedPairBox">_xlfn.LAMBDA(_xlpm.board,_xlfn.LET(_xlpm.candMatrix,SDK_CandidateMatrix(_xlpm.board),_xlfn.REDUCE("",_xlfn.SEQUENCE(81),_xlfn.LAMBDA(_xlpm.foundHint,_xlpm.scanIndex,IF(_xlpm.foundHint&lt;&gt;"",_xlpm.foundHint,_xlfn.LET(_xlpm.rowNum,QUOTIENT(_xlpm.scanIndex-1,9)+1,_xlpm.colNum,MOD(_xlpm.scanIndex-1,9)+1,_xlpm.pairText,INDEX(_xlpm.candMatrix,_xlpm.rowNum,_xlpm.colNum)&amp;"",_xlpm.boxStartRow,1+3*QUOTIENT(_xlpm.rowNum-1,3),_xlpm.boxStartCol,1+3*QUOTIENT(_xlpm.colNum-1,3),_xlpm.unitVals,_xlfn.TOCOL(INDEX(_xlpm.candMatrix,_xlfn.SEQUENCE(3,,_xlpm.boxStartRow),_xlfn.SEQUENCE(,3,_xlpm.boxStartCol)))&amp;"",_xlpm.pairFlag,AND(LEN(_xlpm.pairText)=2,SUM(--(_xlpm.unitVals=_xlpm.pairText))=2),_xlpm.pairPositions,_xlfn._xlws.FILTER(_xlfn.SEQUENCE(9),_xlpm.unitVals=_xlpm.pairText,""),_xlpm.firstIndex,IF(_xlpm.pairFlag,INDEX(_xlpm.pairPositions,1),0),_xlpm.secondIndex,IF(_xlpm.pairFlag,INDEX(_xlpm.pairPositions,ROWS(_xlpm.pairPositions)),0),_xlpm.rowCoords,_xlpm.boxStartRow+QUOTIENT(_xlfn.SEQUENCE(9)-1,3),_xlpm.colCoords,_xlpm.boxStartCol+MOD(_xlfn.SEQUENCE(9)-1,3),_xlpm.otherMask,(_xlfn.SEQUENCE(9)&lt;&gt;_xlpm.firstIndex)*(_xlfn.SEQUENCE(9)&lt;&gt;_xlpm.secondIndex),_xlpm.hitMask,IF(_xlpm.pairFlag,_xlpm.otherMask*((ISNUMBER(SEARCH(LEFT(_xlpm.pairText,1),_xlpm.unitVals))+ISNUMBER(SEARCH(RIGHT(_xlpm.pairText,1),_xlpm.unitVals)))&gt;0),_xlfn.SEQUENCE(9)=0),_xlpm.targetCells,_xlfn._xlws.FILTER("R"&amp;_xlpm.rowCoords&amp;"C"&amp;_xlpm.colCoords,_xlpm.hitMask,""),_xlpm.targetText,_xlfn.TEXTJOIN(", ",TRUE,_xlpm.targetCells),_xlpm.firstRow,_xlpm.boxStartRow+QUOTIENT(_xlpm.firstIndex-1,3),_xlpm.firstCol,_xlpm.boxStartCol+MOD(_xlpm.firstIndex-1,3),_xlpm.secondRow,_xlpm.boxStartRow+QUOTIENT(_xlpm.secondIndex-1,3),_xlpm.secondCol,_xlpm.boxStartCol+MOD(_xlpm.secondIndex-1,3),_xlpm.boxNum,1+3*QUOTIENT(_xlpm.rowNum-1,3)+QUOTIENT(_xlpm.colNum-1,3),IF(_xlpm.targetText&lt;&gt;"","Naked pair in box · R"&amp;_xlpm.firstRow&amp;"C"&amp;_xlpm.firstCol&amp;" and R"&amp;_xlpm.secondRow&amp;"C"&amp;_xlpm.secondCol&amp;" contain only "&amp;LEFT(_xlpm.pairText,1)&amp;"/"&amp;RIGHT(_xlpm.pairText,1)&amp;" in box "&amp;_xlpm.boxNum&amp;" · Remove "&amp;LEFT(_xlpm.pairText,1)&amp;" and "&amp;RIGHT(_xlpm.pairText,1)&amp;" from "&amp;_xlpm.targetText&amp;".","")))))))</definedName>
    <definedName name="SDK_HintNakedPairCol">_xlfn.LAMBDA(_xlpm.board,_xlfn.LET(_xlpm.candMatrix,SDK_CandidateMatrix(_xlpm.board),_xlfn.REDUCE("",_xlfn.SEQUENCE(81),_xlfn.LAMBDA(_xlpm.foundHint,_xlpm.scanIndex,IF(_xlpm.foundHint&lt;&gt;"",_xlpm.foundHint,_xlfn.LET(_xlpm.colNum,QUOTIENT(_xlpm.scanIndex-1,9)+1,_xlpm.rowNum,MOD(_xlpm.scanIndex-1,9)+1,_xlpm.pairText,INDEX(_xlpm.candMatrix,_xlpm.rowNum,_xlpm.colNum)&amp;"",_xlpm.unitVals,INDEX(_xlpm.candMatrix,0,_xlpm.colNum)&amp;"",_xlpm.pairFlag,AND(LEN(_xlpm.pairText)=2,SUM(--(_xlpm.unitVals=_xlpm.pairText))=2),_xlpm.pairPositions,_xlfn._xlws.FILTER(_xlfn.SEQUENCE(9),_xlpm.unitVals=_xlpm.pairText,""),_xlpm.firstPos,IF(_xlpm.pairFlag,INDEX(_xlpm.pairPositions,1),0),_xlpm.secondPos,IF(_xlpm.pairFlag,INDEX(_xlpm.pairPositions,ROWS(_xlpm.pairPositions)),0),_xlpm.otherMask,(_xlfn.SEQUENCE(9)&lt;&gt;_xlpm.firstPos)*(_xlfn.SEQUENCE(9)&lt;&gt;_xlpm.secondPos),_xlpm.hitMask,IF(_xlpm.pairFlag,_xlpm.otherMask*((ISNUMBER(SEARCH(LEFT(_xlpm.pairText,1),_xlpm.unitVals))+ISNUMBER(SEARCH(RIGHT(_xlpm.pairText,1),_xlpm.unitVals)))&gt;0),_xlfn.SEQUENCE(9)=0),_xlpm.targetCells,_xlfn._xlws.FILTER("R"&amp;_xlfn.SEQUENCE(9)&amp;"C"&amp;_xlpm.colNum,_xlpm.hitMask,""),_xlpm.targetText,_xlfn.TEXTJOIN(", ",TRUE,_xlpm.targetCells),IF(_xlpm.targetText&lt;&gt;"","Naked pair in column · R"&amp;_xlpm.firstPos&amp;"C"&amp;_xlpm.colNum&amp;" and R"&amp;_xlpm.secondPos&amp;"C"&amp;_xlpm.colNum&amp;" contain only "&amp;LEFT(_xlpm.pairText,1)&amp;"/"&amp;RIGHT(_xlpm.pairText,1)&amp;" · Remove "&amp;LEFT(_xlpm.pairText,1)&amp;" and "&amp;RIGHT(_xlpm.pairText,1)&amp;" from "&amp;_xlpm.targetText&amp;".","")))))))</definedName>
    <definedName name="SDK_HintNakedPairRow">_xlfn.LAMBDA(_xlpm.board,_xlfn.LET(_xlpm.candMatrix,SDK_CandidateMatrix(_xlpm.board),_xlfn.REDUCE("",_xlfn.SEQUENCE(81),_xlfn.LAMBDA(_xlpm.foundHint,_xlpm.scanIndex,IF(_xlpm.foundHint&lt;&gt;"",_xlpm.foundHint,_xlfn.LET(_xlpm.rowNum,QUOTIENT(_xlpm.scanIndex-1,9)+1,_xlpm.colNum,MOD(_xlpm.scanIndex-1,9)+1,_xlpm.pairText,INDEX(_xlpm.candMatrix,_xlpm.rowNum,_xlpm.colNum)&amp;"",_xlpm.unitVals,INDEX(_xlpm.candMatrix,_xlpm.rowNum,0)&amp;"",_xlpm.pairFlag,AND(LEN(_xlpm.pairText)=2,SUM(--(_xlpm.unitVals=_xlpm.pairText))=2),_xlpm.pairPositions,_xlfn._xlws.FILTER(_xlfn.SEQUENCE(,9),_xlpm.unitVals=_xlpm.pairText,""),_xlpm.firstPos,IF(_xlpm.pairFlag,INDEX(_xlpm.pairPositions,1,1),0),_xlpm.secondPos,IF(_xlpm.pairFlag,INDEX(_xlpm.pairPositions,1,COLUMNS(_xlpm.pairPositions)),0),_xlpm.otherMask,(_xlfn.SEQUENCE(,9)&lt;&gt;_xlpm.firstPos)*(_xlfn.SEQUENCE(,9)&lt;&gt;_xlpm.secondPos),_xlpm.hitMask,IF(_xlpm.pairFlag,_xlpm.otherMask*((ISNUMBER(SEARCH(LEFT(_xlpm.pairText,1),_xlpm.unitVals))+ISNUMBER(SEARCH(RIGHT(_xlpm.pairText,1),_xlpm.unitVals)))&gt;0),_xlfn.SEQUENCE(,9)=0),_xlpm.targetCells,_xlfn._xlws.FILTER("R"&amp;_xlpm.rowNum&amp;"C"&amp;_xlfn.SEQUENCE(,9),_xlpm.hitMask,""),_xlpm.targetText,_xlfn.TEXTJOIN(", ",TRUE,_xlpm.targetCells),IF(_xlpm.targetText&lt;&gt;"","Naked pair in row · R"&amp;_xlpm.rowNum&amp;"C"&amp;_xlpm.firstPos&amp;" and R"&amp;_xlpm.rowNum&amp;"C"&amp;_xlpm.secondPos&amp;" contain only "&amp;LEFT(_xlpm.pairText,1)&amp;"/"&amp;RIGHT(_xlpm.pairText,1)&amp;" · Remove "&amp;LEFT(_xlpm.pairText,1)&amp;" and "&amp;RIGHT(_xlpm.pairText,1)&amp;" from "&amp;_xlpm.targetText&amp;".","")))))))</definedName>
    <definedName name="SDK_HintNakedPairRowCandidates">_xlfn.LAMBDA(_xlpm.candMatrix,_xlfn.REDUCE("",_xlfn.SEQUENCE(81),_xlfn.LAMBDA(_xlpm.foundHint,_xlpm.scanIndex,IF(_xlpm.foundHint&lt;&gt;"",_xlpm.foundHint,_xlfn.LET(_xlpm.rowNum,QUOTIENT(_xlpm.scanIndex-1,9)+1,_xlpm.colNum,MOD(_xlpm.scanIndex-1,9)+1,_xlpm.pairText,INDEX(_xlpm.candMatrix,_xlpm.rowNum,_xlpm.colNum)&amp;"",_xlpm.unitVals,INDEX(_xlpm.candMatrix,_xlpm.rowNum,0)&amp;"",_xlpm.pairFlag,AND(LEN(_xlpm.pairText)=2,SUM(--(_xlpm.unitVals=_xlpm.pairText))=2),_xlpm.pairPositions,_xlfn._xlws.FILTER(_xlfn.SEQUENCE(,9),_xlpm.unitVals=_xlpm.pairText,""),_xlpm.firstPos,IF(_xlpm.pairFlag,INDEX(_xlpm.pairPositions,1,1),0),_xlpm.secondPos,IF(_xlpm.pairFlag,INDEX(_xlpm.pairPositions,1,COLUMNS(_xlpm.pairPositions)),0),_xlpm.otherMask,(_xlfn.SEQUENCE(,9)&lt;&gt;_xlpm.firstPos)*(_xlfn.SEQUENCE(,9)&lt;&gt;_xlpm.secondPos),_xlpm.hitMask,IF(_xlpm.pairFlag,_xlpm.otherMask*((ISNUMBER(SEARCH(LEFT(_xlpm.pairText,1),_xlpm.unitVals))+ISNUMBER(SEARCH(RIGHT(_xlpm.pairText,1),_xlpm.unitVals)))&gt;0),_xlfn.SEQUENCE(,9)=0),_xlpm.targetCells,_xlfn._xlws.FILTER("R"&amp;_xlpm.rowNum&amp;"C"&amp;_xlfn.SEQUENCE(,9),_xlpm.hitMask,""),_xlpm.targetText,_xlfn.TEXTJOIN(", ",TRUE,_xlpm.targetCells),IF(_xlpm.targetText&lt;&gt;"","Naked pair in row · R"&amp;_xlpm.rowNum&amp;"C"&amp;_xlpm.firstPos&amp;" and R"&amp;_xlpm.rowNum&amp;"C"&amp;_xlpm.secondPos&amp;" contain only "&amp;LEFT(_xlpm.pairText,1)&amp;"/"&amp;RIGHT(_xlpm.pairText,1)&amp;" · Remove "&amp;LEFT(_xlpm.pairText,1)&amp;" and "&amp;RIGHT(_xlpm.pairText,1)&amp;" from "&amp;_xlpm.targetText&amp;".",""))))))</definedName>
    <definedName name="SDK_HintPointing">_xlfn.LAMBDA(_xlpm.board,SDK_PointingHint(_xlpm.board))</definedName>
    <definedName name="SDK_HintPointingCol">_xlfn.LAMBDA(_xlpm.board,SDK_PointingColHint(_xlpm.board))</definedName>
    <definedName name="SDK_HintPointingRow">_xlfn.LAMBDA(_xlpm.board,SDK_PointingRowHint(_xlpm.board))</definedName>
    <definedName name="SDK_IsSolved">_xlfn.LAMBDA(_xlpm.board,_xlpm.solution,AND(_xlfn.TOCOL(_xlpm.board)=_xlfn.TOCOL(_xlpm.solution)))</definedName>
    <definedName name="SDK_NextHint">_xlfn.LAMBDA(_xlpm.board,_xlfn.LET(_xlpm.a,SDK_HintNaked(_xlpm.board),_xlpm.b,SDK_HintHiddenRow(_xlpm.board),_xlpm.c,SDK_HintHiddenCol(_xlpm.board),_xlpm.d,SDK_HintHiddenBox(_xlpm.board),IF(_xlpm.a&lt;&gt;"",_xlpm.a,IF(_xlpm.b&lt;&gt;"",_xlpm.b,IF(_xlpm.c&lt;&gt;"",_xlpm.c,IF(_xlpm.d&lt;&gt;"",_xlpm.d,"No naked or hidden single is currently available."))))))</definedName>
    <definedName name="SDK_PlayerHint">_xlfn.LAMBDA(_xlpm.board,_xlpm.solution,_xlfn.LET(_xlpm.logic,SDK_CoachHintV2(_xlpm.board),IF(_xlpm.logic="No supported logical step is currently available.",SDK_FallbackReveal(_xlpm.board,_xlpm.solution),_xlpm.logic)))</definedName>
    <definedName name="SDK_PlayerTrace">_xlfn.LAMBDA(_xlpm.board,_xlpm.solution,_xlfn.LET(_xlpm.hintText,_xlfn.TEXTJOIN("",TRUE,SDK_PlayerHint(_xlpm.board,_xlpm.solution)),_xlpm.parts,_xlfn.TEXTSPLIT(_xlpm.hintText," · "),_xlpm.partCount,COLUMNS(_xlpm.parts),_xlpm.lineOne,IF(_xlpm.partCount&gt;1,"Technique — "&amp;INDEX(_xlpm.parts,1,1)&amp;" | Pattern — "&amp;INDEX(_xlpm.parts,1,2),"Status — "&amp;INDEX(_xlpm.parts,1,1)),_xlpm.lineTwo,IF(_xlpm.partCount&gt;2,"Action — "&amp;_xlfn.TEXTJOIN(" · ",TRUE,_xlfn.DROP(_xlpm.parts,,2)),"Action — No further supported step."),_xlfn.VSTACK(_xlpm.lineOne,_xlpm.lineTwo)))</definedName>
    <definedName name="SDK_PointingColHint">_xlfn.LAMBDA(_xlpm.board,_xlfn.LET(_xlpm.candMatrix,SDK_CandidateMatrix(_xlpm.board),_xlfn.REDUCE("",_xlfn.SEQUENCE(81),_xlfn.LAMBDA(_xlpm.foundHint,_xlpm.scanIndex,IF(_xlpm.foundHint&lt;&gt;"",_xlpm.foundHint,_xlfn.LET(_xlpm.boxNum,QUOTIENT(_xlpm.scanIndex-1,9)+1,_xlpm.digitNum,MOD(_xlpm.scanIndex-1,9)+1,_xlpm.boxStartRow,1+3*QUOTIENT(_xlpm.boxNum-1,3),_xlpm.boxStartCol,1+3*MOD(_xlpm.boxNum-1,3),_xlpm.boxCandidates,INDEX(_xlpm.candMatrix,_xlfn.SEQUENCE(3,,_xlpm.boxStartRow),_xlfn.SEQUENCE(,3,_xlpm.boxStartCol)),_xlpm.candidateMask,ISNUMBER(SEARCH(_xlpm.digitNum&amp;"",_xlpm.boxCandidates&amp;"")),_xlpm.candidateCount,SUM(--_xlpm.candidateMask),_xlpm.rowCoordinates,_xlfn.TOCOL(_xlfn.MAKEARRAY(3,3,_xlfn.LAMBDA(_xlpm.rowOffset,_xlpm.colOffset,_xlpm.boxStartRow+_xlpm.rowOffset-1))),_xlpm.colCoordinates,_xlfn.TOCOL(_xlfn.MAKEARRAY(3,3,_xlfn.LAMBDA(_xlpm.rowOffset,_xlpm.colOffset,_xlpm.boxStartCol+_xlpm.colOffset-1))),_xlpm.candidateCols,_xlfn._xlws.FILTER(_xlpm.colCoordinates,_xlfn.TOCOL(_xlpm.candidateMask),""),_xlpm.sourceCells,_xlfn._xlws.FILTER("R"&amp;_xlpm.rowCoordinates&amp;"C"&amp;_xlpm.colCoordinates,_xlfn.TOCOL(_xlpm.candidateMask),""),_xlpm.sourceText,_xlfn.TEXTJOIN(", ",TRUE,_xlpm.sourceCells),_xlpm.singleCol,IF(_xlpm.candidateCount&gt;1,MIN(_xlpm.candidateCols)=MAX(_xlpm.candidateCols),FALSE),_xlpm.targetCol,IF(_xlpm.singleCol,INDEX(_xlpm.candidateCols,1),1),_xlpm.colCandidates,_xlfn.CHOOSECOLS(_xlpm.candMatrix,_xlpm.targetCol)&amp;"",_xlpm.rowNumbers,_xlfn.SEQUENCE(9),_xlpm.outsideMask,((_xlpm.rowNumbers&lt;_xlpm.boxStartRow)+(_xlpm.rowNumbers&gt;_xlpm.boxStartRow+2))&gt;0,_xlpm.containsMask,ISNUMBER(SEARCH(_xlpm.digitNum&amp;"",_xlpm.colCandidates)),_xlpm.targetCells,_xlfn._xlws.FILTER("R"&amp;_xlpm.rowNumbers&amp;"C"&amp;_xlpm.targetCol,_xlpm.outsideMask*_xlpm.containsMask,""),_xlpm.targetText,_xlfn.TEXTJOIN(", ",TRUE,_xlpm.targetCells),IF(AND(_xlpm.singleCol,_xlpm.targetText&lt;&gt;""),"Pointing column · Box "&amp;_xlpm.boxNum&amp;" confines digit "&amp;_xlpm.digitNum&amp;" to column "&amp;_xlpm.targetCol&amp;" via "&amp;_xlpm.sourceText&amp;" · Remove "&amp;_xlpm.digitNum&amp;" from "&amp;_xlpm.targetText&amp;".","")))))))</definedName>
    <definedName name="SDK_PointingHint">_xlfn.LAMBDA(_xlpm.board,_xlfn.LET(_xlpm.rowHint,SDK_PointingRowHint(_xlpm.board),_xlpm.colHint,SDK_PointingColHint(_xlpm.board),IF(_xlpm.rowHint&lt;&gt;"",_xlpm.rowHint,_xlpm.colHint)))</definedName>
    <definedName name="SDK_PointingRowHint">_xlfn.LAMBDA(_xlpm.board,_xlfn.LET(_xlpm.candMatrix,SDK_CandidateMatrix(_xlpm.board),_xlfn.REDUCE("",_xlfn.SEQUENCE(81),_xlfn.LAMBDA(_xlpm.foundHint,_xlpm.scanIndex,IF(_xlpm.foundHint&lt;&gt;"",_xlpm.foundHint,_xlfn.LET(_xlpm.boxNum,QUOTIENT(_xlpm.scanIndex-1,9)+1,_xlpm.digitNum,MOD(_xlpm.scanIndex-1,9)+1,_xlpm.boxStartRow,1+3*QUOTIENT(_xlpm.boxNum-1,3),_xlpm.boxStartCol,1+3*MOD(_xlpm.boxNum-1,3),_xlpm.boxCandidates,INDEX(_xlpm.candMatrix,_xlfn.SEQUENCE(3,,_xlpm.boxStartRow),_xlfn.SEQUENCE(,3,_xlpm.boxStartCol)),_xlpm.candidateMask,ISNUMBER(SEARCH(_xlpm.digitNum&amp;"",_xlpm.boxCandidates&amp;"")),_xlpm.candidateCount,SUM(--_xlpm.candidateMask),_xlpm.rowCoordinates,_xlfn.TOCOL(_xlfn.MAKEARRAY(3,3,_xlfn.LAMBDA(_xlpm.rowOffset,_xlpm.colOffset,_xlpm.boxStartRow+_xlpm.rowOffset-1))),_xlpm.colCoordinates,_xlfn.TOCOL(_xlfn.MAKEARRAY(3,3,_xlfn.LAMBDA(_xlpm.rowOffset,_xlpm.colOffset,_xlpm.boxStartCol+_xlpm.colOffset-1))),_xlpm.candidateRows,_xlfn._xlws.FILTER(_xlpm.rowCoordinates,_xlfn.TOCOL(_xlpm.candidateMask),""),_xlpm.sourceCells,_xlfn._xlws.FILTER("R"&amp;_xlpm.rowCoordinates&amp;"C"&amp;_xlpm.colCoordinates,_xlfn.TOCOL(_xlpm.candidateMask),""),_xlpm.sourceText,_xlfn.TEXTJOIN(", ",TRUE,_xlpm.sourceCells),_xlpm.singleRow,IF(_xlpm.candidateCount&gt;1,MIN(_xlpm.candidateRows)=MAX(_xlpm.candidateRows),FALSE),_xlpm.targetRow,IF(_xlpm.singleRow,INDEX(_xlpm.candidateRows,1),1),_xlpm.rowCandidates,_xlfn.CHOOSEROWS(_xlpm.candMatrix,_xlpm.targetRow)&amp;"",_xlpm.columnNumbers,_xlfn.SEQUENCE(,9),_xlpm.outsideMask,((_xlpm.columnNumbers&lt;_xlpm.boxStartCol)+(_xlpm.columnNumbers&gt;_xlpm.boxStartCol+2))&gt;0,_xlpm.containsMask,ISNUMBER(SEARCH(_xlpm.digitNum&amp;"",_xlpm.rowCandidates)),_xlpm.targetCells,_xlfn._xlws.FILTER("R"&amp;_xlpm.targetRow&amp;"C"&amp;_xlpm.columnNumbers,_xlpm.outsideMask*_xlpm.containsMask,""),_xlpm.targetText,_xlfn.TEXTJOIN(", ",TRUE,_xlpm.targetCells),IF(AND(_xlpm.singleRow,_xlpm.targetText&lt;&gt;""),"Pointing row · Box "&amp;_xlpm.boxNum&amp;" confines digit "&amp;_xlpm.digitNum&amp;" to row "&amp;_xlpm.targetRow&amp;" via "&amp;_xlpm.sourceText&amp;" · Remove "&amp;_xlpm.digitNum&amp;" from "&amp;_xlpm.targetText&amp;".","")))))))</definedName>
    <definedName name="SDK_RenderDigit">_xlfn.LAMBDA(_xlpm.mode,_xlpm.noteText,_xlpm.legalText,_xlpm.digit,_xlfn.LET(_xlpm.n,_xlpm.noteText&amp;"",_xlpm.l,_xlpm.legalText&amp;"",IF(_xlpm.mode="Auto",IF(ISNUMBER(SEARCH(_xlpm.digit,_xlpm.l)),_xlpm.digit,""),IF(_xlpm.mode="Manual",IF(ISNUMBER(SEARCH(_xlpm.digit,_xlpm.n)),_xlpm.digit,""),IF(_xlpm.n="",IF(ISNUMBER(SEARCH(_xlpm.digit,_xlpm.l)),_xlpm.digit,""),IF(AND(ISNUMBER(SEARCH(_xlpm.digit,_xlpm.n)),ISNUMBER(SEARCH(_xlpm.digit,_xlpm.l))),_xlpm.digit,""))))))</definedName>
    <definedName name="SDK_SetCell" comment="Returns a new 9×9 board with one cell replaced while preserving true blanks.">_xlfn.LAMBDA(_xlpm.board,_xlpm.r,_xlpm.c,_xlpm.value,_xlfn.MAKEARRAY(9,9,_xlfn.LAMBDA(_xlpm.rr,_xlpm.cc,_xlfn.LET(_xlpm.x,INDEX(_xlpm.board,_xlpm.rr,_xlpm.cc),IF(AND(_xlpm.rr=_xlpm.r,_xlpm.cc=_xlpm.c),_xlpm.value,IF(LEN(_xlpm.x&amp;"")=0,"",_xlpm.x))))))</definedName>
    <definedName name="SDK_Solve" comment="Experimental formula-only backtracking solver using minimum remaining candidates and SDK_SolveTry branch recursion.">_xlfn.LAMBDA(_xlpm.board,_xlfn.LET(_xlpm.conflicts,SUM(_xlfn.MAKEARRAY(9,9,_xlfn.LAMBDA(_xlpm.r,_xlpm.c,--SDK_Conflict(_xlpm.board,_xlpm.r,_xlpm.c)))),_xlpm.dead,SDK_HasDeadEnd(_xlpm.board),_xlpm.emptyCount,SUM(--(LEN(_xlpm.board&amp;"")=0)),IF(OR(_xlpm.conflicts&gt;0,_xlpm.dead),NA(),IF(_xlpm.emptyCount=0,_xlpm.board,_xlfn.LET(_xlpm.candidates,SDK_CandidateMatrix(_xlpm.board),_xlpm.lengths,IF(LEN(_xlpm.board&amp;"")=0,LEN(_xlpm.candidates),99),_xlpm.minLength,MIN(_xlpm.lengths),_xlpm.position,_xlfn.XMATCH(_xlpm.minLength,_xlfn.TOCOL(_xlpm.lengths)),_xlpm.r,QUOTIENT(_xlpm.position-1,9)+1,_xlpm.c,MOD(_xlpm.position-1,9)+1,_xlpm.options,INDEX(_xlpm.candidates,_xlpm.r,_xlpm.c)&amp;"",SDK_SolveTry(_xlpm.board,_xlpm.r,_xlpm.c,_xlpm.options,1))))))</definedName>
    <definedName name="SDK_SolveStatus">_xlfn.LAMBDA(_xlpm.board,IF(OR(ROWS(_xlpm.board)&lt;&gt;9,COLUMNS(_xlpm.board)&lt;&gt;9),"SEARCH ERROR",IFERROR(_xlfn.LET(_xlpm.result,SDK_Solve(_xlpm.board),IF(AND(ISNA(_xlpm.result)),"NO SOLUTION","VIABLE")),"SEARCH ERROR")))</definedName>
    <definedName name="SDK_SolveTry" comment="Recursive branch iterator used by SDK_Solve; tries candidate digits in order.">_xlfn.LAMBDA(_xlpm.board,_xlpm.r,_xlpm.c,_xlpm.options,_xlpm.i,IF(_xlpm.i&gt;LEN(_xlpm.options),NA(),_xlfn.LET(_xlpm.nextBoard,SDK_SetCell(_xlpm.board,_xlpm.r,_xlpm.c,--MID(_xlpm.options,_xlpm.i,1)),_xlpm.result,IFERROR(SDK_Solve(_xlpm.nextBoard),NA()),IF(IFERROR(AND(ROWS(_xlpm.result)=9,COLUMNS(_xlpm.result)=9),FALSE),_xlpm.result,SDK_SolveTry(_xlpm.board,_xlpm.r,_xlpm.c,_xlpm.options,_xlpm.i+1)))))</definedName>
    <definedName name="SDK_Uniqueness">_xlfn.LAMBDA(_xlpm.board,IFERROR(_xlfn.LET(_xlpm.n,SDK_CountSolutions(_xlpm.board,2),CHOOSE(_xlpm.n+1,"NO SOLUTION","UNIQUE","MULTIPLE SOLUTIONS")),"SEARCH ERROR"))</definedName>
    <definedName name="SDKP_AdvancedHint">_xlfn.LAMBDA(_xlpm.c,_xlfn.LET(_xlpm.a,SDKP_PointingRow(_xlpm.c),_xlpm.b,SDKP_PointingCol(_xlpm.c),_xlpm.d,SDKP_ClaimingRow(_xlpm.c),_xlpm.e,SDKP_ClaimingCol(_xlpm.c),_xlpm.f,SDKP_NakedPairRow(_xlpm.c),_xlpm.g,SDKP_NakedPairCol(_xlpm.c),_xlpm.h,SDKP_NakedPairBox(_xlpm.c),IF(_xlpm.a&lt;&gt;"",_xlpm.a,IF(_xlpm.b&lt;&gt;"",_xlpm.b,IF(_xlpm.d&lt;&gt;"",_xlpm.d,IF(_xlpm.e&lt;&gt;"",_xlpm.e,IF(_xlpm.f&lt;&gt;"",_xlpm.f,IF(_xlpm.g&lt;&gt;"",_xlpm.g,_xlpm.h))))))))</definedName>
    <definedName name="SDKP_Apply">_xlfn.LAMBDA(_xlpm.c,_xlpm.h,_xlfn.LET(_xlpm.removeText,_xlfn.TEXTBEFORE(_xlfn.TEXTAFTER(_xlpm.h,"Remove ")," from "),_xlpm.targets,_xlfn.TEXTBEFORE(_xlfn.TEXTAFTER(_xlpm.h," from "), "."),_xlfn.MAKEARRAY(9,9,_xlfn.LAMBDA(_xlpm.r,_xlpm.k,_xlfn.LET(_xlpm.cur,INDEX(_xlpm.c,_xlpm.r,_xlpm.k)&amp;"",_xlpm.coord,"R"&amp;_xlpm.r&amp;"C"&amp;_xlpm.k,IF(OR(_xlpm.cur="",ISERROR(SEARCH(_xlpm.coord,_xlpm.targets))),_xlpm.cur,_xlfn.LET(_xlpm.chars,MID(_xlpm.cur,_xlfn.SEQUENCE(LEN(_xlpm.cur)),1),_xlfn.TEXTJOIN("",TRUE,_xlfn._xlws.FILTER(_xlpm.chars,ISERROR(SEARCH(_xlpm.chars,_xlpm.removeText)),"")))))))))</definedName>
    <definedName name="SDKP_ApplyStep">_xlfn.LAMBDA(_xlpm.c,_xlpm.s,_xlfn.LET(_xlpm.removeText,INDEX(_xlpm.s,1,3)&amp;"",_xlpm.targets,INDEX(_xlpm.s,1,4)&amp;"",_xlfn.MAKEARRAY(9,9,_xlfn.LAMBDA(_xlpm.r,_xlpm.k,_xlfn.LET(_xlpm.cur,INDEX(_xlpm.c,_xlpm.r,_xlpm.k)&amp;"",_xlpm.coord,"R"&amp;_xlpm.r&amp;"C"&amp;_xlpm.k,IF(OR(_xlpm.cur="",ISERROR(SEARCH(_xlpm.coord,_xlpm.targets))),_xlpm.cur,_xlfn.LET(_xlpm.chars,MID(_xlpm.cur,_xlfn.SEQUENCE(LEN(_xlpm.cur)),1),_xlfn.TEXTJOIN("",TRUE,_xlfn._xlws.FILTER(_xlpm.chars,ISERROR(SEARCH(_xlpm.chars,_xlpm.removeText)),"")))))))))</definedName>
    <definedName name="SDKP_BasicHint">_xlfn.LAMBDA(_xlpm.c,_xlfn.LET(_xlpm.a,SDKP_Naked(_xlpm.c),_xlpm.b,SDKP_HiddenRow(_xlpm.c),_xlpm.d,SDKP_HiddenCol(_xlpm.c),_xlpm.e,SDKP_HiddenBox(_xlpm.c),IF(_xlpm.a&lt;&gt;"",_xlpm.a,IF(_xlpm.b&lt;&gt;"",_xlpm.b,IF(_xlpm.d&lt;&gt;"",_xlpm.d,_xlpm.e)))))</definedName>
    <definedName name="SDKP_Chain">_xlfn.LAMBDA(_xlpm.board,_xlpm.lim,SDKP_ChainLoop(_xlpm.board,SDK_CandidateMatrix(_xlpm.board),0,_xlpm.lim,""))</definedName>
    <definedName name="SDKP_ChainLoop">_xlfn.LAMBDA(_xlpm.board,_xlpm.c,_xlpm.steps,_xlpm.lim,_xlpm.log,_xlfn.LET(_xlpm.bad,SDKP_Contradiction(_xlpm.board,_xlpm.c),_xlpm.basic,IF(_xlpm.bad,"",SDKP_BasicHint(_xlpm.c)),_xlpm.emptyStep,_xlfn.HSTACK("","","","",""),_xlpm.rowStep,IF(OR(_xlpm.bad,_xlpm.basic&lt;&gt;""),_xlpm.emptyStep,SDKP_PointingRowStep(_xlpm.c)),_xlpm.rowText,INDEX(_xlpm.rowStep,1,5),_xlpm.colStep,IF(OR(_xlpm.bad,_xlpm.basic&lt;&gt;"",_xlpm.rowText&lt;&gt;""),_xlpm.emptyStep,SDKP_PointingColStep(_xlpm.c)),_xlpm.colText,INDEX(_xlpm.colStep,1,5),_xlpm.claimRowStep,IF(OR(_xlpm.bad,_xlpm.basic&lt;&gt;"",_xlpm.rowText&lt;&gt;"",_xlpm.colText&lt;&gt;""),_xlpm.emptyStep,SDKP_ClaimingRowStep(_xlpm.c)),_xlpm.claimRowText,INDEX(_xlpm.claimRowStep,1,5),_xlpm.claimColStep,IF(OR(_xlpm.bad,_xlpm.basic&lt;&gt;"",_xlpm.rowText&lt;&gt;"",_xlpm.colText&lt;&gt;"",_xlpm.claimRowText&lt;&gt;""),_xlpm.emptyStep,SDKP_ClaimingColStep(_xlpm.c)),_xlpm.claimColText,INDEX(_xlpm.claimColStep,1,5),_xlpm.pairRowStep,IF(OR(_xlpm.bad,_xlpm.basic&lt;&gt;"",_xlpm.rowText&lt;&gt;"",_xlpm.colText&lt;&gt;"",_xlpm.claimRowText&lt;&gt;"",_xlpm.claimColText&lt;&gt;""),_xlpm.emptyStep,SDKP_NakedPairRowStep(_xlpm.c)),_xlpm.pairRowText,INDEX(_xlpm.pairRowStep,1,5),_xlpm.pairColStep,IF(OR(_xlpm.bad,_xlpm.basic&lt;&gt;"",_xlpm.rowText&lt;&gt;"",_xlpm.colText&lt;&gt;"",_xlpm.claimRowText&lt;&gt;"",_xlpm.claimColText&lt;&gt;"",_xlpm.pairRowText&lt;&gt;""),_xlpm.emptyStep,SDKP_NakedPairColStep(_xlpm.c)),_xlpm.pairColText,INDEX(_xlpm.pairColStep,1,5),_xlpm.pairBoxStep,IF(OR(_xlpm.bad,_xlpm.basic&lt;&gt;"",_xlpm.rowText&lt;&gt;"",_xlpm.colText&lt;&gt;"",_xlpm.claimRowText&lt;&gt;"",_xlpm.claimColText&lt;&gt;"",_xlpm.pairRowText&lt;&gt;"",_xlpm.pairColText&lt;&gt;""),_xlpm.emptyStep,SDKP_NakedPairBoxStep(_xlpm.c)),_xlpm.pairBoxText,INDEX(_xlpm.pairBoxStep,1,5),_xlpm.step,IF(_xlpm.rowText&lt;&gt;"",_xlpm.rowStep,IF(_xlpm.colText&lt;&gt;"",_xlpm.colStep,IF(_xlpm.claimRowText&lt;&gt;"",_xlpm.claimRowStep,IF(_xlpm.claimColText&lt;&gt;"",_xlpm.claimColStep,IF(_xlpm.pairRowText&lt;&gt;"",_xlpm.pairRowStep,IF(_xlpm.pairColText&lt;&gt;"",_xlpm.pairColStep,_xlpm.pairBoxStep)))))),_xlpm.stepText,IF(_xlpm.rowText&lt;&gt;"",_xlpm.rowText,IF(_xlpm.colText&lt;&gt;"",_xlpm.colText,IF(_xlpm.claimRowText&lt;&gt;"",_xlpm.claimRowText,IF(_xlpm.claimColText&lt;&gt;"",_xlpm.claimColText,IF(_xlpm.pairRowText&lt;&gt;"",_xlpm.pairRowText,IF(_xlpm.pairColText&lt;&gt;"",_xlpm.pairColText,_xlpm.pairBoxText)))))),_xlpm.adv,IF(OR(_xlpm.bad,_xlpm.basic&lt;&gt;""),"",_xlpm.stepText),_xlpm.state,IF(_xlpm.bad,"CONTRADICTION",IF(_xlpm.basic&lt;&gt;"","ASSIGNMENT",IF(_xlpm.adv="","STABLE",IF(_xlpm.steps&gt;=_xlpm.lim,"LIMIT","CONTINUE")))),IF(_xlpm.state="CONTINUE",_xlfn.LET(_xlpm.next,SDKP_ApplyStep(_xlpm.c,_xlpm.step),IF(SDKP_HasProgress(_xlpm.c,_xlpm.next),SDKP_ChainLoop(_xlpm.board,_xlpm.next,_xlpm.steps+1,_xlpm.lim,IF(_xlpm.log="",_xlpm.adv,_xlpm.log&amp;CHAR(10)&amp;_xlpm.adv)),_xlfn.VSTACK(_xlpm.c,_xlfn.MAKEARRAY(1,9,_xlfn.LAMBDA(_xlpm.r,_xlpm.k,CHOOSE(_xlpm.k,"NO_PROGRESS",_xlpm.steps,"",_xlpm.adv,_xlpm.log,"","","","")))))),_xlfn.VSTACK(_xlpm.c,_xlfn.MAKEARRAY(1,9,_xlfn.LAMBDA(_xlpm.r,_xlpm.k,CHOOSE(_xlpm.k,_xlpm.state,_xlpm.steps,_xlpm.basic,_xlpm.adv,_xlpm.log,"","","","")))))))</definedName>
    <definedName name="SDKP_ClaimingCol">_xlfn.LAMBDA(_xlpm.inputCandidates,INDEX(SDKP_ClaimingColStep(_xlpm.inputCandidates),1,5))</definedName>
    <definedName name="SDKP_ClaimingColStep">_xlfn.LAMBDA(_xlpm.inputCandidates,_xlfn.LET(_xlpm.c,_xlpm.inputCandidates,_xlpm.detect,_xlfn.LAMBDA(_xlpm.i,_xlfn.LET(_xlpm.k,QUOTIENT(_xlpm.i-1,9)+1,_xlpm.d,MOD(_xlpm.i-1,9)+1,_xlpm.v,INDEX(_xlpm.c,0,_xlpm.k),_xlpm.m,ISNUMBER(SEARCH(_xlpm.d&amp;"",_xlpm.v&amp;"")),_xlpm.n,SUM(--_xlpm.m),_xlpm.rs,_xlfn._xlws.FILTER(_xlfn.SEQUENCE(9),_xlpm.m,""),_xlpm.bands,1+QUOTIENT(_xlpm.rs-1,3),_xlpm.one,IF(_xlpm.n&gt;1,MIN(_xlpm.bands)=MAX(_xlpm.bands),FALSE),_xlpm.band,IF(_xlpm.one,INDEX(_xlpm.bands,1,1),1),_xlpm.br,1+3*(_xlpm.band-1),_xlpm.bc,1+3*QUOTIENT(_xlpm.k-1,3),_xlpm.sub,INDEX(_xlpm.c,_xlfn.SEQUENCE(3,,_xlpm.br),_xlfn.SEQUENCE(,3,_xlpm.bc)),_xlpm.rr,_xlfn.MAKEARRAY(3,3,_xlfn.LAMBDA(_xlpm.x,_xlpm.y,_xlpm.br+_xlpm.x-1)),_xlpm.cc,_xlfn.MAKEARRAY(3,3,_xlfn.LAMBDA(_xlpm.x,_xlpm.y,_xlpm.bc+_xlpm.y-1)),_xlpm.tm,IF(_xlpm.one,(_xlpm.cc&lt;&gt;_xlpm.k)*ISNUMBER(SEARCH(_xlpm.d&amp;"",_xlpm.sub&amp;"")),FALSE),_xlpm.targets,_xlfn._xlws.FILTER("R"&amp;_xlfn.TOCOL(_xlpm.rr)&amp;"C"&amp;_xlfn.TOCOL(_xlpm.cc),_xlfn.TOCOL(_xlpm.tm),""),_xlpm.txt,_xlfn.TEXTJOIN(", ",TRUE,_xlpm.targets),_xlpm.sourceText,_xlfn.TEXTJOIN(", ",TRUE,"R"&amp;_xlpm.rs&amp;"C"&amp;_xlpm.k),_xlpm.b,3*(_xlpm.band-1)+1+QUOTIENT(_xlpm.k-1,3),_xlpm.displayText,"Claiming column · Column "&amp;_xlpm.k&amp;" confines digit "&amp;_xlpm.d&amp;" to box "&amp;_xlpm.b&amp;" via "&amp;_xlpm.sourceText&amp;" · Remove "&amp;_xlpm.d&amp;" from "&amp;_xlpm.txt&amp;".",IF(_xlpm.txt&lt;&gt;"",_xlfn.HSTACK("Claiming column",_xlpm.sourceText,_xlpm.d&amp;"",_xlpm.txt,_xlpm.displayText),_xlfn.HSTACK("","","","","")))),_xlpm.hits,_xlfn.MAP(_xlfn.SEQUENCE(81),_xlfn.LAMBDA(_xlpm.i,INDEX(_xlpm.detect(_xlpm.i),1,1)&lt;&gt;"")),_xlpm.p,IFERROR(_xlfn.XMATCH(TRUE,_xlpm.hits),0),IF(_xlpm.p=0,_xlfn.HSTACK("","","","",""),_xlpm.detect(_xlpm.p))))</definedName>
    <definedName name="SDKP_ClaimingRow">_xlfn.LAMBDA(_xlpm.inputCandidates,INDEX(SDKP_ClaimingRowStep(_xlpm.inputCandidates),1,5))</definedName>
    <definedName name="SDKP_ClaimingRowStep">_xlfn.LAMBDA(_xlpm.inputCandidates,_xlfn.LET(_xlpm.c,_xlpm.inputCandidates,_xlpm.detect,_xlfn.LAMBDA(_xlpm.i,_xlfn.LET(_xlpm.r,QUOTIENT(_xlpm.i-1,9)+1,_xlpm.d,MOD(_xlpm.i-1,9)+1,_xlpm.v,INDEX(_xlpm.c,_xlpm.r,0),_xlpm.m,ISNUMBER(SEARCH(_xlpm.d&amp;"",_xlpm.v&amp;"")),_xlpm.n,SUM(--_xlpm.m),_xlpm.cs,_xlfn._xlws.FILTER(_xlfn.SEQUENCE(,9),_xlpm.m,""),_xlpm.bands,1+QUOTIENT(_xlpm.cs-1,3),_xlpm.one,IF(_xlpm.n&gt;1,MIN(_xlpm.bands)=MAX(_xlpm.bands),FALSE),_xlpm.band,IF(_xlpm.one,INDEX(_xlpm.bands,1,1),1),_xlpm.br,1+3*QUOTIENT(_xlpm.r-1,3),_xlpm.bc,1+3*(_xlpm.band-1),_xlpm.sub,INDEX(_xlpm.c,_xlfn.SEQUENCE(3,,_xlpm.br),_xlfn.SEQUENCE(,3,_xlpm.bc)),_xlpm.rr,_xlfn.MAKEARRAY(3,3,_xlfn.LAMBDA(_xlpm.x,_xlpm.y,_xlpm.br+_xlpm.x-1)),_xlpm.cc,_xlfn.MAKEARRAY(3,3,_xlfn.LAMBDA(_xlpm.x,_xlpm.y,_xlpm.bc+_xlpm.y-1)),_xlpm.tm,IF(_xlpm.one,(_xlpm.rr&lt;&gt;_xlpm.r)*ISNUMBER(SEARCH(_xlpm.d&amp;"",_xlpm.sub&amp;"")),FALSE),_xlpm.targets,_xlfn._xlws.FILTER("R"&amp;_xlfn.TOCOL(_xlpm.rr)&amp;"C"&amp;_xlfn.TOCOL(_xlpm.cc),_xlfn.TOCOL(_xlpm.tm),""),_xlpm.txt,_xlfn.TEXTJOIN(", ",TRUE,_xlpm.targets),_xlpm.sourceText,_xlfn.TEXTJOIN(", ",TRUE,"R"&amp;_xlpm.r&amp;"C"&amp;_xlpm.cs),_xlpm.b,3*QUOTIENT(_xlpm.r-1,3)+_xlpm.band,_xlpm.displayText,"Claiming row · Row "&amp;_xlpm.r&amp;" confines digit "&amp;_xlpm.d&amp;" to box "&amp;_xlpm.b&amp;" via "&amp;_xlpm.sourceText&amp;" · Remove "&amp;_xlpm.d&amp;" from "&amp;_xlpm.txt&amp;".",IF(_xlpm.txt&lt;&gt;"",_xlfn.HSTACK("Claiming row",_xlpm.sourceText,_xlpm.d&amp;"",_xlpm.txt,_xlpm.displayText),_xlfn.HSTACK("","","","","")))),_xlpm.hits,_xlfn.MAP(_xlfn.SEQUENCE(81),_xlfn.LAMBDA(_xlpm.i,INDEX(_xlpm.detect(_xlpm.i),1,1)&lt;&gt;"")),_xlpm.p,IFERROR(_xlfn.XMATCH(TRUE,_xlpm.hits),0),IF(_xlpm.p=0,_xlfn.HSTACK("","","","",""),_xlpm.detect(_xlpm.p))))</definedName>
    <definedName name="SDKP_Contradiction">_xlfn.LAMBDA(_xlpm.board,_xlpm.c,_xlfn.LET(_xlpm.conflict,SUM(_xlfn.MAKEARRAY(9,9,_xlfn.LAMBDA(_xlpm.r,_xlpm.k,--SDK_Conflict(_xlpm.board,_xlpm.r,_xlpm.k))))&gt;0,_xlpm.deadCell,SUM(--((_xlpm.board="")*(_xlpm.c="")))&gt;0,_xlpm.rowMissing,SUM(_xlfn.MAKEARRAY(9,9,_xlfn.LAMBDA(_xlpm.r,_xlpm.d,--AND(SUM(--(INDEX(_xlpm.board,_xlpm.r,0)=_xlpm.d))=0,SUM(--ISNUMBER(SEARCH(_xlpm.d&amp;"",INDEX(_xlpm.c,_xlpm.r,0)&amp;"")))=0))))&gt;0,_xlpm.colMissing,SUM(_xlfn.MAKEARRAY(9,9,_xlfn.LAMBDA(_xlpm.k,_xlpm.d,--AND(SUM(--(INDEX(_xlpm.board,0,_xlpm.k)=_xlpm.d))=0,SUM(--ISNUMBER(SEARCH(_xlpm.d&amp;"",INDEX(_xlpm.c,0,_xlpm.k)&amp;"")))=0))))&gt;0,_xlpm.boxMissing,SUM(_xlfn.MAKEARRAY(9,9,_xlfn.LAMBDA(_xlpm.b,_xlpm.d,_xlfn.LET(_xlpm.br,1+3*QUOTIENT(_xlpm.b-1,3),_xlpm.bc,1+3*MOD(_xlpm.b-1,3),_xlpm.bv,_xlfn.TOCOL(INDEX(_xlpm.board,_xlfn.SEQUENCE(3,,_xlpm.br),_xlfn.SEQUENCE(,3,_xlpm.bc)),0,FALSE),_xlpm.cv,_xlfn.TOCOL(INDEX(_xlpm.c,_xlfn.SEQUENCE(3,,_xlpm.br),_xlfn.SEQUENCE(,3,_xlpm.bc)),0,FALSE),--AND(SUM(--(_xlpm.bv=_xlpm.d))=0,SUM(--ISNUMBER(SEARCH(_xlpm.d&amp;"",_xlpm.cv&amp;"")))=0)))))&gt;0,OR(_xlpm.conflict,_xlpm.deadCell,_xlpm.rowMissing,_xlpm.colMissing,_xlpm.boxMissing,SDKP_ForcedConflict(_xlpm.board,_xlpm.c))))</definedName>
    <definedName name="SDKP_ForcedConflict">_xlfn.LAMBDA(_xlpm.board,_xlpm.c,_xlfn.LET(_xlpm.forced,IF((_xlpm.board="")*(LEN(_xlpm.c&amp;"")=1),_xlpm.c&amp;"",""),_xlpm.rowBad,SUM(_xlfn.MAKEARRAY(9,9,_xlfn.LAMBDA(_xlpm.r,_xlpm.d,--(SUM(--(INDEX(_xlpm.forced,_xlpm.r,0)=_xlpm.d&amp;""))&gt;1))))&gt;0,_xlpm.colBad,SUM(_xlfn.MAKEARRAY(9,9,_xlfn.LAMBDA(_xlpm.k,_xlpm.d,--(SUM(--(INDEX(_xlpm.forced,0,_xlpm.k)=_xlpm.d&amp;""))&gt;1))))&gt;0,_xlpm.boxBad,SUM(_xlfn.MAKEARRAY(9,9,_xlfn.LAMBDA(_xlpm.b,_xlpm.d,_xlfn.LET(_xlpm.br,1+3*QUOTIENT(_xlpm.b-1,3),_xlpm.bc,1+3*MOD(_xlpm.b-1,3),_xlpm.v,_xlfn.TOCOL(INDEX(_xlpm.forced,_xlfn.SEQUENCE(3,,_xlpm.br),_xlfn.SEQUENCE(,3,_xlpm.bc)),0,FALSE),--(SUM(--(_xlpm.v=_xlpm.d&amp;""))&gt;1)))))&gt;0,OR(_xlpm.rowBad,_xlpm.colBad,_xlpm.boxBad)))</definedName>
    <definedName name="SDKP_HasProgress">_xlfn.LAMBDA(_xlpm.before,_xlpm.after,SUM(LEN(_xlpm.after&amp;""))&lt;SUM(LEN(_xlpm.before&amp;"")))</definedName>
    <definedName name="SDKP_HiddenBox">_xlfn.LAMBDA(_xlpm.inputCandidates,_xlfn.LET(_xlpm.c,_xlpm.inputCandidates,_xlpm.n,_xlfn.MAKEARRAY(9,9,_xlfn.LAMBDA(_xlpm.b,_xlpm.d,_xlfn.LET(_xlpm.br,1+3*QUOTIENT(_xlpm.b-1,3),_xlpm.bc,1+3*MOD(_xlpm.b-1,3),SUM(--ISNUMBER(SEARCH(_xlpm.d&amp;"",INDEX(_xlpm.c,_xlfn.SEQUENCE(3,,_xlpm.br),_xlfn.SEQUENCE(,3,_xlpm.bc))&amp;"")))))),_xlpm.p,IFERROR(_xlfn.XMATCH(1,_xlfn.TOCOL(_xlpm.n)),0),IF(_xlpm.p=0,"",_xlfn.LET(_xlpm.b,QUOTIENT(_xlpm.p-1,9)+1,_xlpm.d,MOD(_xlpm.p-1,9)+1,_xlpm.br,1+3*QUOTIENT(_xlpm.b-1,3),_xlpm.bc,1+3*MOD(_xlpm.b-1,3),_xlpm.x,_xlfn.TOCOL(INDEX(_xlpm.c,_xlfn.SEQUENCE(3,,_xlpm.br),_xlfn.SEQUENCE(,3,_xlpm.bc)),0,FALSE),_xlpm.q,_xlfn.XMATCH(TRUE,ISNUMBER(SEARCH(_xlpm.d&amp;"",_xlpm.x&amp;""))),_xlpm.r,_xlpm.br+QUOTIENT(_xlpm.q-1,3),_xlpm.k,_xlpm.bc+MOD(_xlpm.q-1,3),"Hidden single in box · R"&amp;_xlpm.r&amp;"C"&amp;_xlpm.k&amp;" = "&amp;_xlpm.d&amp;" · Digit "&amp;_xlpm.d&amp;" appears in only one candidate set in box "&amp;_xlpm.b&amp;"."))))</definedName>
    <definedName name="SDKP_HiddenCol">_xlfn.LAMBDA(_xlpm.inputCandidates,_xlfn.LET(_xlpm.c,_xlpm.inputCandidates,_xlpm.n,_xlfn.MAKEARRAY(9,9,_xlfn.LAMBDA(_xlpm.k,_xlpm.d,SUM(--ISNUMBER(SEARCH(_xlpm.d&amp;"",INDEX(_xlpm.c,0,_xlpm.k)&amp;""))))),_xlpm.p,IFERROR(_xlfn.XMATCH(1,_xlfn.TOCOL(_xlpm.n)),0),IF(_xlpm.p=0,"",_xlfn.LET(_xlpm.k,QUOTIENT(_xlpm.p-1,9)+1,_xlpm.d,MOD(_xlpm.p-1,9)+1,_xlpm.r,_xlfn.XMATCH(TRUE,ISNUMBER(SEARCH(_xlpm.d&amp;"",INDEX(_xlpm.c,0,_xlpm.k)&amp;""))),"Hidden single in column · R"&amp;_xlpm.r&amp;"C"&amp;_xlpm.k&amp;" = "&amp;_xlpm.d&amp;" · Digit "&amp;_xlpm.d&amp;" appears in only one candidate set in column "&amp;_xlpm.k&amp;"."))))</definedName>
    <definedName name="SDKP_HiddenRow">_xlfn.LAMBDA(_xlpm.inputCandidates,_xlfn.LET(_xlpm.c,_xlpm.inputCandidates,_xlpm.n,_xlfn.MAKEARRAY(9,9,_xlfn.LAMBDA(_xlpm.r,_xlpm.d,SUM(--ISNUMBER(SEARCH(_xlpm.d&amp;"",INDEX(_xlpm.c,_xlpm.r,0)&amp;""))))),_xlpm.p,IFERROR(_xlfn.XMATCH(1,_xlfn.TOCOL(_xlpm.n)),0),IF(_xlpm.p=0,"",_xlfn.LET(_xlpm.r,QUOTIENT(_xlpm.p-1,9)+1,_xlpm.d,MOD(_xlpm.p-1,9)+1,_xlpm.k,_xlfn.XMATCH(TRUE,ISNUMBER(SEARCH(_xlpm.d&amp;"",INDEX(_xlpm.c,_xlpm.r,0)&amp;""))),"Hidden single in row · R"&amp;_xlpm.r&amp;"C"&amp;_xlpm.k&amp;" = "&amp;_xlpm.d&amp;" · Digit "&amp;_xlpm.d&amp;" appears in only one candidate set in row "&amp;_xlpm.r&amp;"."))))</definedName>
    <definedName name="SDKP_Naked">_xlfn.LAMBDA(_xlpm.inputCandidates,_xlfn.LET(_xlpm.c,_xlpm.inputCandidates,_xlpm.m,LEN(_xlpm.c)=1,_xlpm.p,IFERROR(_xlfn.XMATCH(TRUE,_xlfn.TOCOL(_xlpm.m)),0),IF(_xlpm.p=0,"",_xlfn.LET(_xlpm.r,QUOTIENT(_xlpm.p-1,9)+1,_xlpm.k,MOD(_xlpm.p-1,9)+1,_xlpm.d,INDEX(_xlpm.c,_xlpm.r,_xlpm.k),"Naked single · R"&amp;_xlpm.r&amp;"C"&amp;_xlpm.k&amp;" = "&amp;_xlpm.d&amp;" · This is the only legal candidate remaining in the square."))))</definedName>
    <definedName name="SDKP_NakedPairBox">_xlfn.LAMBDA(_xlpm.inputCandidates,INDEX(SDKP_NakedPairBoxStep(_xlpm.inputCandidates),1,5))</definedName>
    <definedName name="SDKP_NakedPairBoxStep">_xlfn.LAMBDA(_xlpm.inputCandidates,_xlfn.LET(_xlpm.candMatrix,_xlpm.inputCandidates,_xlpm.detect,_xlfn.LAMBDA(_xlpm.scanIndex,_xlfn.LET(_xlpm.rowNum,QUOTIENT(_xlpm.scanIndex-1,9)+1,_xlpm.colNum,MOD(_xlpm.scanIndex-1,9)+1,_xlpm.pairText,INDEX(_xlpm.candMatrix,_xlpm.rowNum,_xlpm.colNum)&amp;"",_xlpm.boxStartRow,1+3*QUOTIENT(_xlpm.rowNum-1,3),_xlpm.boxStartCol,1+3*QUOTIENT(_xlpm.colNum-1,3),_xlpm.unitVals,_xlfn.TOCOL(INDEX(_xlpm.candMatrix,_xlfn.SEQUENCE(3,,_xlpm.boxStartRow),_xlfn.SEQUENCE(,3,_xlpm.boxStartCol)))&amp;"",_xlpm.pairFlag,AND(LEN(_xlpm.pairText)=2,SUM(--(_xlpm.unitVals=_xlpm.pairText))=2),_xlpm.pairPositions,_xlfn._xlws.FILTER(_xlfn.SEQUENCE(9),_xlpm.unitVals=_xlpm.pairText,""),_xlpm.firstIndex,IF(_xlpm.pairFlag,INDEX(_xlpm.pairPositions,1),0),_xlpm.secondIndex,IF(_xlpm.pairFlag,INDEX(_xlpm.pairPositions,ROWS(_xlpm.pairPositions)),0),_xlpm.rowCoords,_xlpm.boxStartRow+QUOTIENT(_xlfn.SEQUENCE(9)-1,3),_xlpm.colCoords,_xlpm.boxStartCol+MOD(_xlfn.SEQUENCE(9)-1,3),_xlpm.otherMask,(_xlfn.SEQUENCE(9)&lt;&gt;_xlpm.firstIndex)*(_xlfn.SEQUENCE(9)&lt;&gt;_xlpm.secondIndex),_xlpm.hitMask,IF(_xlpm.pairFlag,_xlpm.otherMask*((ISNUMBER(SEARCH(LEFT(_xlpm.pairText,1),_xlpm.unitVals))+ISNUMBER(SEARCH(RIGHT(_xlpm.pairText,1),_xlpm.unitVals)))&gt;0),_xlfn.SEQUENCE(9)=0),_xlpm.targetCells,_xlfn._xlws.FILTER("R"&amp;_xlpm.rowCoords&amp;"C"&amp;_xlpm.colCoords,_xlpm.hitMask,""),_xlpm.targetText,_xlfn.TEXTJOIN(", ",TRUE,_xlpm.targetCells),_xlpm.firstRow,_xlpm.boxStartRow+QUOTIENT(_xlpm.firstIndex-1,3),_xlpm.firstCol,_xlpm.boxStartCol+MOD(_xlpm.firstIndex-1,3),_xlpm.secondRow,_xlpm.boxStartRow+QUOTIENT(_xlpm.secondIndex-1,3),_xlpm.secondCol,_xlpm.boxStartCol+MOD(_xlpm.secondIndex-1,3),_xlpm.boxNum,1+3*QUOTIENT(_xlpm.rowNum-1,3)+QUOTIENT(_xlpm.colNum-1,3),_xlpm.sourceText,"R"&amp;_xlpm.firstRow&amp;"C"&amp;_xlpm.firstCol&amp;", R"&amp;_xlpm.secondRow&amp;"C"&amp;_xlpm.secondCol,_xlpm.displayText,"Naked pair in box · R"&amp;_xlpm.firstRow&amp;"C"&amp;_xlpm.firstCol&amp;" and R"&amp;_xlpm.secondRow&amp;"C"&amp;_xlpm.secondCol&amp;" contain only "&amp;LEFT(_xlpm.pairText,1)&amp;"/"&amp;RIGHT(_xlpm.pairText,1)&amp;" in box "&amp;_xlpm.boxNum&amp;" · Remove "&amp;LEFT(_xlpm.pairText,1)&amp;" and "&amp;RIGHT(_xlpm.pairText,1)&amp;" from "&amp;_xlpm.targetText&amp;".",IF(_xlpm.targetText&lt;&gt;"",_xlfn.HSTACK("Naked pair in box",_xlpm.sourceText,_xlpm.pairText,_xlpm.targetText,_xlpm.displayText),_xlfn.HSTACK("","","","","")))),_xlpm.hits,_xlfn.MAP(_xlfn.SEQUENCE(81),_xlfn.LAMBDA(_xlpm.i,INDEX(_xlpm.detect(_xlpm.i),1,1)&lt;&gt;"")),_xlpm.p,IFERROR(_xlfn.XMATCH(TRUE,_xlpm.hits),0),IF(_xlpm.p=0,_xlfn.HSTACK("","","","",""),_xlpm.detect(_xlpm.p))))</definedName>
    <definedName name="SDKP_NakedPairCol">_xlfn.LAMBDA(_xlpm.inputCandidates,INDEX(SDKP_NakedPairColStep(_xlpm.inputCandidates),1,5))</definedName>
    <definedName name="SDKP_NakedPairColStep">_xlfn.LAMBDA(_xlpm.inputCandidates,_xlfn.LET(_xlpm.candMatrix,_xlpm.inputCandidates,_xlpm.detect,_xlfn.LAMBDA(_xlpm.scanIndex,_xlfn.LET(_xlpm.colNum,QUOTIENT(_xlpm.scanIndex-1,9)+1,_xlpm.rowNum,MOD(_xlpm.scanIndex-1,9)+1,_xlpm.pairText,INDEX(_xlpm.candMatrix,_xlpm.rowNum,_xlpm.colNum)&amp;"",_xlpm.unitVals,INDEX(_xlpm.candMatrix,0,_xlpm.colNum)&amp;"",_xlpm.pairFlag,AND(LEN(_xlpm.pairText)=2,SUM(--(_xlpm.unitVals=_xlpm.pairText))=2),_xlpm.pairPositions,_xlfn._xlws.FILTER(_xlfn.SEQUENCE(9),_xlpm.unitVals=_xlpm.pairText,""),_xlpm.firstPos,IF(_xlpm.pairFlag,INDEX(_xlpm.pairPositions,1),0),_xlpm.secondPos,IF(_xlpm.pairFlag,INDEX(_xlpm.pairPositions,ROWS(_xlpm.pairPositions)),0),_xlpm.otherMask,(_xlfn.SEQUENCE(9)&lt;&gt;_xlpm.firstPos)*(_xlfn.SEQUENCE(9)&lt;&gt;_xlpm.secondPos),_xlpm.hitMask,IF(_xlpm.pairFlag,_xlpm.otherMask*((ISNUMBER(SEARCH(LEFT(_xlpm.pairText,1),_xlpm.unitVals))+ISNUMBER(SEARCH(RIGHT(_xlpm.pairText,1),_xlpm.unitVals)))&gt;0),_xlfn.SEQUENCE(9)=0),_xlpm.targetCells,_xlfn._xlws.FILTER("R"&amp;_xlfn.SEQUENCE(9)&amp;"C"&amp;_xlpm.colNum,_xlpm.hitMask,""),_xlpm.targetText,_xlfn.TEXTJOIN(", ",TRUE,_xlpm.targetCells),_xlpm.sourceText,"R"&amp;_xlpm.firstPos&amp;"C"&amp;_xlpm.colNum&amp;", R"&amp;_xlpm.secondPos&amp;"C"&amp;_xlpm.colNum,_xlpm.displayText,"Naked pair in column · R"&amp;_xlpm.firstPos&amp;"C"&amp;_xlpm.colNum&amp;" and R"&amp;_xlpm.secondPos&amp;"C"&amp;_xlpm.colNum&amp;" contain only "&amp;LEFT(_xlpm.pairText,1)&amp;"/"&amp;RIGHT(_xlpm.pairText,1)&amp;" · Remove "&amp;LEFT(_xlpm.pairText,1)&amp;" and "&amp;RIGHT(_xlpm.pairText,1)&amp;" from "&amp;_xlpm.targetText&amp;".",IF(_xlpm.targetText&lt;&gt;"",_xlfn.HSTACK("Naked pair in column",_xlpm.sourceText,_xlpm.pairText,_xlpm.targetText,_xlpm.displayText),_xlfn.HSTACK("","","","","")))),_xlpm.hits,_xlfn.MAP(_xlfn.SEQUENCE(81),_xlfn.LAMBDA(_xlpm.i,INDEX(_xlpm.detect(_xlpm.i),1,1)&lt;&gt;"")),_xlpm.p,IFERROR(_xlfn.XMATCH(TRUE,_xlpm.hits),0),IF(_xlpm.p=0,_xlfn.HSTACK("","","","",""),_xlpm.detect(_xlpm.p))))</definedName>
    <definedName name="SDKP_NakedPairRow">_xlfn.LAMBDA(_xlpm.inputCandidates,INDEX(SDKP_NakedPairRowStep(_xlpm.inputCandidates),1,5))</definedName>
    <definedName name="SDKP_NakedPairRowStep">_xlfn.LAMBDA(_xlpm.inputCandidates,_xlfn.LET(_xlpm.candMatrix,_xlpm.inputCandidates,_xlpm.detect,_xlfn.LAMBDA(_xlpm.scanIndex,_xlfn.LET(_xlpm.rowNum,QUOTIENT(_xlpm.scanIndex-1,9)+1,_xlpm.colNum,MOD(_xlpm.scanIndex-1,9)+1,_xlpm.pairText,INDEX(_xlpm.candMatrix,_xlpm.rowNum,_xlpm.colNum)&amp;"",_xlpm.unitVals,INDEX(_xlpm.candMatrix,_xlpm.rowNum,0)&amp;"",_xlpm.pairFlag,AND(LEN(_xlpm.pairText)=2,SUM(--(_xlpm.unitVals=_xlpm.pairText))=2),_xlpm.pairPositions,_xlfn._xlws.FILTER(_xlfn.SEQUENCE(,9),_xlpm.unitVals=_xlpm.pairText,""),_xlpm.firstPos,IF(_xlpm.pairFlag,INDEX(_xlpm.pairPositions,1,1),0),_xlpm.secondPos,IF(_xlpm.pairFlag,INDEX(_xlpm.pairPositions,1,COLUMNS(_xlpm.pairPositions)),0),_xlpm.otherMask,(_xlfn.SEQUENCE(,9)&lt;&gt;_xlpm.firstPos)*(_xlfn.SEQUENCE(,9)&lt;&gt;_xlpm.secondPos),_xlpm.hitMask,IF(_xlpm.pairFlag,_xlpm.otherMask*((ISNUMBER(SEARCH(LEFT(_xlpm.pairText,1),_xlpm.unitVals))+ISNUMBER(SEARCH(RIGHT(_xlpm.pairText,1),_xlpm.unitVals)))&gt;0),_xlfn.SEQUENCE(,9)=0),_xlpm.targetCells,_xlfn._xlws.FILTER("R"&amp;_xlpm.rowNum&amp;"C"&amp;_xlfn.SEQUENCE(,9),_xlpm.hitMask,""),_xlpm.targetText,_xlfn.TEXTJOIN(", ",TRUE,_xlpm.targetCells),_xlpm.sourceText,"R"&amp;_xlpm.rowNum&amp;"C"&amp;_xlpm.firstPos&amp;", R"&amp;_xlpm.rowNum&amp;"C"&amp;_xlpm.secondPos,_xlpm.displayText,"Naked pair in row · R"&amp;_xlpm.rowNum&amp;"C"&amp;_xlpm.firstPos&amp;" and R"&amp;_xlpm.rowNum&amp;"C"&amp;_xlpm.secondPos&amp;" contain only "&amp;LEFT(_xlpm.pairText,1)&amp;"/"&amp;RIGHT(_xlpm.pairText,1)&amp;" · Remove "&amp;LEFT(_xlpm.pairText,1)&amp;" and "&amp;RIGHT(_xlpm.pairText,1)&amp;" from "&amp;_xlpm.targetText&amp;".",IF(_xlpm.targetText&lt;&gt;"",_xlfn.HSTACK("Naked pair in row",_xlpm.sourceText,_xlpm.pairText,_xlpm.targetText,_xlpm.displayText),_xlfn.HSTACK("","","","","")))),_xlpm.hits,_xlfn.MAP(_xlfn.SEQUENCE(81),_xlfn.LAMBDA(_xlpm.i,INDEX(_xlpm.detect(_xlpm.i),1,1)&lt;&gt;"")),_xlpm.p,IFERROR(_xlfn.XMATCH(TRUE,_xlpm.hits),0),IF(_xlpm.p=0,_xlfn.HSTACK("","","","",""),_xlpm.detect(_xlpm.p))))</definedName>
    <definedName name="SDKP_PointingCol">_xlfn.LAMBDA(_xlpm.inputCandidates,INDEX(SDKP_PointingColStep(_xlpm.inputCandidates),1,5))</definedName>
    <definedName name="SDKP_PointingColStep">_xlfn.LAMBDA(_xlpm.inputCandidates,_xlfn.LET(_xlpm.candMatrix,_xlpm.inputCandidates,_xlpm.detect,_xlfn.LAMBDA(_xlpm.scanIndex,_xlfn.LET(_xlpm.boxNum,QUOTIENT(_xlpm.scanIndex-1,9)+1,_xlpm.digitNum,MOD(_xlpm.scanIndex-1,9)+1,_xlpm.boxStartRow,1+3*QUOTIENT(_xlpm.boxNum-1,3),_xlpm.boxStartCol,1+3*MOD(_xlpm.boxNum-1,3),_xlpm.boxCandidates,INDEX(_xlpm.candMatrix,_xlfn.SEQUENCE(3,,_xlpm.boxStartRow),_xlfn.SEQUENCE(,3,_xlpm.boxStartCol)),_xlpm.candidateMask,ISNUMBER(SEARCH(_xlpm.digitNum&amp;"",_xlpm.boxCandidates&amp;"")),_xlpm.candidateCount,SUM(--_xlpm.candidateMask),_xlpm.rowCoordinates,_xlfn.TOCOL(_xlfn.MAKEARRAY(3,3,_xlfn.LAMBDA(_xlpm.rowOffset,_xlpm.colOffset,_xlpm.boxStartRow+_xlpm.rowOffset-1))),_xlpm.colCoordinates,_xlfn.TOCOL(_xlfn.MAKEARRAY(3,3,_xlfn.LAMBDA(_xlpm.rowOffset,_xlpm.colOffset,_xlpm.boxStartCol+_xlpm.colOffset-1))),_xlpm.candidateCols,_xlfn._xlws.FILTER(_xlpm.colCoordinates,_xlfn.TOCOL(_xlpm.candidateMask),""),_xlpm.sourceCells,_xlfn._xlws.FILTER("R"&amp;_xlpm.rowCoordinates&amp;"C"&amp;_xlpm.colCoordinates,_xlfn.TOCOL(_xlpm.candidateMask),""),_xlpm.sourceText,_xlfn.TEXTJOIN(", ",TRUE,_xlpm.sourceCells),_xlpm.singleCol,IF(_xlpm.candidateCount&gt;1,MIN(_xlpm.candidateCols)=MAX(_xlpm.candidateCols),FALSE),_xlpm.targetCol,IF(_xlpm.singleCol,INDEX(_xlpm.candidateCols,1),1),_xlpm.colCandidates,_xlfn.CHOOSECOLS(_xlpm.candMatrix,_xlpm.targetCol)&amp;"",_xlpm.rowNumbers,_xlfn.SEQUENCE(9),_xlpm.outsideMask,((_xlpm.rowNumbers&lt;_xlpm.boxStartRow)+(_xlpm.rowNumbers&gt;_xlpm.boxStartRow+2))&gt;0,_xlpm.containsMask,ISNUMBER(SEARCH(_xlpm.digitNum&amp;"",_xlpm.colCandidates)),_xlpm.targetCells,_xlfn._xlws.FILTER("R"&amp;_xlpm.rowNumbers&amp;"C"&amp;_xlpm.targetCol,_xlpm.outsideMask*_xlpm.containsMask,""),_xlpm.targetText,_xlfn.TEXTJOIN(", ",TRUE,_xlpm.targetCells),_xlpm.displayText,"Pointing column · Box "&amp;_xlpm.boxNum&amp;" confines digit "&amp;_xlpm.digitNum&amp;" to column "&amp;_xlpm.targetCol&amp;" via "&amp;_xlpm.sourceText&amp;" · Remove "&amp;_xlpm.digitNum&amp;" from "&amp;_xlpm.targetText&amp;".",IF(AND(_xlpm.singleCol,_xlpm.targetText&lt;&gt;""),_xlfn.HSTACK("Pointing column",_xlpm.sourceText,_xlpm.digitNum&amp;"",_xlpm.targetText,_xlpm.displayText),_xlfn.HSTACK("","","","","")))),_xlpm.hits,_xlfn.MAP(_xlfn.SEQUENCE(81),_xlfn.LAMBDA(_xlpm.i,INDEX(_xlpm.detect(_xlpm.i),1,1)&lt;&gt;"")),_xlpm.p,IFERROR(_xlfn.XMATCH(TRUE,_xlpm.hits),0),IF(_xlpm.p=0,_xlfn.HSTACK("","","","",""),_xlpm.detect(_xlpm.p))))</definedName>
    <definedName name="SDKP_PointingRow">_xlfn.LAMBDA(_xlpm.inputCandidates,INDEX(SDKP_PointingRowStep(_xlpm.inputCandidates),1,5))</definedName>
    <definedName name="SDKP_PointingRowStep">_xlfn.LAMBDA(_xlpm.inputCandidates,_xlfn.LET(_xlpm.candMatrix,_xlpm.inputCandidates,_xlpm.detect,_xlfn.LAMBDA(_xlpm.scanIndex,_xlfn.LET(_xlpm.boxNum,QUOTIENT(_xlpm.scanIndex-1,9)+1,_xlpm.digitNum,MOD(_xlpm.scanIndex-1,9)+1,_xlpm.boxStartRow,1+3*QUOTIENT(_xlpm.boxNum-1,3),_xlpm.boxStartCol,1+3*MOD(_xlpm.boxNum-1,3),_xlpm.boxCandidates,INDEX(_xlpm.candMatrix,_xlfn.SEQUENCE(3,,_xlpm.boxStartRow),_xlfn.SEQUENCE(,3,_xlpm.boxStartCol)),_xlpm.candidateMask,ISNUMBER(SEARCH(_xlpm.digitNum&amp;"",_xlpm.boxCandidates&amp;"")),_xlpm.candidateCount,SUM(--_xlpm.candidateMask),_xlpm.rowCoordinates,_xlfn.TOCOL(_xlfn.MAKEARRAY(3,3,_xlfn.LAMBDA(_xlpm.rowOffset,_xlpm.colOffset,_xlpm.boxStartRow+_xlpm.rowOffset-1))),_xlpm.colCoordinates,_xlfn.TOCOL(_xlfn.MAKEARRAY(3,3,_xlfn.LAMBDA(_xlpm.rowOffset,_xlpm.colOffset,_xlpm.boxStartCol+_xlpm.colOffset-1))),_xlpm.candidateRows,_xlfn._xlws.FILTER(_xlpm.rowCoordinates,_xlfn.TOCOL(_xlpm.candidateMask),""),_xlpm.sourceCells,_xlfn._xlws.FILTER("R"&amp;_xlpm.rowCoordinates&amp;"C"&amp;_xlpm.colCoordinates,_xlfn.TOCOL(_xlpm.candidateMask),""),_xlpm.sourceText,_xlfn.TEXTJOIN(", ",TRUE,_xlpm.sourceCells),_xlpm.singleRow,IF(_xlpm.candidateCount&gt;1,MIN(_xlpm.candidateRows)=MAX(_xlpm.candidateRows),FALSE),_xlpm.targetRow,IF(_xlpm.singleRow,INDEX(_xlpm.candidateRows,1),1),_xlpm.rowCandidates,_xlfn.CHOOSEROWS(_xlpm.candMatrix,_xlpm.targetRow)&amp;"",_xlpm.columnNumbers,_xlfn.SEQUENCE(,9),_xlpm.outsideMask,((_xlpm.columnNumbers&lt;_xlpm.boxStartCol)+(_xlpm.columnNumbers&gt;_xlpm.boxStartCol+2))&gt;0,_xlpm.containsMask,ISNUMBER(SEARCH(_xlpm.digitNum&amp;"",_xlpm.rowCandidates)),_xlpm.targetCells,_xlfn._xlws.FILTER("R"&amp;_xlpm.targetRow&amp;"C"&amp;_xlpm.columnNumbers,_xlpm.outsideMask*_xlpm.containsMask,""),_xlpm.targetText,_xlfn.TEXTJOIN(", ",TRUE,_xlpm.targetCells),_xlpm.displayText,"Pointing row · Box "&amp;_xlpm.boxNum&amp;" confines digit "&amp;_xlpm.digitNum&amp;" to row "&amp;_xlpm.targetRow&amp;" via "&amp;_xlpm.sourceText&amp;" · Remove "&amp;_xlpm.digitNum&amp;" from "&amp;_xlpm.targetText&amp;".",IF(AND(_xlpm.singleRow,_xlpm.targetText&lt;&gt;""),_xlfn.HSTACK("Pointing row",_xlpm.sourceText,_xlpm.digitNum&amp;"",_xlpm.targetText,_xlpm.displayText),_xlfn.HSTACK("","","","","")))),_xlpm.hits,_xlfn.MAP(_xlfn.SEQUENCE(81),_xlfn.LAMBDA(_xlpm.i,INDEX(_xlpm.detect(_xlpm.i),1,1)&lt;&gt;"")),_xlpm.p,IFERROR(_xlfn.XMATCH(TRUE,_xlpm.hits),0),IF(_xlpm.p=0,_xlfn.HSTACK("","","","",""),_xlpm.detect(_xlpm.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S17" i="24" l="1"/>
  <c r="L102" i="16" a="1"/>
  <c r="L102" i="16" s="1"/>
  <c r="B15" i="16" s="1" a="1"/>
  <c r="B15" i="16" s="1"/>
  <c r="C202" i="10"/>
  <c r="C201" i="10"/>
  <c r="C200" i="10"/>
  <c r="C199" i="10"/>
  <c r="C198" i="10"/>
  <c r="C197" i="10"/>
  <c r="C196" i="10"/>
  <c r="C195" i="10"/>
  <c r="C194" i="10"/>
  <c r="C193" i="10"/>
  <c r="C192" i="10"/>
  <c r="C191" i="10"/>
  <c r="C190" i="10"/>
  <c r="C189" i="10"/>
  <c r="C188" i="10"/>
  <c r="C187" i="10"/>
  <c r="C186" i="10"/>
  <c r="C168" i="10"/>
  <c r="D165" i="10" a="1"/>
  <c r="D165" i="10" s="1"/>
  <c r="E165" i="10" s="1"/>
  <c r="D166" i="10"/>
  <c r="E166" i="10" s="1"/>
  <c r="D167" i="10" a="1"/>
  <c r="D167" i="10" s="1"/>
  <c r="E167" i="10" s="1"/>
  <c r="D168" i="10" a="1"/>
  <c r="D168" i="10" s="1"/>
  <c r="E168" i="10" s="1"/>
  <c r="D169" i="10" a="1"/>
  <c r="D169" i="10" s="1"/>
  <c r="E169" i="10" s="1"/>
  <c r="D170" i="10" a="1"/>
  <c r="D170" i="10" s="1"/>
  <c r="E170" i="10" s="1"/>
  <c r="D171" i="10" a="1"/>
  <c r="D171" i="10" s="1"/>
  <c r="E171" i="10" s="1"/>
  <c r="D172" i="10" a="1"/>
  <c r="D172" i="10" s="1"/>
  <c r="E172" i="10" s="1"/>
  <c r="D173" i="10" a="1"/>
  <c r="D173" i="10" s="1"/>
  <c r="E173" i="10" s="1"/>
  <c r="D174" i="10" a="1"/>
  <c r="D174" i="10" s="1"/>
  <c r="E174" i="10" s="1"/>
  <c r="D175" i="10" a="1"/>
  <c r="D175" i="10" s="1"/>
  <c r="E175" i="10" s="1"/>
  <c r="D176" i="10" a="1"/>
  <c r="D176" i="10" s="1"/>
  <c r="E176" i="10" s="1"/>
  <c r="D177" i="10" a="1"/>
  <c r="D177" i="10" s="1"/>
  <c r="E177" i="10" s="1"/>
  <c r="D178" i="10" a="1"/>
  <c r="D178" i="10" s="1"/>
  <c r="E178" i="10" s="1"/>
  <c r="D179" i="10" a="1"/>
  <c r="D179" i="10" s="1"/>
  <c r="E179" i="10" s="1"/>
  <c r="D180" i="10" a="1"/>
  <c r="D180" i="10" s="1"/>
  <c r="E180" i="10" s="1"/>
  <c r="D181" i="10" a="1"/>
  <c r="D181" i="10" s="1"/>
  <c r="E181" i="10" s="1"/>
  <c r="D182" i="10" a="1"/>
  <c r="D182" i="10" s="1"/>
  <c r="E182" i="10" s="1"/>
  <c r="D183" i="10" a="1"/>
  <c r="D183" i="10" s="1"/>
  <c r="E183" i="10" s="1"/>
  <c r="D184" i="10" a="1"/>
  <c r="D184" i="10" s="1"/>
  <c r="E184" i="10" s="1"/>
  <c r="D185" i="10" a="1"/>
  <c r="D185" i="10" s="1"/>
  <c r="E185" i="10" s="1"/>
  <c r="D186" i="10" a="1"/>
  <c r="D186" i="10" s="1"/>
  <c r="E186" i="10" s="1"/>
  <c r="D187" i="10" a="1"/>
  <c r="D187" i="10" s="1"/>
  <c r="E187" i="10" s="1"/>
  <c r="D188" i="10" a="1"/>
  <c r="D188" i="10" s="1"/>
  <c r="E188" i="10" s="1"/>
  <c r="D189" i="10" a="1"/>
  <c r="D189" i="10" s="1"/>
  <c r="E189" i="10" s="1"/>
  <c r="D190" i="10" a="1"/>
  <c r="D190" i="10" s="1"/>
  <c r="E190" i="10" s="1"/>
  <c r="D191" i="10" a="1"/>
  <c r="D191" i="10" s="1"/>
  <c r="E191" i="10" s="1"/>
  <c r="D192" i="10" a="1"/>
  <c r="D192" i="10" s="1"/>
  <c r="E192" i="10" s="1"/>
  <c r="D193" i="10" a="1"/>
  <c r="D193" i="10" s="1"/>
  <c r="E193" i="10" s="1"/>
  <c r="D194" i="10" a="1"/>
  <c r="D194" i="10" s="1"/>
  <c r="E194" i="10" s="1"/>
  <c r="D195" i="10" a="1"/>
  <c r="D195" i="10" s="1"/>
  <c r="E195" i="10" s="1"/>
  <c r="D196" i="10" a="1"/>
  <c r="D196" i="10" s="1"/>
  <c r="E196" i="10" s="1"/>
  <c r="D197" i="10" a="1"/>
  <c r="D197" i="10" s="1"/>
  <c r="E197" i="10" s="1"/>
  <c r="D198" i="10"/>
  <c r="E198" i="10" s="1"/>
  <c r="D199" i="10" a="1"/>
  <c r="D199" i="10" s="1"/>
  <c r="E199" i="10" s="1"/>
  <c r="D200" i="10"/>
  <c r="E200" i="10" s="1"/>
  <c r="D201" i="10" a="1"/>
  <c r="D201" i="10" s="1"/>
  <c r="E201" i="10" s="1"/>
  <c r="D202" i="10" a="1"/>
  <c r="D202" i="10" s="1"/>
  <c r="E202" i="10" s="1"/>
  <c r="D157" i="10" a="1"/>
  <c r="D157" i="10" s="1"/>
  <c r="E157" i="10" s="1"/>
  <c r="D155" i="10" a="1"/>
  <c r="D155" i="10" s="1"/>
  <c r="E155" i="10" s="1"/>
  <c r="D121" i="10" a="1"/>
  <c r="D121" i="10" s="1"/>
  <c r="E121" i="10" s="1"/>
  <c r="D118" i="10" a="1"/>
  <c r="D118" i="10" s="1"/>
  <c r="E118" i="10" s="1"/>
  <c r="D115" i="10" a="1"/>
  <c r="D115" i="10" s="1"/>
  <c r="E115" i="10" s="1"/>
  <c r="D162" i="10" a="1"/>
  <c r="D162" i="10" s="1"/>
  <c r="E162" i="10" s="1"/>
  <c r="D161" i="10" a="1"/>
  <c r="D161" i="10" s="1"/>
  <c r="E161" i="10" s="1"/>
  <c r="D160" i="10" a="1"/>
  <c r="D160" i="10" s="1"/>
  <c r="E160" i="10" s="1"/>
  <c r="D159" i="10" a="1"/>
  <c r="D159" i="10" s="1"/>
  <c r="E159" i="10" s="1"/>
  <c r="D158" i="10" a="1"/>
  <c r="D158" i="10" s="1"/>
  <c r="E158" i="10" s="1"/>
  <c r="D156" i="10" a="1"/>
  <c r="D156" i="10" s="1"/>
  <c r="E156" i="10" s="1"/>
  <c r="C5" i="12"/>
  <c r="AI29" i="12"/>
  <c r="AE29" i="12"/>
  <c r="S29" i="12"/>
  <c r="F11" i="9" s="1"/>
  <c r="AI26" i="12"/>
  <c r="W26" i="12"/>
  <c r="S26" i="12"/>
  <c r="F10" i="9" s="1"/>
  <c r="O26" i="12"/>
  <c r="AE23" i="12"/>
  <c r="AA23" i="12"/>
  <c r="H9" i="9" s="1"/>
  <c r="AB23" i="12" s="1" a="1"/>
  <c r="AB23" i="12" s="1"/>
  <c r="G23" i="12"/>
  <c r="C9" i="9" s="1"/>
  <c r="AI20" i="12"/>
  <c r="J8" i="9" s="1"/>
  <c r="AI19" i="12" s="1" a="1"/>
  <c r="AI19" i="12" s="1"/>
  <c r="S20" i="12"/>
  <c r="C20" i="12"/>
  <c r="AI17" i="12"/>
  <c r="W17" i="12"/>
  <c r="O17" i="12"/>
  <c r="C17" i="12"/>
  <c r="AI14" i="12"/>
  <c r="J6" i="9" s="1"/>
  <c r="S14" i="12"/>
  <c r="F6" i="9" s="1"/>
  <c r="C14" i="12"/>
  <c r="B6" i="9" s="1"/>
  <c r="D14" i="12" s="1" a="1"/>
  <c r="D14" i="12" s="1"/>
  <c r="AE11" i="12"/>
  <c r="I5" i="9" s="1"/>
  <c r="AE10" i="12" s="1" a="1"/>
  <c r="AE10" i="12" s="1"/>
  <c r="K11" i="12"/>
  <c r="G11" i="12"/>
  <c r="W8" i="12"/>
  <c r="S8" i="12"/>
  <c r="F4" i="9" s="1"/>
  <c r="O8" i="12"/>
  <c r="E4" i="9" s="1"/>
  <c r="C8" i="12"/>
  <c r="S5" i="12"/>
  <c r="F3" i="9" s="1"/>
  <c r="G5" i="12"/>
  <c r="C3" i="9" s="1"/>
  <c r="B3" i="9"/>
  <c r="D55" i="8"/>
  <c r="D148" i="10"/>
  <c r="E148" i="10" s="1"/>
  <c r="A9" i="8"/>
  <c r="A8" i="8"/>
  <c r="A7" i="8"/>
  <c r="A6" i="8"/>
  <c r="A5" i="8"/>
  <c r="D39" i="8"/>
  <c r="D144" i="10"/>
  <c r="E144" i="10" s="1"/>
  <c r="D143" i="10" a="1"/>
  <c r="D143" i="10" s="1"/>
  <c r="E143" i="10" s="1"/>
  <c r="D142" i="10" a="1"/>
  <c r="D142" i="10" s="1"/>
  <c r="E142" i="10" s="1"/>
  <c r="AA29" i="24"/>
  <c r="K29" i="24"/>
  <c r="AI26" i="24"/>
  <c r="G26" i="24"/>
  <c r="AE23" i="24"/>
  <c r="C23" i="24"/>
  <c r="B9" i="16" s="1"/>
  <c r="W20" i="24"/>
  <c r="G8" i="16" s="1"/>
  <c r="C20" i="24"/>
  <c r="B8" i="16" s="1"/>
  <c r="D20" i="24" s="1" a="1"/>
  <c r="D20" i="24" s="1"/>
  <c r="AI17" i="24"/>
  <c r="J7" i="16" s="1"/>
  <c r="G17" i="24"/>
  <c r="AA14" i="24"/>
  <c r="O14" i="24"/>
  <c r="K14" i="24"/>
  <c r="AA11" i="24"/>
  <c r="H5" i="16" s="1"/>
  <c r="O11" i="24"/>
  <c r="K11" i="24"/>
  <c r="D5" i="16" s="1"/>
  <c r="L10" i="24" s="1" a="1"/>
  <c r="L10" i="24" s="1"/>
  <c r="AI8" i="24"/>
  <c r="J4" i="16" s="1"/>
  <c r="S8" i="24"/>
  <c r="F4" i="16" s="1"/>
  <c r="S7" i="24" s="1" a="1"/>
  <c r="S7" i="24" s="1"/>
  <c r="G8" i="24"/>
  <c r="C4" i="16" s="1"/>
  <c r="AE5" i="24"/>
  <c r="W5" i="24"/>
  <c r="C5" i="24"/>
  <c r="B3" i="16" s="1"/>
  <c r="G4" i="16"/>
  <c r="AE29" i="23"/>
  <c r="I11" i="15" s="1"/>
  <c r="G29" i="23"/>
  <c r="AA26" i="23"/>
  <c r="H10" i="15" s="1"/>
  <c r="K26" i="23"/>
  <c r="D10" i="15" s="1"/>
  <c r="AA23" i="23"/>
  <c r="H9" i="15" s="1"/>
  <c r="W23" i="23"/>
  <c r="G9" i="15" s="1"/>
  <c r="O23" i="23"/>
  <c r="K23" i="23"/>
  <c r="D9" i="15" s="1"/>
  <c r="AI20" i="23"/>
  <c r="W20" i="23"/>
  <c r="O20" i="23"/>
  <c r="E8" i="15" s="1"/>
  <c r="C20" i="23"/>
  <c r="B8" i="15" s="1"/>
  <c r="AE17" i="23"/>
  <c r="I7" i="15" s="1"/>
  <c r="S17" i="23"/>
  <c r="F7" i="15" s="1"/>
  <c r="G17" i="23"/>
  <c r="C7" i="15" s="1"/>
  <c r="AI14" i="23"/>
  <c r="J6" i="15" s="1"/>
  <c r="W14" i="23"/>
  <c r="O14" i="23"/>
  <c r="C14" i="23"/>
  <c r="AA11" i="23"/>
  <c r="H5" i="15" s="1"/>
  <c r="W11" i="23"/>
  <c r="G5" i="15" s="1"/>
  <c r="O11" i="23"/>
  <c r="E5" i="15" s="1"/>
  <c r="N11" i="23" s="1" a="1"/>
  <c r="N11" i="23" s="1"/>
  <c r="K11" i="23"/>
  <c r="D5" i="15" s="1"/>
  <c r="J11" i="23" s="1" a="1"/>
  <c r="J11" i="23" s="1"/>
  <c r="AA8" i="23"/>
  <c r="H4" i="15" s="1"/>
  <c r="K8" i="23"/>
  <c r="D4" i="15" s="1"/>
  <c r="K9" i="23" s="1" a="1"/>
  <c r="K9" i="23" s="1"/>
  <c r="AE5" i="23"/>
  <c r="I3" i="15" s="1"/>
  <c r="G5" i="23"/>
  <c r="K29" i="22"/>
  <c r="D11" i="14" s="1"/>
  <c r="C29" i="22"/>
  <c r="W26" i="22"/>
  <c r="G10" i="14" s="1"/>
  <c r="V26" i="22" s="1" a="1"/>
  <c r="V26" i="22" s="1"/>
  <c r="S26" i="22"/>
  <c r="F10" i="14" s="1"/>
  <c r="S25" i="22" s="1" a="1"/>
  <c r="S25" i="22" s="1"/>
  <c r="K26" i="22"/>
  <c r="G26" i="22"/>
  <c r="W23" i="22"/>
  <c r="G9" i="14" s="1"/>
  <c r="O23" i="22"/>
  <c r="E9" i="14" s="1"/>
  <c r="G23" i="22"/>
  <c r="C9" i="14" s="1"/>
  <c r="C23" i="22"/>
  <c r="AI20" i="22"/>
  <c r="W20" i="22"/>
  <c r="O20" i="22"/>
  <c r="E8" i="14" s="1"/>
  <c r="AE17" i="22"/>
  <c r="I7" i="14" s="1"/>
  <c r="G17" i="22"/>
  <c r="C7" i="14" s="1"/>
  <c r="G16" i="22" s="1" a="1"/>
  <c r="G16" i="22" s="1"/>
  <c r="W14" i="22"/>
  <c r="O14" i="22"/>
  <c r="E6" i="14" s="1"/>
  <c r="C14" i="22"/>
  <c r="B6" i="14" s="1"/>
  <c r="B14" i="22" s="1" a="1"/>
  <c r="B14" i="22" s="1"/>
  <c r="AI11" i="22"/>
  <c r="J5" i="14" s="1"/>
  <c r="AE11" i="22"/>
  <c r="W11" i="22"/>
  <c r="O11" i="22"/>
  <c r="AE8" i="22"/>
  <c r="AA8" i="22"/>
  <c r="H4" i="14" s="1"/>
  <c r="S8" i="22"/>
  <c r="O8" i="22"/>
  <c r="E4" i="14" s="1"/>
  <c r="AI5" i="22"/>
  <c r="J3" i="14" s="1"/>
  <c r="AA5" i="22"/>
  <c r="H3" i="14" s="1"/>
  <c r="J11" i="9"/>
  <c r="AJ30" i="12" s="1" a="1"/>
  <c r="AJ30" i="12" s="1"/>
  <c r="D140" i="10"/>
  <c r="E140" i="10" s="1"/>
  <c r="D132" i="10"/>
  <c r="E132" i="10" s="1"/>
  <c r="D129" i="10" a="1"/>
  <c r="D129" i="10" s="1"/>
  <c r="E129" i="10" s="1"/>
  <c r="D128" i="10" a="1"/>
  <c r="D128" i="10" s="1"/>
  <c r="E128" i="10" s="1"/>
  <c r="D120" i="10" a="1"/>
  <c r="D120" i="10" s="1"/>
  <c r="E120" i="10" s="1"/>
  <c r="D119" i="10" a="1"/>
  <c r="D119" i="10" s="1"/>
  <c r="E119" i="10" s="1"/>
  <c r="D117" i="10" a="1"/>
  <c r="D117" i="10" s="1"/>
  <c r="E117" i="10" s="1"/>
  <c r="D116" i="10" a="1"/>
  <c r="D116" i="10" s="1"/>
  <c r="E116" i="10" s="1"/>
  <c r="D127" i="10" a="1"/>
  <c r="D127" i="10" s="1"/>
  <c r="E127" i="10" s="1"/>
  <c r="D126" i="10" a="1"/>
  <c r="D126" i="10" s="1"/>
  <c r="E126" i="10" s="1"/>
  <c r="D125" i="10" a="1"/>
  <c r="D125" i="10" s="1"/>
  <c r="E125" i="10" s="1"/>
  <c r="D124" i="10" a="1"/>
  <c r="D124" i="10" s="1"/>
  <c r="E124" i="10" s="1"/>
  <c r="D123" i="10" a="1"/>
  <c r="D123" i="10" s="1"/>
  <c r="E123" i="10" s="1"/>
  <c r="D122" i="10" a="1"/>
  <c r="D122" i="10" s="1"/>
  <c r="E122" i="10" s="1"/>
  <c r="D114" i="10" a="1"/>
  <c r="D114" i="10" s="1"/>
  <c r="E114" i="10" s="1"/>
  <c r="D113" i="10" a="1"/>
  <c r="D113" i="10" s="1"/>
  <c r="E113" i="10" s="1"/>
  <c r="D112" i="10" a="1"/>
  <c r="D112" i="10" s="1"/>
  <c r="E112" i="10" s="1"/>
  <c r="D111" i="10" a="1"/>
  <c r="D111" i="10" s="1"/>
  <c r="E111" i="10" s="1"/>
  <c r="D110" i="10" a="1"/>
  <c r="D110" i="10" s="1"/>
  <c r="E110" i="10" s="1"/>
  <c r="D109" i="10" a="1"/>
  <c r="D109" i="10" s="1"/>
  <c r="E109" i="10" s="1"/>
  <c r="E95" i="10"/>
  <c r="D95" i="10" a="1"/>
  <c r="D95" i="10" s="1"/>
  <c r="E94" i="10"/>
  <c r="D94" i="10" a="1"/>
  <c r="D94" i="10" s="1"/>
  <c r="E93" i="10"/>
  <c r="D93" i="10" a="1"/>
  <c r="D93" i="10" s="1"/>
  <c r="E92" i="10"/>
  <c r="D92" i="10" a="1"/>
  <c r="D92" i="10" s="1"/>
  <c r="E91" i="10"/>
  <c r="D91" i="10" a="1"/>
  <c r="D91" i="10" s="1"/>
  <c r="E90" i="10"/>
  <c r="D90" i="10" a="1"/>
  <c r="D90" i="10" s="1"/>
  <c r="E89" i="10"/>
  <c r="D89" i="10" a="1"/>
  <c r="D89" i="10" s="1"/>
  <c r="E88" i="10"/>
  <c r="D88" i="10" a="1"/>
  <c r="D88" i="10" s="1"/>
  <c r="D56" i="10" a="1"/>
  <c r="D56" i="10" s="1"/>
  <c r="E56" i="10" s="1"/>
  <c r="D57" i="10" a="1"/>
  <c r="D57" i="10" s="1"/>
  <c r="E57" i="10" s="1"/>
  <c r="D58" i="10" a="1"/>
  <c r="D58" i="10" s="1"/>
  <c r="E58" i="10" s="1"/>
  <c r="D59" i="10" a="1"/>
  <c r="D59" i="10" s="1"/>
  <c r="E59" i="10" s="1"/>
  <c r="D60" i="10" a="1"/>
  <c r="D60" i="10" s="1"/>
  <c r="E60" i="10" s="1"/>
  <c r="D61" i="10" a="1"/>
  <c r="D61" i="10" s="1"/>
  <c r="E61" i="10" s="1"/>
  <c r="D62" i="10" a="1"/>
  <c r="D62" i="10" s="1"/>
  <c r="E62" i="10" s="1"/>
  <c r="D63" i="10" a="1"/>
  <c r="D63" i="10" s="1"/>
  <c r="E63" i="10" s="1"/>
  <c r="D68" i="10" a="1"/>
  <c r="D68" i="10" s="1"/>
  <c r="E68" i="10" s="1"/>
  <c r="D67" i="10" a="1"/>
  <c r="D67" i="10" s="1"/>
  <c r="E67" i="10" s="1"/>
  <c r="D66" i="10" a="1"/>
  <c r="D66" i="10" s="1"/>
  <c r="E66" i="10" s="1"/>
  <c r="D52" i="10" a="1"/>
  <c r="D52" i="10" s="1"/>
  <c r="E52" i="10" s="1"/>
  <c r="D51" i="10" a="1"/>
  <c r="D51" i="10" s="1"/>
  <c r="E51" i="10" s="1"/>
  <c r="D50" i="10" a="1"/>
  <c r="D50" i="10" s="1"/>
  <c r="E50" i="10" s="1"/>
  <c r="D49" i="10" a="1"/>
  <c r="D49" i="10" s="1"/>
  <c r="E49" i="10" s="1"/>
  <c r="D46" i="10" a="1"/>
  <c r="D46" i="10" s="1"/>
  <c r="E46" i="10" s="1"/>
  <c r="D45" i="10"/>
  <c r="E45" i="10" s="1"/>
  <c r="D44" i="10" a="1"/>
  <c r="D44" i="10" s="1"/>
  <c r="E44" i="10" s="1"/>
  <c r="D43" i="10" a="1"/>
  <c r="D43" i="10" s="1"/>
  <c r="E43" i="10" s="1"/>
  <c r="B3" i="13"/>
  <c r="J11" i="16"/>
  <c r="I11" i="16"/>
  <c r="H11" i="16"/>
  <c r="G11" i="16"/>
  <c r="F11" i="16"/>
  <c r="E11" i="16"/>
  <c r="D11" i="16"/>
  <c r="C11" i="16"/>
  <c r="B11" i="16"/>
  <c r="J10" i="16"/>
  <c r="AH26" i="24" s="1" a="1"/>
  <c r="AH26" i="24" s="1"/>
  <c r="I10" i="16"/>
  <c r="H10" i="16"/>
  <c r="G10" i="16"/>
  <c r="F10" i="16"/>
  <c r="E10" i="16"/>
  <c r="D10" i="16"/>
  <c r="C10" i="16"/>
  <c r="B10" i="16"/>
  <c r="J9" i="16"/>
  <c r="I9" i="16"/>
  <c r="AF22" i="24" s="1" a="1"/>
  <c r="AF22" i="24" s="1"/>
  <c r="H9" i="16"/>
  <c r="G9" i="16"/>
  <c r="F9" i="16"/>
  <c r="E9" i="16"/>
  <c r="D9" i="16"/>
  <c r="C9" i="16"/>
  <c r="J8" i="16"/>
  <c r="I8" i="16"/>
  <c r="H8" i="16"/>
  <c r="F8" i="16"/>
  <c r="E8" i="16"/>
  <c r="D8" i="16"/>
  <c r="C8" i="16"/>
  <c r="I7" i="16"/>
  <c r="H7" i="16"/>
  <c r="G7" i="16"/>
  <c r="F7" i="16"/>
  <c r="E7" i="16"/>
  <c r="D7" i="16"/>
  <c r="C7" i="16"/>
  <c r="B7" i="16"/>
  <c r="J6" i="16"/>
  <c r="I6" i="16"/>
  <c r="H6" i="16"/>
  <c r="G6" i="16"/>
  <c r="F6" i="16"/>
  <c r="E6" i="16"/>
  <c r="D6" i="16"/>
  <c r="C6" i="16"/>
  <c r="B6" i="16"/>
  <c r="J5" i="16"/>
  <c r="I5" i="16"/>
  <c r="G5" i="16"/>
  <c r="F5" i="16"/>
  <c r="E5" i="16"/>
  <c r="C5" i="16"/>
  <c r="B5" i="16"/>
  <c r="I4" i="16"/>
  <c r="H4" i="16"/>
  <c r="E4" i="16"/>
  <c r="D4" i="16"/>
  <c r="B4" i="16"/>
  <c r="J3" i="16"/>
  <c r="I3" i="16"/>
  <c r="H3" i="16"/>
  <c r="G3" i="16"/>
  <c r="F3" i="16"/>
  <c r="E3" i="16"/>
  <c r="D3" i="16"/>
  <c r="C3" i="16"/>
  <c r="J11" i="15"/>
  <c r="H11" i="15"/>
  <c r="G11" i="15"/>
  <c r="F11" i="15"/>
  <c r="E11" i="15"/>
  <c r="D11" i="15"/>
  <c r="C11" i="15"/>
  <c r="B11" i="15"/>
  <c r="J10" i="15"/>
  <c r="I10" i="15"/>
  <c r="G10" i="15"/>
  <c r="F10" i="15"/>
  <c r="E10" i="15"/>
  <c r="C10" i="15"/>
  <c r="B10" i="15"/>
  <c r="J9" i="15"/>
  <c r="I9" i="15"/>
  <c r="F9" i="15"/>
  <c r="E9" i="15"/>
  <c r="C9" i="15"/>
  <c r="B9" i="15"/>
  <c r="J8" i="15"/>
  <c r="AH20" i="23" s="1" a="1"/>
  <c r="AH20" i="23" s="1"/>
  <c r="I8" i="15"/>
  <c r="H8" i="15"/>
  <c r="G8" i="15"/>
  <c r="F8" i="15"/>
  <c r="D8" i="15"/>
  <c r="C8" i="15"/>
  <c r="J7" i="15"/>
  <c r="H7" i="15"/>
  <c r="G7" i="15"/>
  <c r="E7" i="15"/>
  <c r="D7" i="15"/>
  <c r="B7" i="15"/>
  <c r="I6" i="15"/>
  <c r="H6" i="15"/>
  <c r="G6" i="15"/>
  <c r="F6" i="15"/>
  <c r="E6" i="15"/>
  <c r="D6" i="15"/>
  <c r="C6" i="15"/>
  <c r="B6" i="15"/>
  <c r="J5" i="15"/>
  <c r="I5" i="15"/>
  <c r="F5" i="15"/>
  <c r="C5" i="15"/>
  <c r="B5" i="15"/>
  <c r="J4" i="15"/>
  <c r="I4" i="15"/>
  <c r="G4" i="15"/>
  <c r="F4" i="15"/>
  <c r="E4" i="15"/>
  <c r="C4" i="15"/>
  <c r="B4" i="15"/>
  <c r="J3" i="15"/>
  <c r="H3" i="15"/>
  <c r="G3" i="15"/>
  <c r="F3" i="15"/>
  <c r="E3" i="15"/>
  <c r="D3" i="15"/>
  <c r="C3" i="15"/>
  <c r="B3" i="15"/>
  <c r="L102" i="15" s="1" a="1"/>
  <c r="L102" i="15" s="1"/>
  <c r="B15" i="15" s="1" a="1"/>
  <c r="B15" i="15" s="1"/>
  <c r="J11" i="14"/>
  <c r="I11" i="14"/>
  <c r="H11" i="14"/>
  <c r="G11" i="14"/>
  <c r="F11" i="14"/>
  <c r="E11" i="14"/>
  <c r="C11" i="14"/>
  <c r="B11" i="14"/>
  <c r="J10" i="14"/>
  <c r="I10" i="14"/>
  <c r="H10" i="14"/>
  <c r="E10" i="14"/>
  <c r="D10" i="14"/>
  <c r="C10" i="14"/>
  <c r="B10" i="14"/>
  <c r="J9" i="14"/>
  <c r="I9" i="14"/>
  <c r="H9" i="14"/>
  <c r="F9" i="14"/>
  <c r="D9" i="14"/>
  <c r="L102" i="14" s="1" a="1"/>
  <c r="L102" i="14" s="1"/>
  <c r="B15" i="14" s="1" a="1"/>
  <c r="B15" i="14" s="1"/>
  <c r="B9" i="14"/>
  <c r="J8" i="14"/>
  <c r="AI19" i="22" s="1" a="1"/>
  <c r="AI19" i="22" s="1"/>
  <c r="I8" i="14"/>
  <c r="H8" i="14"/>
  <c r="G8" i="14"/>
  <c r="F8" i="14"/>
  <c r="D8" i="14"/>
  <c r="C8" i="14"/>
  <c r="B8" i="14"/>
  <c r="J7" i="14"/>
  <c r="H7" i="14"/>
  <c r="G7" i="14"/>
  <c r="F7" i="14"/>
  <c r="E7" i="14"/>
  <c r="D7" i="14"/>
  <c r="B7" i="14"/>
  <c r="J6" i="14"/>
  <c r="I6" i="14"/>
  <c r="H6" i="14"/>
  <c r="G6" i="14"/>
  <c r="F6" i="14"/>
  <c r="D6" i="14"/>
  <c r="C6" i="14"/>
  <c r="I5" i="14"/>
  <c r="H5" i="14"/>
  <c r="G5" i="14"/>
  <c r="F5" i="14"/>
  <c r="E5" i="14"/>
  <c r="D5" i="14"/>
  <c r="C5" i="14"/>
  <c r="B5" i="14"/>
  <c r="J4" i="14"/>
  <c r="I4" i="14"/>
  <c r="G4" i="14"/>
  <c r="F4" i="14"/>
  <c r="T8" i="22" s="1" a="1"/>
  <c r="T8" i="22" s="1"/>
  <c r="D4" i="14"/>
  <c r="C4" i="14"/>
  <c r="B4" i="14"/>
  <c r="I3" i="14"/>
  <c r="G3" i="14"/>
  <c r="F3" i="14"/>
  <c r="E3" i="14"/>
  <c r="D3" i="14"/>
  <c r="C3" i="14"/>
  <c r="B3" i="14"/>
  <c r="J11" i="13"/>
  <c r="I11" i="13"/>
  <c r="H11" i="13"/>
  <c r="W29" i="21"/>
  <c r="G11" i="13" s="1"/>
  <c r="S29" i="21"/>
  <c r="F11" i="13" s="1"/>
  <c r="E11" i="13"/>
  <c r="K29" i="21"/>
  <c r="D11" i="13" s="1"/>
  <c r="C11" i="13"/>
  <c r="C29" i="21"/>
  <c r="B11" i="13" s="1"/>
  <c r="AI26" i="21"/>
  <c r="J10" i="13" s="1"/>
  <c r="AE26" i="21"/>
  <c r="I10" i="13" s="1"/>
  <c r="H10" i="13"/>
  <c r="G10" i="13"/>
  <c r="S26" i="21"/>
  <c r="F10" i="13" s="1"/>
  <c r="T26" i="21" s="1" a="1"/>
  <c r="T26" i="21" s="1"/>
  <c r="E10" i="13"/>
  <c r="D10" i="13"/>
  <c r="G26" i="21"/>
  <c r="C10" i="13" s="1"/>
  <c r="B10" i="13"/>
  <c r="AI23" i="21"/>
  <c r="J9" i="13" s="1"/>
  <c r="AE23" i="21"/>
  <c r="I9" i="13" s="1"/>
  <c r="AE22" i="21" s="1" a="1"/>
  <c r="AE22" i="21" s="1"/>
  <c r="H9" i="13"/>
  <c r="G9" i="13"/>
  <c r="F9" i="13"/>
  <c r="O23" i="21"/>
  <c r="E9" i="13" s="1"/>
  <c r="K23" i="21"/>
  <c r="D9" i="13" s="1"/>
  <c r="C9" i="13"/>
  <c r="B9" i="13"/>
  <c r="AI20" i="21"/>
  <c r="J8" i="13" s="1"/>
  <c r="AE20" i="21"/>
  <c r="I8" i="13" s="1"/>
  <c r="H8" i="13"/>
  <c r="W20" i="21"/>
  <c r="G8" i="13" s="1"/>
  <c r="F8" i="13"/>
  <c r="E8" i="13"/>
  <c r="D8" i="13"/>
  <c r="G20" i="21"/>
  <c r="C8" i="13" s="1"/>
  <c r="B8" i="13"/>
  <c r="J7" i="13"/>
  <c r="I7" i="13"/>
  <c r="AA17" i="21"/>
  <c r="H7" i="13" s="1"/>
  <c r="W17" i="21"/>
  <c r="G7" i="13" s="1"/>
  <c r="F7" i="13"/>
  <c r="O17" i="21"/>
  <c r="E7" i="13" s="1"/>
  <c r="N18" i="21" s="1" a="1"/>
  <c r="N18" i="21" s="1"/>
  <c r="K17" i="21"/>
  <c r="D7" i="13" s="1"/>
  <c r="C7" i="13"/>
  <c r="B7" i="13"/>
  <c r="J6" i="13"/>
  <c r="AE14" i="21"/>
  <c r="I6" i="13" s="1"/>
  <c r="H6" i="13"/>
  <c r="G6" i="13"/>
  <c r="F6" i="13"/>
  <c r="O14" i="21"/>
  <c r="E6" i="13" s="1"/>
  <c r="D6" i="13"/>
  <c r="G14" i="21"/>
  <c r="C6" i="13" s="1"/>
  <c r="C14" i="21"/>
  <c r="B6" i="13" s="1"/>
  <c r="J5" i="13"/>
  <c r="I5" i="13"/>
  <c r="AA11" i="21"/>
  <c r="H5" i="13" s="1"/>
  <c r="W11" i="21"/>
  <c r="G5" i="13" s="1"/>
  <c r="F5" i="13"/>
  <c r="E5" i="13"/>
  <c r="D5" i="13"/>
  <c r="G11" i="21"/>
  <c r="C5" i="13" s="1"/>
  <c r="G10" i="21" s="1" a="1"/>
  <c r="G10" i="21" s="1"/>
  <c r="C11" i="21"/>
  <c r="B5" i="13" s="1"/>
  <c r="J4" i="13"/>
  <c r="AE8" i="21"/>
  <c r="I4" i="13" s="1"/>
  <c r="H4" i="13"/>
  <c r="G4" i="13"/>
  <c r="S8" i="21"/>
  <c r="F4" i="13" s="1"/>
  <c r="E4" i="13"/>
  <c r="D4" i="13"/>
  <c r="G8" i="21"/>
  <c r="C4" i="13" s="1"/>
  <c r="C8" i="21"/>
  <c r="B4" i="13" s="1"/>
  <c r="B9" i="21" s="1" a="1"/>
  <c r="B9" i="21" s="1"/>
  <c r="AI5" i="21"/>
  <c r="J3" i="13" s="1"/>
  <c r="I3" i="13"/>
  <c r="AA5" i="21"/>
  <c r="H3" i="13" s="1"/>
  <c r="G3" i="13"/>
  <c r="S5" i="21"/>
  <c r="F3" i="13" s="1"/>
  <c r="O5" i="21"/>
  <c r="E3" i="13" s="1"/>
  <c r="D3" i="13"/>
  <c r="C3" i="13"/>
  <c r="E27" i="24"/>
  <c r="I27" i="24"/>
  <c r="M27" i="24"/>
  <c r="Q27" i="24"/>
  <c r="U27" i="24"/>
  <c r="Y27" i="24"/>
  <c r="AC27" i="24"/>
  <c r="AG27" i="24"/>
  <c r="AK27" i="24"/>
  <c r="E30" i="24"/>
  <c r="I30" i="24"/>
  <c r="M30" i="24"/>
  <c r="Q30" i="24"/>
  <c r="U30" i="24"/>
  <c r="Y30" i="24"/>
  <c r="AC30" i="24"/>
  <c r="AG30" i="24"/>
  <c r="AK30" i="24"/>
  <c r="E6" i="24"/>
  <c r="I6" i="24"/>
  <c r="M6" i="24"/>
  <c r="Q6" i="24"/>
  <c r="U6" i="24"/>
  <c r="Y6" i="24"/>
  <c r="AC6" i="24"/>
  <c r="AG6" i="24"/>
  <c r="AK6" i="24"/>
  <c r="E9" i="24"/>
  <c r="I9" i="24"/>
  <c r="M9" i="24"/>
  <c r="Q9" i="24"/>
  <c r="U9" i="24"/>
  <c r="Y9" i="24"/>
  <c r="AC9" i="24"/>
  <c r="AG9" i="24"/>
  <c r="AK9" i="24"/>
  <c r="E12" i="24"/>
  <c r="I12" i="24"/>
  <c r="M12" i="24"/>
  <c r="Q12" i="24"/>
  <c r="U12" i="24"/>
  <c r="Y12" i="24"/>
  <c r="AC12" i="24"/>
  <c r="AG12" i="24"/>
  <c r="AK12" i="24"/>
  <c r="E15" i="24"/>
  <c r="I15" i="24"/>
  <c r="M15" i="24"/>
  <c r="Q15" i="24"/>
  <c r="U15" i="24"/>
  <c r="Y15" i="24"/>
  <c r="AC15" i="24"/>
  <c r="AG15" i="24"/>
  <c r="AK15" i="24"/>
  <c r="E18" i="24"/>
  <c r="I18" i="24"/>
  <c r="M18" i="24"/>
  <c r="Q18" i="24"/>
  <c r="U18" i="24"/>
  <c r="Y18" i="24"/>
  <c r="AC18" i="24"/>
  <c r="AG18" i="24"/>
  <c r="AK18" i="24"/>
  <c r="E21" i="24"/>
  <c r="I21" i="24"/>
  <c r="M21" i="24"/>
  <c r="Q21" i="24"/>
  <c r="U21" i="24"/>
  <c r="Y21" i="24"/>
  <c r="AC21" i="24"/>
  <c r="AG21" i="24"/>
  <c r="AK21" i="24"/>
  <c r="E24" i="24"/>
  <c r="I24" i="24"/>
  <c r="M24" i="24"/>
  <c r="Q24" i="24"/>
  <c r="U24" i="24"/>
  <c r="Y24" i="24"/>
  <c r="AC24" i="24"/>
  <c r="AG24" i="24"/>
  <c r="AK24" i="24"/>
  <c r="E27" i="23"/>
  <c r="I27" i="23"/>
  <c r="M27" i="23"/>
  <c r="Q27" i="23"/>
  <c r="U27" i="23"/>
  <c r="Y27" i="23"/>
  <c r="AC27" i="23"/>
  <c r="AG27" i="23"/>
  <c r="AK27" i="23"/>
  <c r="E30" i="23"/>
  <c r="I30" i="23"/>
  <c r="M30" i="23"/>
  <c r="Q30" i="23"/>
  <c r="U30" i="23"/>
  <c r="Y30" i="23"/>
  <c r="AC30" i="23"/>
  <c r="AG30" i="23"/>
  <c r="AK30" i="23"/>
  <c r="E6" i="23"/>
  <c r="I6" i="23"/>
  <c r="M6" i="23"/>
  <c r="Q6" i="23"/>
  <c r="U6" i="23"/>
  <c r="Y6" i="23"/>
  <c r="AC6" i="23"/>
  <c r="AG6" i="23"/>
  <c r="AK6" i="23"/>
  <c r="E9" i="23"/>
  <c r="I9" i="23"/>
  <c r="M9" i="23"/>
  <c r="Q9" i="23"/>
  <c r="U9" i="23"/>
  <c r="Y9" i="23"/>
  <c r="AC9" i="23"/>
  <c r="AG9" i="23"/>
  <c r="AK9" i="23"/>
  <c r="E12" i="23"/>
  <c r="I12" i="23"/>
  <c r="M12" i="23"/>
  <c r="Q12" i="23"/>
  <c r="U12" i="23"/>
  <c r="Y12" i="23"/>
  <c r="AC12" i="23"/>
  <c r="AG12" i="23"/>
  <c r="AK12" i="23"/>
  <c r="E15" i="23"/>
  <c r="I15" i="23"/>
  <c r="M15" i="23"/>
  <c r="Q15" i="23"/>
  <c r="U15" i="23"/>
  <c r="Y15" i="23"/>
  <c r="AC15" i="23"/>
  <c r="AG15" i="23"/>
  <c r="AK15" i="23"/>
  <c r="E18" i="23"/>
  <c r="I18" i="23"/>
  <c r="M18" i="23"/>
  <c r="Q18" i="23"/>
  <c r="U18" i="23"/>
  <c r="Y18" i="23"/>
  <c r="AC18" i="23"/>
  <c r="AG18" i="23"/>
  <c r="AK18" i="23"/>
  <c r="E21" i="23"/>
  <c r="I21" i="23"/>
  <c r="M21" i="23"/>
  <c r="Q21" i="23"/>
  <c r="U21" i="23"/>
  <c r="Y21" i="23"/>
  <c r="AC21" i="23"/>
  <c r="AG21" i="23"/>
  <c r="AK21" i="23"/>
  <c r="E24" i="23"/>
  <c r="I24" i="23"/>
  <c r="M24" i="23"/>
  <c r="Q24" i="23"/>
  <c r="U24" i="23"/>
  <c r="Y24" i="23"/>
  <c r="AC24" i="23"/>
  <c r="AG24" i="23"/>
  <c r="AK24" i="23"/>
  <c r="E27" i="22"/>
  <c r="I27" i="22"/>
  <c r="M27" i="22"/>
  <c r="Q27" i="22"/>
  <c r="U27" i="22"/>
  <c r="Y27" i="22"/>
  <c r="AC27" i="22"/>
  <c r="AG27" i="22"/>
  <c r="AK27" i="22"/>
  <c r="E30" i="22"/>
  <c r="I30" i="22"/>
  <c r="M30" i="22"/>
  <c r="Q30" i="22"/>
  <c r="U30" i="22"/>
  <c r="Y30" i="22"/>
  <c r="AC30" i="22"/>
  <c r="AG30" i="22"/>
  <c r="AK30" i="22"/>
  <c r="E6" i="22"/>
  <c r="I6" i="22"/>
  <c r="M6" i="22"/>
  <c r="Q6" i="22"/>
  <c r="U6" i="22"/>
  <c r="Y6" i="22"/>
  <c r="AC6" i="22"/>
  <c r="AG6" i="22"/>
  <c r="AK6" i="22"/>
  <c r="E9" i="22"/>
  <c r="I9" i="22"/>
  <c r="M9" i="22"/>
  <c r="Q9" i="22"/>
  <c r="U9" i="22"/>
  <c r="Y9" i="22"/>
  <c r="AC9" i="22"/>
  <c r="AG9" i="22"/>
  <c r="AK9" i="22"/>
  <c r="E12" i="22"/>
  <c r="I12" i="22"/>
  <c r="M12" i="22"/>
  <c r="Q12" i="22"/>
  <c r="U12" i="22"/>
  <c r="Y12" i="22"/>
  <c r="AC12" i="22"/>
  <c r="AG12" i="22"/>
  <c r="AK12" i="22"/>
  <c r="E15" i="22"/>
  <c r="I15" i="22"/>
  <c r="M15" i="22"/>
  <c r="Q15" i="22"/>
  <c r="U15" i="22"/>
  <c r="Y15" i="22"/>
  <c r="AC15" i="22"/>
  <c r="AG15" i="22"/>
  <c r="AK15" i="22"/>
  <c r="E18" i="22"/>
  <c r="I18" i="22"/>
  <c r="M18" i="22"/>
  <c r="Q18" i="22"/>
  <c r="U18" i="22"/>
  <c r="Y18" i="22"/>
  <c r="AC18" i="22"/>
  <c r="AG18" i="22"/>
  <c r="AK18" i="22"/>
  <c r="E21" i="22"/>
  <c r="I21" i="22"/>
  <c r="M21" i="22"/>
  <c r="Q21" i="22"/>
  <c r="U21" i="22"/>
  <c r="Y21" i="22"/>
  <c r="AC21" i="22"/>
  <c r="AG21" i="22"/>
  <c r="AK21" i="22"/>
  <c r="E24" i="22"/>
  <c r="I24" i="22"/>
  <c r="M24" i="22"/>
  <c r="Q24" i="22"/>
  <c r="U24" i="22"/>
  <c r="Y24" i="22"/>
  <c r="AC24" i="22"/>
  <c r="AG24" i="22"/>
  <c r="AK24" i="22"/>
  <c r="E27" i="21"/>
  <c r="I27" i="21"/>
  <c r="M27" i="21"/>
  <c r="Q27" i="21"/>
  <c r="U27" i="21"/>
  <c r="Y27" i="21"/>
  <c r="AC27" i="21"/>
  <c r="AG27" i="21"/>
  <c r="AK27" i="21"/>
  <c r="E30" i="21"/>
  <c r="I30" i="21"/>
  <c r="M30" i="21"/>
  <c r="Q30" i="21"/>
  <c r="U30" i="21"/>
  <c r="Y30" i="21"/>
  <c r="AC30" i="21"/>
  <c r="AG30" i="21"/>
  <c r="AK30" i="21"/>
  <c r="E6" i="21"/>
  <c r="I6" i="21"/>
  <c r="M6" i="21"/>
  <c r="Q6" i="21"/>
  <c r="U6" i="21"/>
  <c r="Y6" i="21"/>
  <c r="AC6" i="21"/>
  <c r="AG6" i="21"/>
  <c r="AK6" i="21"/>
  <c r="E9" i="21"/>
  <c r="I9" i="21"/>
  <c r="M9" i="21"/>
  <c r="Q9" i="21"/>
  <c r="U9" i="21"/>
  <c r="Y9" i="21"/>
  <c r="AC9" i="21"/>
  <c r="AG9" i="21"/>
  <c r="AK9" i="21"/>
  <c r="E12" i="21"/>
  <c r="I12" i="21"/>
  <c r="M12" i="21"/>
  <c r="Q12" i="21"/>
  <c r="U12" i="21"/>
  <c r="Y12" i="21"/>
  <c r="AC12" i="21"/>
  <c r="AG12" i="21"/>
  <c r="AK12" i="21"/>
  <c r="E15" i="21"/>
  <c r="I15" i="21"/>
  <c r="M15" i="21"/>
  <c r="Q15" i="21"/>
  <c r="U15" i="21"/>
  <c r="Y15" i="21"/>
  <c r="AC15" i="21"/>
  <c r="AG15" i="21"/>
  <c r="AK15" i="21"/>
  <c r="E18" i="21"/>
  <c r="I18" i="21"/>
  <c r="M18" i="21"/>
  <c r="Q18" i="21"/>
  <c r="U18" i="21"/>
  <c r="Y18" i="21"/>
  <c r="AC18" i="21"/>
  <c r="AG18" i="21"/>
  <c r="AK18" i="21"/>
  <c r="E21" i="21"/>
  <c r="I21" i="21"/>
  <c r="M21" i="21"/>
  <c r="Q21" i="21"/>
  <c r="U21" i="21"/>
  <c r="Y21" i="21"/>
  <c r="AC21" i="21"/>
  <c r="AG21" i="21"/>
  <c r="AK21" i="21"/>
  <c r="E24" i="21"/>
  <c r="I24" i="21"/>
  <c r="M24" i="21"/>
  <c r="Q24" i="21"/>
  <c r="U24" i="21"/>
  <c r="Y24" i="21"/>
  <c r="AC24" i="21"/>
  <c r="AG24" i="21"/>
  <c r="AK24" i="21"/>
  <c r="D3" i="9"/>
  <c r="L102" i="9" s="1" a="1"/>
  <c r="L102" i="9" s="1"/>
  <c r="B15" i="9" s="1" a="1"/>
  <c r="B15" i="9" s="1"/>
  <c r="E6" i="12"/>
  <c r="I6" i="12"/>
  <c r="M6" i="12"/>
  <c r="Q6" i="12"/>
  <c r="U6" i="12"/>
  <c r="Y6" i="12"/>
  <c r="AC6" i="12"/>
  <c r="AG6" i="12"/>
  <c r="AK6" i="12"/>
  <c r="B4" i="9"/>
  <c r="G4" i="9"/>
  <c r="E9" i="12"/>
  <c r="I9" i="12"/>
  <c r="M9" i="12"/>
  <c r="Q9" i="12"/>
  <c r="U9" i="12"/>
  <c r="Y9" i="12"/>
  <c r="AC9" i="12"/>
  <c r="AG9" i="12"/>
  <c r="AK9" i="12"/>
  <c r="C5" i="9"/>
  <c r="D5" i="9"/>
  <c r="E12" i="12"/>
  <c r="I12" i="12"/>
  <c r="M12" i="12"/>
  <c r="Q12" i="12"/>
  <c r="U12" i="12"/>
  <c r="Y12" i="12"/>
  <c r="AC12" i="12"/>
  <c r="AG12" i="12"/>
  <c r="AK12" i="12"/>
  <c r="E15" i="12"/>
  <c r="I15" i="12"/>
  <c r="M15" i="12"/>
  <c r="Q15" i="12"/>
  <c r="U15" i="12"/>
  <c r="Y15" i="12"/>
  <c r="AC15" i="12"/>
  <c r="AG15" i="12"/>
  <c r="AK15" i="12"/>
  <c r="B7" i="9"/>
  <c r="E7" i="9"/>
  <c r="G7" i="9"/>
  <c r="J7" i="9"/>
  <c r="AH17" i="12" s="1" a="1"/>
  <c r="AH17" i="12" s="1"/>
  <c r="E18" i="12"/>
  <c r="I18" i="12"/>
  <c r="M18" i="12"/>
  <c r="Q18" i="12"/>
  <c r="U18" i="12"/>
  <c r="Y18" i="12"/>
  <c r="AC18" i="12"/>
  <c r="AG18" i="12"/>
  <c r="AK18" i="12"/>
  <c r="B8" i="9"/>
  <c r="F8" i="9"/>
  <c r="E21" i="12"/>
  <c r="I21" i="12"/>
  <c r="M21" i="12"/>
  <c r="Q21" i="12"/>
  <c r="U21" i="12"/>
  <c r="Y21" i="12"/>
  <c r="AC21" i="12"/>
  <c r="AG21" i="12"/>
  <c r="AK21" i="12"/>
  <c r="I9" i="9"/>
  <c r="AD23" i="12" s="1" a="1"/>
  <c r="AD23" i="12" s="1"/>
  <c r="E24" i="12"/>
  <c r="I24" i="12"/>
  <c r="M24" i="12"/>
  <c r="Q24" i="12"/>
  <c r="U24" i="12"/>
  <c r="Y24" i="12"/>
  <c r="AC24" i="12"/>
  <c r="AG24" i="12"/>
  <c r="AK24" i="12"/>
  <c r="E10" i="9"/>
  <c r="G10" i="9"/>
  <c r="W25" i="12" s="1" a="1"/>
  <c r="W25" i="12" s="1"/>
  <c r="J10" i="9"/>
  <c r="AH26" i="12" s="1" a="1"/>
  <c r="AH26" i="12" s="1"/>
  <c r="E27" i="12"/>
  <c r="I27" i="12"/>
  <c r="M27" i="12"/>
  <c r="Q27" i="12"/>
  <c r="U27" i="12"/>
  <c r="Y27" i="12"/>
  <c r="AC27" i="12"/>
  <c r="AG27" i="12"/>
  <c r="AK27" i="12"/>
  <c r="I11" i="9"/>
  <c r="E30" i="12"/>
  <c r="I30" i="12"/>
  <c r="M30" i="12"/>
  <c r="Q30" i="12"/>
  <c r="U30" i="12"/>
  <c r="Y30" i="12"/>
  <c r="AC30" i="12"/>
  <c r="AG30" i="12"/>
  <c r="AK30" i="12"/>
  <c r="E3" i="9"/>
  <c r="G3" i="9"/>
  <c r="H3" i="9"/>
  <c r="I3" i="9"/>
  <c r="J3" i="9"/>
  <c r="C4" i="9"/>
  <c r="D4" i="9"/>
  <c r="H4" i="9"/>
  <c r="I4" i="9"/>
  <c r="J4" i="9"/>
  <c r="B5" i="9"/>
  <c r="E5" i="9"/>
  <c r="F5" i="9"/>
  <c r="G5" i="9"/>
  <c r="H5" i="9"/>
  <c r="J5" i="9"/>
  <c r="C6" i="9"/>
  <c r="D6" i="9"/>
  <c r="E6" i="9"/>
  <c r="G6" i="9"/>
  <c r="H6" i="9"/>
  <c r="I6" i="9"/>
  <c r="C7" i="9"/>
  <c r="D7" i="9"/>
  <c r="F7" i="9"/>
  <c r="H7" i="9"/>
  <c r="I7" i="9"/>
  <c r="C8" i="9"/>
  <c r="D8" i="9"/>
  <c r="E8" i="9"/>
  <c r="G8" i="9"/>
  <c r="H8" i="9"/>
  <c r="I8" i="9"/>
  <c r="B9" i="9"/>
  <c r="D9" i="9"/>
  <c r="E9" i="9"/>
  <c r="F9" i="9"/>
  <c r="G9" i="9"/>
  <c r="J9" i="9"/>
  <c r="B10" i="9"/>
  <c r="C10" i="9"/>
  <c r="D10" i="9"/>
  <c r="H10" i="9"/>
  <c r="I10" i="9"/>
  <c r="B11" i="9"/>
  <c r="C11" i="9"/>
  <c r="D11" i="9"/>
  <c r="E11" i="9"/>
  <c r="G11" i="9"/>
  <c r="H11" i="9"/>
  <c r="D37" i="10" a="1"/>
  <c r="D37" i="10" s="1"/>
  <c r="E37" i="10" s="1"/>
  <c r="D36" i="10" a="1"/>
  <c r="D36" i="10" s="1"/>
  <c r="E36" i="10" s="1"/>
  <c r="D26" i="10"/>
  <c r="E26" i="10" s="1"/>
  <c r="D27" i="10"/>
  <c r="E27" i="10" s="1"/>
  <c r="D28" i="10"/>
  <c r="E28" i="10" s="1"/>
  <c r="D29" i="10"/>
  <c r="E29" i="10" s="1"/>
  <c r="D30" i="10"/>
  <c r="E30" i="10" s="1"/>
  <c r="D32" i="10"/>
  <c r="E32" i="10" s="1"/>
  <c r="B96" i="16" a="1"/>
  <c r="B96" i="16" s="1"/>
  <c r="B95" i="16" a="1"/>
  <c r="B95" i="16" s="1"/>
  <c r="B94" i="16" a="1"/>
  <c r="B94" i="16" s="1"/>
  <c r="B93" i="16" a="1"/>
  <c r="B93" i="16" s="1"/>
  <c r="B92" i="16" a="1"/>
  <c r="B92" i="16" s="1"/>
  <c r="B85" i="16" a="1"/>
  <c r="B85" i="16" s="1"/>
  <c r="B84" i="16" a="1"/>
  <c r="B84" i="16" s="1"/>
  <c r="B83" i="16" a="1"/>
  <c r="B83" i="16" s="1"/>
  <c r="B81" i="16" a="1"/>
  <c r="B81" i="16" s="1"/>
  <c r="B80" i="16" a="1"/>
  <c r="B80" i="16" s="1"/>
  <c r="B79" i="16" a="1"/>
  <c r="B79" i="16" s="1"/>
  <c r="B78" i="16" a="1"/>
  <c r="B78" i="16" s="1"/>
  <c r="B76" i="16" a="1"/>
  <c r="B76" i="16" s="1"/>
  <c r="B75" i="16" a="1"/>
  <c r="B75" i="16" s="1"/>
  <c r="B74" i="16" a="1"/>
  <c r="B74" i="16" s="1"/>
  <c r="B72" i="16" a="1"/>
  <c r="B72" i="16" s="1"/>
  <c r="B71" i="16" a="1"/>
  <c r="B71" i="16" s="1"/>
  <c r="B70" i="16" a="1"/>
  <c r="B70" i="16" s="1"/>
  <c r="B69" i="16" a="1"/>
  <c r="B69" i="16" s="1"/>
  <c r="B68" i="16"/>
  <c r="B96" i="15" a="1"/>
  <c r="B96" i="15" s="1"/>
  <c r="B95" i="15" a="1"/>
  <c r="B95" i="15" s="1"/>
  <c r="B94" i="15" a="1"/>
  <c r="B94" i="15" s="1"/>
  <c r="B93" i="15" a="1"/>
  <c r="B93" i="15" s="1"/>
  <c r="B92" i="15" a="1"/>
  <c r="B92" i="15" s="1"/>
  <c r="B85" i="15" a="1"/>
  <c r="B85" i="15" s="1"/>
  <c r="B84" i="15" a="1"/>
  <c r="B84" i="15" s="1"/>
  <c r="B83" i="15" a="1"/>
  <c r="B83" i="15" s="1"/>
  <c r="B81" i="15" a="1"/>
  <c r="B81" i="15" s="1"/>
  <c r="B80" i="15" a="1"/>
  <c r="B80" i="15" s="1"/>
  <c r="B79" i="15" a="1"/>
  <c r="B79" i="15" s="1"/>
  <c r="B78" i="15" a="1"/>
  <c r="B78" i="15" s="1"/>
  <c r="B76" i="15" a="1"/>
  <c r="B76" i="15" s="1"/>
  <c r="B75" i="15" a="1"/>
  <c r="B75" i="15" s="1"/>
  <c r="B74" i="15" a="1"/>
  <c r="B74" i="15" s="1"/>
  <c r="B72" i="15" a="1"/>
  <c r="B72" i="15" s="1"/>
  <c r="B71" i="15" a="1"/>
  <c r="B71" i="15" s="1"/>
  <c r="B70" i="15" a="1"/>
  <c r="B70" i="15" s="1"/>
  <c r="B69" i="15" a="1"/>
  <c r="B69" i="15" s="1"/>
  <c r="B68" i="15"/>
  <c r="B96" i="14" a="1"/>
  <c r="B96" i="14" s="1"/>
  <c r="B95" i="14" a="1"/>
  <c r="B95" i="14" s="1"/>
  <c r="B94" i="14" a="1"/>
  <c r="B94" i="14" s="1"/>
  <c r="B93" i="14" a="1"/>
  <c r="B93" i="14" s="1"/>
  <c r="B92" i="14" a="1"/>
  <c r="B92" i="14" s="1"/>
  <c r="B85" i="14" a="1"/>
  <c r="B85" i="14" s="1"/>
  <c r="B84" i="14" a="1"/>
  <c r="B84" i="14" s="1"/>
  <c r="B83" i="14" a="1"/>
  <c r="B83" i="14" s="1"/>
  <c r="B81" i="14" a="1"/>
  <c r="B81" i="14" s="1"/>
  <c r="B80" i="14" a="1"/>
  <c r="B80" i="14" s="1"/>
  <c r="B79" i="14" a="1"/>
  <c r="B79" i="14" s="1"/>
  <c r="B78" i="14" a="1"/>
  <c r="B78" i="14" s="1"/>
  <c r="B76" i="14" a="1"/>
  <c r="B76" i="14" s="1"/>
  <c r="B75" i="14" a="1"/>
  <c r="B75" i="14" s="1"/>
  <c r="B74" i="14" a="1"/>
  <c r="B74" i="14" s="1"/>
  <c r="B72" i="14" a="1"/>
  <c r="B72" i="14" s="1"/>
  <c r="B71" i="14" a="1"/>
  <c r="B71" i="14" s="1"/>
  <c r="B70" i="14" a="1"/>
  <c r="B70" i="14" s="1"/>
  <c r="B69" i="14" a="1"/>
  <c r="B69" i="14" s="1"/>
  <c r="B68" i="14"/>
  <c r="B96" i="13" a="1"/>
  <c r="B96" i="13" s="1"/>
  <c r="B95" i="13" a="1"/>
  <c r="B95" i="13" s="1"/>
  <c r="B94" i="13" a="1"/>
  <c r="B94" i="13" s="1"/>
  <c r="B93" i="13" a="1"/>
  <c r="B93" i="13" s="1"/>
  <c r="B92" i="13" a="1"/>
  <c r="B92" i="13" s="1"/>
  <c r="B85" i="13" a="1"/>
  <c r="B85" i="13" s="1"/>
  <c r="B84" i="13" a="1"/>
  <c r="B84" i="13" s="1"/>
  <c r="B83" i="13" a="1"/>
  <c r="B83" i="13" s="1"/>
  <c r="B81" i="13" a="1"/>
  <c r="B81" i="13" s="1"/>
  <c r="B80" i="13" a="1"/>
  <c r="B80" i="13" s="1"/>
  <c r="B79" i="13" a="1"/>
  <c r="B79" i="13" s="1"/>
  <c r="B78" i="13" a="1"/>
  <c r="B78" i="13" s="1"/>
  <c r="B76" i="13" a="1"/>
  <c r="B76" i="13" s="1"/>
  <c r="B75" i="13" a="1"/>
  <c r="B75" i="13" s="1"/>
  <c r="B74" i="13" a="1"/>
  <c r="B74" i="13" s="1"/>
  <c r="B72" i="13" a="1"/>
  <c r="B72" i="13" s="1"/>
  <c r="B71" i="13" a="1"/>
  <c r="B71" i="13" s="1"/>
  <c r="B70" i="13" a="1"/>
  <c r="B70" i="13" s="1"/>
  <c r="B69" i="13" a="1"/>
  <c r="B69" i="13" s="1"/>
  <c r="B68" i="13"/>
  <c r="D4" i="10" a="1"/>
  <c r="D4" i="10" s="1"/>
  <c r="E4" i="10" s="1"/>
  <c r="D5" i="10" a="1"/>
  <c r="D5" i="10" s="1"/>
  <c r="E5" i="10" s="1"/>
  <c r="D7" i="10" a="1"/>
  <c r="D7" i="10" s="1"/>
  <c r="E7" i="10" s="1"/>
  <c r="D8" i="10" a="1"/>
  <c r="D8" i="10" s="1"/>
  <c r="E8" i="10" s="1"/>
  <c r="D11" i="10" a="1"/>
  <c r="D11" i="10" s="1"/>
  <c r="E11" i="10" s="1"/>
  <c r="D12" i="10" a="1"/>
  <c r="D12" i="10" s="1"/>
  <c r="E12" i="10" s="1"/>
  <c r="D13" i="10" a="1"/>
  <c r="D13" i="10" s="1"/>
  <c r="E13" i="10" s="1"/>
  <c r="D14" i="10" a="1"/>
  <c r="D14" i="10" s="1"/>
  <c r="E14" i="10" s="1"/>
  <c r="D17" i="10"/>
  <c r="E17" i="10" s="1"/>
  <c r="D18" i="10" a="1"/>
  <c r="D18" i="10" s="1"/>
  <c r="E18" i="10" s="1"/>
  <c r="D19" i="10" a="1"/>
  <c r="D19" i="10" s="1"/>
  <c r="E19" i="10" s="1"/>
  <c r="D20" i="10" a="1"/>
  <c r="D20" i="10" s="1"/>
  <c r="E20" i="10" s="1"/>
  <c r="D21" i="10" a="1"/>
  <c r="D21" i="10" s="1"/>
  <c r="E21" i="10" s="1"/>
  <c r="D22" i="10" a="1"/>
  <c r="D22" i="10" s="1"/>
  <c r="E22" i="10" s="1"/>
  <c r="D23" i="10" a="1"/>
  <c r="D23" i="10" s="1"/>
  <c r="E23" i="10" s="1"/>
  <c r="B68" i="9"/>
  <c r="B69" i="9" a="1"/>
  <c r="B69" i="9" s="1"/>
  <c r="B70" i="9" a="1"/>
  <c r="B70" i="9" s="1"/>
  <c r="B71" i="9" a="1"/>
  <c r="B71" i="9" s="1"/>
  <c r="B72" i="9" a="1"/>
  <c r="B72" i="9" s="1"/>
  <c r="B74" i="9" a="1"/>
  <c r="B74" i="9" s="1"/>
  <c r="B75" i="9" a="1"/>
  <c r="B75" i="9" s="1"/>
  <c r="B76" i="9" a="1"/>
  <c r="B76" i="9" s="1"/>
  <c r="B78" i="9" a="1"/>
  <c r="B78" i="9" s="1"/>
  <c r="B79" i="9" a="1"/>
  <c r="B79" i="9" s="1"/>
  <c r="B80" i="9" a="1"/>
  <c r="B80" i="9" s="1"/>
  <c r="B81" i="9" a="1"/>
  <c r="B81" i="9" s="1"/>
  <c r="B83" i="9" a="1"/>
  <c r="B83" i="9" s="1"/>
  <c r="B84" i="9" a="1"/>
  <c r="B84" i="9" s="1"/>
  <c r="B85" i="9" a="1"/>
  <c r="B85" i="9" s="1"/>
  <c r="B92" i="9" a="1"/>
  <c r="B92" i="9" s="1"/>
  <c r="B93" i="9" a="1"/>
  <c r="B93" i="9" s="1"/>
  <c r="B94" i="9" a="1"/>
  <c r="B94" i="9" s="1"/>
  <c r="B95" i="9" a="1"/>
  <c r="B95" i="9" s="1"/>
  <c r="B96" i="9" a="1"/>
  <c r="B96" i="9" s="1"/>
  <c r="D145" i="10"/>
  <c r="D146" i="10"/>
  <c r="G23" i="9" l="1" a="1"/>
  <c r="G23" i="9" s="1"/>
  <c r="C21" i="9" a="1"/>
  <c r="C21" i="9" s="1"/>
  <c r="E20" i="9" a="1"/>
  <c r="E20" i="9" s="1"/>
  <c r="G19" i="9" a="1"/>
  <c r="G19" i="9" s="1"/>
  <c r="I18" i="9" a="1"/>
  <c r="I18" i="9" s="1"/>
  <c r="B18" i="9" a="1"/>
  <c r="B18" i="9" s="1"/>
  <c r="G15" i="9" a="1"/>
  <c r="G15" i="9" s="1"/>
  <c r="F23" i="9" a="1"/>
  <c r="F23" i="9" s="1"/>
  <c r="H22" i="9" a="1"/>
  <c r="H22" i="9" s="1"/>
  <c r="J21" i="9" a="1"/>
  <c r="J21" i="9" s="1"/>
  <c r="F19" i="9" a="1"/>
  <c r="F19" i="9" s="1"/>
  <c r="H18" i="9" a="1"/>
  <c r="H18" i="9" s="1"/>
  <c r="J17" i="9" a="1"/>
  <c r="J17" i="9" s="1"/>
  <c r="C17" i="9" a="1"/>
  <c r="C17" i="9" s="1"/>
  <c r="E16" i="9" a="1"/>
  <c r="E16" i="9" s="1"/>
  <c r="F15" i="9" a="1"/>
  <c r="F15" i="9" s="1"/>
  <c r="E23" i="9" a="1"/>
  <c r="E23" i="9" s="1"/>
  <c r="G22" i="9" a="1"/>
  <c r="G22" i="9" s="1"/>
  <c r="I21" i="9" a="1"/>
  <c r="I21" i="9" s="1"/>
  <c r="B21" i="9" a="1"/>
  <c r="B21" i="9" s="1"/>
  <c r="D20" i="9" a="1"/>
  <c r="D20" i="9" s="1"/>
  <c r="I17" i="9" a="1"/>
  <c r="I17" i="9" s="1"/>
  <c r="B17" i="9" a="1"/>
  <c r="B17" i="9" s="1"/>
  <c r="D16" i="9" a="1"/>
  <c r="D16" i="9" s="1"/>
  <c r="H21" i="9" a="1"/>
  <c r="H21" i="9" s="1"/>
  <c r="J20" i="9" a="1"/>
  <c r="J20" i="9" s="1"/>
  <c r="C20" i="9" a="1"/>
  <c r="C20" i="9" s="1"/>
  <c r="E19" i="9" a="1"/>
  <c r="E19" i="9" s="1"/>
  <c r="G18" i="9" a="1"/>
  <c r="G18" i="9" s="1"/>
  <c r="C16" i="9" a="1"/>
  <c r="C16" i="9" s="1"/>
  <c r="E15" i="9" a="1"/>
  <c r="E15" i="9" s="1"/>
  <c r="D15" i="9" a="1"/>
  <c r="D15" i="9" s="1"/>
  <c r="J23" i="9" a="1"/>
  <c r="J23" i="9" s="1"/>
  <c r="C23" i="9" a="1"/>
  <c r="C23" i="9" s="1"/>
  <c r="E22" i="9" a="1"/>
  <c r="E22" i="9" s="1"/>
  <c r="G21" i="9" a="1"/>
  <c r="G21" i="9" s="1"/>
  <c r="I20" i="9" a="1"/>
  <c r="I20" i="9" s="1"/>
  <c r="E18" i="9" a="1"/>
  <c r="E18" i="9" s="1"/>
  <c r="G17" i="9" a="1"/>
  <c r="G17" i="9" s="1"/>
  <c r="I16" i="9" a="1"/>
  <c r="I16" i="9" s="1"/>
  <c r="B16" i="9" a="1"/>
  <c r="B16" i="9" s="1"/>
  <c r="C15" i="9" a="1"/>
  <c r="C15" i="9" s="1"/>
  <c r="J16" i="9" a="1"/>
  <c r="J16" i="9" s="1"/>
  <c r="D22" i="9" a="1"/>
  <c r="D22" i="9" s="1"/>
  <c r="F21" i="9" a="1"/>
  <c r="F21" i="9" s="1"/>
  <c r="H20" i="9" a="1"/>
  <c r="H20" i="9" s="1"/>
  <c r="J19" i="9" a="1"/>
  <c r="J19" i="9" s="1"/>
  <c r="C19" i="9" a="1"/>
  <c r="C19" i="9" s="1"/>
  <c r="H16" i="9" a="1"/>
  <c r="H16" i="9" s="1"/>
  <c r="J15" i="9" a="1"/>
  <c r="J15" i="9" s="1"/>
  <c r="F22" i="9" a="1"/>
  <c r="F22" i="9" s="1"/>
  <c r="B20" i="9" a="1"/>
  <c r="B20" i="9" s="1"/>
  <c r="H17" i="9" a="1"/>
  <c r="H17" i="9" s="1"/>
  <c r="I23" i="9" a="1"/>
  <c r="I23" i="9" s="1"/>
  <c r="B23" i="9" a="1"/>
  <c r="B23" i="9" s="1"/>
  <c r="G20" i="9" a="1"/>
  <c r="G20" i="9" s="1"/>
  <c r="I19" i="9" a="1"/>
  <c r="I19" i="9" s="1"/>
  <c r="B19" i="9" a="1"/>
  <c r="B19" i="9" s="1"/>
  <c r="D18" i="9" a="1"/>
  <c r="D18" i="9" s="1"/>
  <c r="F17" i="9" a="1"/>
  <c r="F17" i="9" s="1"/>
  <c r="D23" i="9" a="1"/>
  <c r="D23" i="9" s="1"/>
  <c r="D19" i="9" a="1"/>
  <c r="D19" i="9" s="1"/>
  <c r="F18" i="9" a="1"/>
  <c r="F18" i="9" s="1"/>
  <c r="H23" i="9" a="1"/>
  <c r="H23" i="9" s="1"/>
  <c r="J22" i="9" a="1"/>
  <c r="J22" i="9" s="1"/>
  <c r="C22" i="9" a="1"/>
  <c r="C22" i="9" s="1"/>
  <c r="E21" i="9" a="1"/>
  <c r="E21" i="9" s="1"/>
  <c r="J18" i="9" a="1"/>
  <c r="J18" i="9" s="1"/>
  <c r="C18" i="9" a="1"/>
  <c r="C18" i="9" s="1"/>
  <c r="E17" i="9" a="1"/>
  <c r="E17" i="9" s="1"/>
  <c r="G16" i="9" a="1"/>
  <c r="G16" i="9" s="1"/>
  <c r="I15" i="9" a="1"/>
  <c r="I15" i="9" s="1"/>
  <c r="I22" i="9" a="1"/>
  <c r="I22" i="9" s="1"/>
  <c r="B22" i="9" a="1"/>
  <c r="B22" i="9" s="1"/>
  <c r="D21" i="9" a="1"/>
  <c r="D21" i="9" s="1"/>
  <c r="F20" i="9" a="1"/>
  <c r="F20" i="9" s="1"/>
  <c r="H19" i="9" a="1"/>
  <c r="H19" i="9" s="1"/>
  <c r="D17" i="9" a="1"/>
  <c r="D17" i="9" s="1"/>
  <c r="F16" i="9" a="1"/>
  <c r="F16" i="9" s="1"/>
  <c r="H15" i="9" a="1"/>
  <c r="H15" i="9" s="1"/>
  <c r="L102" i="13" a="1"/>
  <c r="L102" i="13" s="1"/>
  <c r="B15" i="13" s="1" a="1"/>
  <c r="B15" i="13" s="1"/>
  <c r="F23" i="14" a="1"/>
  <c r="F23" i="14" s="1"/>
  <c r="G22" i="14" a="1"/>
  <c r="G22" i="14" s="1"/>
  <c r="H20" i="14" a="1"/>
  <c r="H20" i="14" s="1"/>
  <c r="I19" i="14" a="1"/>
  <c r="I19" i="14" s="1"/>
  <c r="E23" i="14" a="1"/>
  <c r="E23" i="14" s="1"/>
  <c r="F22" i="14" a="1"/>
  <c r="F22" i="14" s="1"/>
  <c r="G21" i="14" a="1"/>
  <c r="G21" i="14" s="1"/>
  <c r="G20" i="14" a="1"/>
  <c r="G20" i="14" s="1"/>
  <c r="H19" i="14" a="1"/>
  <c r="H19" i="14" s="1"/>
  <c r="I17" i="14" a="1"/>
  <c r="I17" i="14" s="1"/>
  <c r="B17" i="14" a="1"/>
  <c r="B17" i="14" s="1"/>
  <c r="F15" i="14" a="1"/>
  <c r="F15" i="14" s="1"/>
  <c r="J17" i="14" a="1"/>
  <c r="J17" i="14" s="1"/>
  <c r="I18" i="14" a="1"/>
  <c r="I18" i="14" s="1"/>
  <c r="E22" i="14" a="1"/>
  <c r="E22" i="14" s="1"/>
  <c r="F21" i="14" a="1"/>
  <c r="F21" i="14" s="1"/>
  <c r="G19" i="14" a="1"/>
  <c r="G19" i="14" s="1"/>
  <c r="H18" i="14" a="1"/>
  <c r="H18" i="14" s="1"/>
  <c r="J16" i="14" a="1"/>
  <c r="J16" i="14" s="1"/>
  <c r="C16" i="14" a="1"/>
  <c r="C16" i="14" s="1"/>
  <c r="E15" i="14" a="1"/>
  <c r="E15" i="14" s="1"/>
  <c r="D23" i="14" a="1"/>
  <c r="D23" i="14" s="1"/>
  <c r="D22" i="14" a="1"/>
  <c r="D22" i="14" s="1"/>
  <c r="E21" i="14" a="1"/>
  <c r="E21" i="14" s="1"/>
  <c r="F20" i="14" a="1"/>
  <c r="F20" i="14" s="1"/>
  <c r="F19" i="14" a="1"/>
  <c r="F19" i="14" s="1"/>
  <c r="G18" i="14" a="1"/>
  <c r="G18" i="14" s="1"/>
  <c r="H17" i="14" a="1"/>
  <c r="H17" i="14" s="1"/>
  <c r="I16" i="14" a="1"/>
  <c r="I16" i="14" s="1"/>
  <c r="D15" i="14" a="1"/>
  <c r="D15" i="14" s="1"/>
  <c r="C23" i="14" a="1"/>
  <c r="C23" i="14" s="1"/>
  <c r="D21" i="14" a="1"/>
  <c r="D21" i="14" s="1"/>
  <c r="E20" i="14" a="1"/>
  <c r="E20" i="14" s="1"/>
  <c r="F18" i="14" a="1"/>
  <c r="F18" i="14" s="1"/>
  <c r="G17" i="14" a="1"/>
  <c r="G17" i="14" s="1"/>
  <c r="B16" i="14" a="1"/>
  <c r="B16" i="14" s="1"/>
  <c r="C15" i="14" a="1"/>
  <c r="C15" i="14" s="1"/>
  <c r="J23" i="14" a="1"/>
  <c r="J23" i="14" s="1"/>
  <c r="B23" i="14" a="1"/>
  <c r="B23" i="14" s="1"/>
  <c r="C22" i="14" a="1"/>
  <c r="C22" i="14" s="1"/>
  <c r="C21" i="14" a="1"/>
  <c r="C21" i="14" s="1"/>
  <c r="D20" i="14" a="1"/>
  <c r="D20" i="14" s="1"/>
  <c r="E19" i="14" a="1"/>
  <c r="E19" i="14" s="1"/>
  <c r="E18" i="14" a="1"/>
  <c r="E18" i="14" s="1"/>
  <c r="F17" i="14" a="1"/>
  <c r="F17" i="14" s="1"/>
  <c r="H16" i="14" a="1"/>
  <c r="H16" i="14" s="1"/>
  <c r="J15" i="14" a="1"/>
  <c r="J15" i="14" s="1"/>
  <c r="J22" i="14" a="1"/>
  <c r="J22" i="14" s="1"/>
  <c r="B22" i="14" a="1"/>
  <c r="B22" i="14" s="1"/>
  <c r="C20" i="14" a="1"/>
  <c r="C20" i="14" s="1"/>
  <c r="D19" i="14" a="1"/>
  <c r="D19" i="14" s="1"/>
  <c r="E17" i="14" a="1"/>
  <c r="E17" i="14" s="1"/>
  <c r="I15" i="14" a="1"/>
  <c r="I15" i="14" s="1"/>
  <c r="C17" i="14" a="1"/>
  <c r="C17" i="14" s="1"/>
  <c r="I23" i="14" a="1"/>
  <c r="I23" i="14" s="1"/>
  <c r="I22" i="14" a="1"/>
  <c r="I22" i="14" s="1"/>
  <c r="J21" i="14" a="1"/>
  <c r="J21" i="14" s="1"/>
  <c r="B21" i="14" a="1"/>
  <c r="B21" i="14" s="1"/>
  <c r="B20" i="14" a="1"/>
  <c r="B20" i="14" s="1"/>
  <c r="C19" i="14" a="1"/>
  <c r="C19" i="14" s="1"/>
  <c r="D18" i="14" a="1"/>
  <c r="D18" i="14" s="1"/>
  <c r="G16" i="14" a="1"/>
  <c r="G16" i="14" s="1"/>
  <c r="H15" i="14" a="1"/>
  <c r="H15" i="14" s="1"/>
  <c r="D16" i="14" a="1"/>
  <c r="D16" i="14" s="1"/>
  <c r="H23" i="14" a="1"/>
  <c r="H23" i="14" s="1"/>
  <c r="I21" i="14" a="1"/>
  <c r="I21" i="14" s="1"/>
  <c r="AD23" i="22" s="1" a="1"/>
  <c r="AD23" i="22" s="1"/>
  <c r="J20" i="14" a="1"/>
  <c r="J20" i="14" s="1"/>
  <c r="B19" i="14" a="1"/>
  <c r="B19" i="14" s="1"/>
  <c r="C18" i="14" a="1"/>
  <c r="C18" i="14" s="1"/>
  <c r="D17" i="14" a="1"/>
  <c r="D17" i="14" s="1"/>
  <c r="F16" i="14" a="1"/>
  <c r="F16" i="14" s="1"/>
  <c r="G23" i="14" a="1"/>
  <c r="G23" i="14" s="1"/>
  <c r="H22" i="14" a="1"/>
  <c r="H22" i="14" s="1"/>
  <c r="H21" i="14" a="1"/>
  <c r="H21" i="14" s="1"/>
  <c r="I20" i="14" a="1"/>
  <c r="I20" i="14" s="1"/>
  <c r="J19" i="14" a="1"/>
  <c r="J19" i="14" s="1"/>
  <c r="J18" i="14" a="1"/>
  <c r="J18" i="14" s="1"/>
  <c r="B18" i="14" a="1"/>
  <c r="B18" i="14" s="1"/>
  <c r="E16" i="14" a="1"/>
  <c r="E16" i="14" s="1"/>
  <c r="G15" i="14" a="1"/>
  <c r="G15" i="14" s="1"/>
  <c r="E22" i="15" a="1"/>
  <c r="E22" i="15" s="1"/>
  <c r="C20" i="15" a="1"/>
  <c r="C20" i="15" s="1"/>
  <c r="H15" i="15" a="1"/>
  <c r="H15" i="15" s="1"/>
  <c r="E23" i="15" a="1"/>
  <c r="E23" i="15" s="1"/>
  <c r="D22" i="15" a="1"/>
  <c r="D22" i="15" s="1"/>
  <c r="C21" i="15" a="1"/>
  <c r="C21" i="15" s="1"/>
  <c r="B20" i="15" a="1"/>
  <c r="B20" i="15" s="1"/>
  <c r="J18" i="15" a="1"/>
  <c r="J18" i="15" s="1"/>
  <c r="I17" i="15" a="1"/>
  <c r="I17" i="15" s="1"/>
  <c r="H16" i="15" a="1"/>
  <c r="H16" i="15" s="1"/>
  <c r="G15" i="15" a="1"/>
  <c r="G15" i="15" s="1"/>
  <c r="F23" i="15" a="1"/>
  <c r="F23" i="15" s="1"/>
  <c r="I16" i="15" a="1"/>
  <c r="I16" i="15" s="1"/>
  <c r="D23" i="15" a="1"/>
  <c r="D23" i="15" s="1"/>
  <c r="C22" i="15" a="1"/>
  <c r="C22" i="15" s="1"/>
  <c r="B21" i="15" a="1"/>
  <c r="B21" i="15" s="1"/>
  <c r="J19" i="15" a="1"/>
  <c r="J19" i="15" s="1"/>
  <c r="I18" i="15" a="1"/>
  <c r="I18" i="15" s="1"/>
  <c r="H17" i="15" a="1"/>
  <c r="H17" i="15" s="1"/>
  <c r="G16" i="15" a="1"/>
  <c r="G16" i="15" s="1"/>
  <c r="F15" i="15" a="1"/>
  <c r="F15" i="15" s="1"/>
  <c r="J17" i="15" a="1"/>
  <c r="J17" i="15" s="1"/>
  <c r="C23" i="15" a="1"/>
  <c r="C23" i="15" s="1"/>
  <c r="B22" i="15" a="1"/>
  <c r="B22" i="15" s="1"/>
  <c r="J20" i="15" a="1"/>
  <c r="J20" i="15" s="1"/>
  <c r="I19" i="15" a="1"/>
  <c r="I19" i="15" s="1"/>
  <c r="H18" i="15" a="1"/>
  <c r="H18" i="15" s="1"/>
  <c r="G17" i="15" a="1"/>
  <c r="G17" i="15" s="1"/>
  <c r="F16" i="15" a="1"/>
  <c r="F16" i="15" s="1"/>
  <c r="E15" i="15" a="1"/>
  <c r="E15" i="15" s="1"/>
  <c r="D21" i="15" a="1"/>
  <c r="D21" i="15" s="1"/>
  <c r="B19" i="15" a="1"/>
  <c r="B19" i="15" s="1"/>
  <c r="B23" i="15" a="1"/>
  <c r="B23" i="15" s="1"/>
  <c r="J21" i="15" a="1"/>
  <c r="J21" i="15" s="1"/>
  <c r="I20" i="15" a="1"/>
  <c r="I20" i="15" s="1"/>
  <c r="H19" i="15" a="1"/>
  <c r="H19" i="15" s="1"/>
  <c r="G18" i="15" a="1"/>
  <c r="G18" i="15" s="1"/>
  <c r="F17" i="15" a="1"/>
  <c r="F17" i="15" s="1"/>
  <c r="E16" i="15" a="1"/>
  <c r="E16" i="15" s="1"/>
  <c r="D15" i="15" a="1"/>
  <c r="D15" i="15" s="1"/>
  <c r="J22" i="15" a="1"/>
  <c r="J22" i="15" s="1"/>
  <c r="I21" i="15" a="1"/>
  <c r="I21" i="15" s="1"/>
  <c r="H20" i="15" a="1"/>
  <c r="H20" i="15" s="1"/>
  <c r="G19" i="15" a="1"/>
  <c r="G19" i="15" s="1"/>
  <c r="F18" i="15" a="1"/>
  <c r="F18" i="15" s="1"/>
  <c r="E17" i="15" a="1"/>
  <c r="E17" i="15" s="1"/>
  <c r="D16" i="15" a="1"/>
  <c r="D16" i="15" s="1"/>
  <c r="C15" i="15" a="1"/>
  <c r="C15" i="15" s="1"/>
  <c r="J23" i="15" a="1"/>
  <c r="J23" i="15" s="1"/>
  <c r="AH29" i="23" s="1" a="1"/>
  <c r="AH29" i="23" s="1"/>
  <c r="I22" i="15" a="1"/>
  <c r="I22" i="15" s="1"/>
  <c r="H21" i="15" a="1"/>
  <c r="H21" i="15" s="1"/>
  <c r="G20" i="15" a="1"/>
  <c r="G20" i="15" s="1"/>
  <c r="F19" i="15" a="1"/>
  <c r="F19" i="15" s="1"/>
  <c r="E18" i="15" a="1"/>
  <c r="E18" i="15" s="1"/>
  <c r="D17" i="15" a="1"/>
  <c r="D17" i="15" s="1"/>
  <c r="C16" i="15" a="1"/>
  <c r="C16" i="15" s="1"/>
  <c r="I23" i="15" a="1"/>
  <c r="I23" i="15" s="1"/>
  <c r="H22" i="15" a="1"/>
  <c r="H22" i="15" s="1"/>
  <c r="G21" i="15" a="1"/>
  <c r="G21" i="15" s="1"/>
  <c r="F20" i="15" a="1"/>
  <c r="F20" i="15" s="1"/>
  <c r="E19" i="15" a="1"/>
  <c r="E19" i="15" s="1"/>
  <c r="D18" i="15" a="1"/>
  <c r="D18" i="15" s="1"/>
  <c r="C17" i="15" a="1"/>
  <c r="C17" i="15" s="1"/>
  <c r="B16" i="15" a="1"/>
  <c r="B16" i="15" s="1"/>
  <c r="H23" i="15" a="1"/>
  <c r="H23" i="15" s="1"/>
  <c r="G22" i="15" a="1"/>
  <c r="G22" i="15" s="1"/>
  <c r="F21" i="15" a="1"/>
  <c r="F21" i="15" s="1"/>
  <c r="E20" i="15" a="1"/>
  <c r="E20" i="15" s="1"/>
  <c r="D19" i="15" a="1"/>
  <c r="D19" i="15" s="1"/>
  <c r="C18" i="15" a="1"/>
  <c r="C18" i="15" s="1"/>
  <c r="B17" i="15" a="1"/>
  <c r="B17" i="15" s="1"/>
  <c r="J15" i="15" a="1"/>
  <c r="J15" i="15" s="1"/>
  <c r="G23" i="15" a="1"/>
  <c r="G23" i="15" s="1"/>
  <c r="F22" i="15" a="1"/>
  <c r="F22" i="15" s="1"/>
  <c r="E21" i="15" a="1"/>
  <c r="E21" i="15" s="1"/>
  <c r="D20" i="15" a="1"/>
  <c r="D20" i="15" s="1"/>
  <c r="C19" i="15" a="1"/>
  <c r="C19" i="15" s="1"/>
  <c r="B18" i="15" a="1"/>
  <c r="B18" i="15" s="1"/>
  <c r="J16" i="15" a="1"/>
  <c r="J16" i="15" s="1"/>
  <c r="I15" i="15" a="1"/>
  <c r="I15" i="15" s="1"/>
  <c r="H22" i="16" a="1"/>
  <c r="H22" i="16" s="1"/>
  <c r="I21" i="16" a="1"/>
  <c r="I21" i="16" s="1"/>
  <c r="D20" i="16" a="1"/>
  <c r="D20" i="16" s="1"/>
  <c r="F19" i="16" a="1"/>
  <c r="F19" i="16" s="1"/>
  <c r="H18" i="16" a="1"/>
  <c r="H18" i="16" s="1"/>
  <c r="C17" i="16" a="1"/>
  <c r="C17" i="16" s="1"/>
  <c r="D16" i="16" a="1"/>
  <c r="D16" i="16" s="1"/>
  <c r="E23" i="16" a="1"/>
  <c r="E23" i="16" s="1"/>
  <c r="G22" i="16" a="1"/>
  <c r="G22" i="16" s="1"/>
  <c r="B21" i="16" a="1"/>
  <c r="B21" i="16" s="1"/>
  <c r="C20" i="16" a="1"/>
  <c r="C20" i="16" s="1"/>
  <c r="G18" i="16" a="1"/>
  <c r="G18" i="16" s="1"/>
  <c r="I17" i="16" a="1"/>
  <c r="I17" i="16" s="1"/>
  <c r="B17" i="16" a="1"/>
  <c r="B17" i="16" s="1"/>
  <c r="F15" i="16" a="1"/>
  <c r="F15" i="16" s="1"/>
  <c r="F22" i="16" a="1"/>
  <c r="F22" i="16" s="1"/>
  <c r="H21" i="16" a="1"/>
  <c r="H21" i="16" s="1"/>
  <c r="J20" i="16" a="1"/>
  <c r="J20" i="16" s="1"/>
  <c r="E19" i="16" a="1"/>
  <c r="E19" i="16" s="1"/>
  <c r="F18" i="16" a="1"/>
  <c r="F18" i="16" s="1"/>
  <c r="J16" i="16" a="1"/>
  <c r="J16" i="16" s="1"/>
  <c r="C16" i="16" a="1"/>
  <c r="C16" i="16" s="1"/>
  <c r="E15" i="16" a="1"/>
  <c r="E15" i="16" s="1"/>
  <c r="D23" i="16" a="1"/>
  <c r="D23" i="16" s="1"/>
  <c r="E22" i="16" a="1"/>
  <c r="E22" i="16" s="1"/>
  <c r="I20" i="16" a="1"/>
  <c r="I20" i="16" s="1"/>
  <c r="B20" i="16" a="1"/>
  <c r="B20" i="16" s="1"/>
  <c r="D19" i="16" a="1"/>
  <c r="D19" i="16" s="1"/>
  <c r="H17" i="16" a="1"/>
  <c r="H17" i="16" s="1"/>
  <c r="I16" i="16" a="1"/>
  <c r="I16" i="16" s="1"/>
  <c r="D15" i="16" a="1"/>
  <c r="D15" i="16" s="1"/>
  <c r="J23" i="16" a="1"/>
  <c r="J23" i="16" s="1"/>
  <c r="C23" i="16" a="1"/>
  <c r="C23" i="16" s="1"/>
  <c r="G21" i="16" a="1"/>
  <c r="G21" i="16" s="1"/>
  <c r="H20" i="16" a="1"/>
  <c r="H20" i="16" s="1"/>
  <c r="C19" i="16" a="1"/>
  <c r="C19" i="16" s="1"/>
  <c r="E18" i="16" a="1"/>
  <c r="E18" i="16" s="1"/>
  <c r="G17" i="16" a="1"/>
  <c r="G17" i="16" s="1"/>
  <c r="B16" i="16" a="1"/>
  <c r="B16" i="16" s="1"/>
  <c r="C15" i="16" a="1"/>
  <c r="C15" i="16" s="1"/>
  <c r="B23" i="16" a="1"/>
  <c r="B23" i="16" s="1"/>
  <c r="D22" i="16" a="1"/>
  <c r="D22" i="16" s="1"/>
  <c r="F21" i="16" a="1"/>
  <c r="F21" i="16" s="1"/>
  <c r="J19" i="16" a="1"/>
  <c r="J19" i="16" s="1"/>
  <c r="B19" i="16" a="1"/>
  <c r="B19" i="16" s="1"/>
  <c r="F17" i="16" a="1"/>
  <c r="F17" i="16" s="1"/>
  <c r="H16" i="16" a="1"/>
  <c r="H16" i="16" s="1"/>
  <c r="J15" i="16" a="1"/>
  <c r="J15" i="16" s="1"/>
  <c r="I23" i="16" a="1"/>
  <c r="I23" i="16" s="1"/>
  <c r="J22" i="16" a="1"/>
  <c r="J22" i="16" s="1"/>
  <c r="E21" i="16" a="1"/>
  <c r="E21" i="16" s="1"/>
  <c r="G20" i="16" a="1"/>
  <c r="G20" i="16" s="1"/>
  <c r="I19" i="16" a="1"/>
  <c r="I19" i="16" s="1"/>
  <c r="D18" i="16" a="1"/>
  <c r="D18" i="16" s="1"/>
  <c r="E17" i="16" a="1"/>
  <c r="E17" i="16" s="1"/>
  <c r="I15" i="16" a="1"/>
  <c r="I15" i="16" s="1"/>
  <c r="H23" i="16" a="1"/>
  <c r="H23" i="16" s="1"/>
  <c r="C22" i="16" a="1"/>
  <c r="C22" i="16" s="1"/>
  <c r="D21" i="16" a="1"/>
  <c r="D21" i="16" s="1"/>
  <c r="H19" i="16" a="1"/>
  <c r="H19" i="16" s="1"/>
  <c r="J18" i="16" a="1"/>
  <c r="J18" i="16" s="1"/>
  <c r="C18" i="16" a="1"/>
  <c r="C18" i="16" s="1"/>
  <c r="G16" i="16" a="1"/>
  <c r="G16" i="16" s="1"/>
  <c r="H15" i="16" a="1"/>
  <c r="H15" i="16" s="1"/>
  <c r="G23" i="16" a="1"/>
  <c r="G23" i="16" s="1"/>
  <c r="I22" i="16" a="1"/>
  <c r="I22" i="16" s="1"/>
  <c r="B22" i="16" a="1"/>
  <c r="B22" i="16" s="1"/>
  <c r="F20" i="16" a="1"/>
  <c r="F20" i="16" s="1"/>
  <c r="G19" i="16" a="1"/>
  <c r="G19" i="16" s="1"/>
  <c r="B18" i="16" a="1"/>
  <c r="B18" i="16" s="1"/>
  <c r="D17" i="16" a="1"/>
  <c r="D17" i="16" s="1"/>
  <c r="F16" i="16" a="1"/>
  <c r="F16" i="16" s="1"/>
  <c r="F23" i="16" a="1"/>
  <c r="F23" i="16" s="1"/>
  <c r="J21" i="16" a="1"/>
  <c r="J21" i="16" s="1"/>
  <c r="C21" i="16" a="1"/>
  <c r="C21" i="16" s="1"/>
  <c r="E20" i="16" a="1"/>
  <c r="E20" i="16" s="1"/>
  <c r="I18" i="16" a="1"/>
  <c r="I18" i="16" s="1"/>
  <c r="J17" i="16" a="1"/>
  <c r="J17" i="16" s="1"/>
  <c r="E16" i="16" a="1"/>
  <c r="E16" i="16" s="1"/>
  <c r="G15" i="16" a="1"/>
  <c r="G15" i="16" s="1"/>
  <c r="I55" i="16" a="1"/>
  <c r="I55" i="16" s="1"/>
  <c r="I56" i="16" a="1"/>
  <c r="I56" i="16" s="1"/>
  <c r="C59" i="16" a="1"/>
  <c r="C59" i="16" s="1"/>
  <c r="E59" i="16" a="1"/>
  <c r="E59" i="16" s="1"/>
  <c r="G59" i="16" a="1"/>
  <c r="G59" i="16" s="1"/>
  <c r="I58" i="16" a="1"/>
  <c r="I58" i="16" s="1"/>
  <c r="H58" i="16" a="1"/>
  <c r="H58" i="16" s="1"/>
  <c r="B58" i="16" a="1"/>
  <c r="B58" i="16" s="1"/>
  <c r="E57" i="16" a="1"/>
  <c r="E57" i="16" s="1"/>
  <c r="F57" i="16" a="1"/>
  <c r="F57" i="16" s="1"/>
  <c r="C56" i="16" a="1"/>
  <c r="C56" i="16" s="1"/>
  <c r="D56" i="16" a="1"/>
  <c r="D56" i="16" s="1"/>
  <c r="J53" i="16" a="1"/>
  <c r="J53" i="16" s="1"/>
  <c r="I52" i="16" a="1"/>
  <c r="I52" i="16" s="1"/>
  <c r="F53" i="16" a="1"/>
  <c r="F53" i="16" s="1"/>
  <c r="G53" i="16" a="1"/>
  <c r="G53" i="16" s="1"/>
  <c r="E52" i="16" a="1"/>
  <c r="E52" i="16" s="1"/>
  <c r="H51" i="16" a="1"/>
  <c r="H51" i="16" s="1"/>
  <c r="E51" i="16" a="1"/>
  <c r="E51" i="16" s="1"/>
  <c r="D51" i="16" a="1"/>
  <c r="D51" i="16" s="1"/>
  <c r="J52" i="15" a="1"/>
  <c r="J52" i="15" s="1"/>
  <c r="H56" i="15" a="1"/>
  <c r="H56" i="15" s="1"/>
  <c r="H55" i="15" a="1"/>
  <c r="H55" i="15" s="1"/>
  <c r="I56" i="15" a="1"/>
  <c r="I56" i="15" s="1"/>
  <c r="B59" i="15" a="1"/>
  <c r="B59" i="15" s="1"/>
  <c r="I58" i="15" a="1"/>
  <c r="I58" i="15" s="1"/>
  <c r="J57" i="15" a="1"/>
  <c r="J57" i="15" s="1"/>
  <c r="F57" i="15" a="1"/>
  <c r="F57" i="15" s="1"/>
  <c r="D56" i="15" a="1"/>
  <c r="D56" i="15" s="1"/>
  <c r="D55" i="15" a="1"/>
  <c r="D55" i="15" s="1"/>
  <c r="B53" i="15" a="1"/>
  <c r="B53" i="15" s="1"/>
  <c r="F53" i="15" a="1"/>
  <c r="F53" i="15" s="1"/>
  <c r="F52" i="15" a="1"/>
  <c r="F52" i="15" s="1"/>
  <c r="E51" i="15" a="1"/>
  <c r="E51" i="15" s="1"/>
  <c r="D51" i="15" a="1"/>
  <c r="D51" i="15" s="1"/>
  <c r="G59" i="14" a="1"/>
  <c r="G59" i="14" s="1"/>
  <c r="H59" i="14" a="1"/>
  <c r="H59" i="14" s="1"/>
  <c r="H56" i="14" a="1"/>
  <c r="H56" i="14" s="1"/>
  <c r="E58" i="14" a="1"/>
  <c r="E58" i="14" s="1"/>
  <c r="C56" i="14" a="1"/>
  <c r="C56" i="14" s="1"/>
  <c r="D56" i="14" a="1"/>
  <c r="D56" i="14" s="1"/>
  <c r="F55" i="14" a="1"/>
  <c r="F55" i="14" s="1"/>
  <c r="E51" i="14" a="1"/>
  <c r="E51" i="14" s="1"/>
  <c r="J53" i="13" a="1"/>
  <c r="J53" i="13" s="1"/>
  <c r="H59" i="13" a="1"/>
  <c r="H59" i="13" s="1"/>
  <c r="D56" i="13" a="1"/>
  <c r="D56" i="13" s="1"/>
  <c r="E59" i="13" a="1"/>
  <c r="E59" i="13" s="1"/>
  <c r="C59" i="13" a="1"/>
  <c r="C59" i="13" s="1"/>
  <c r="H56" i="13" a="1"/>
  <c r="H56" i="13" s="1"/>
  <c r="B58" i="13" a="1"/>
  <c r="B58" i="13" s="1"/>
  <c r="E56" i="13" a="1"/>
  <c r="E56" i="13" s="1"/>
  <c r="D58" i="13" a="1"/>
  <c r="D58" i="13" s="1"/>
  <c r="F57" i="13" a="1"/>
  <c r="F57" i="13" s="1"/>
  <c r="I55" i="13" a="1"/>
  <c r="I55" i="13" s="1"/>
  <c r="F53" i="13" a="1"/>
  <c r="F53" i="13" s="1"/>
  <c r="C55" i="13" a="1"/>
  <c r="C55" i="13" s="1"/>
  <c r="H54" i="13" a="1"/>
  <c r="H54" i="13" s="1"/>
  <c r="G54" i="13" a="1"/>
  <c r="G54" i="13" s="1"/>
  <c r="D52" i="13" a="1"/>
  <c r="D52" i="13" s="1"/>
  <c r="J52" i="13" a="1"/>
  <c r="J52" i="13" s="1"/>
  <c r="I51" i="13" a="1"/>
  <c r="I51" i="13" s="1"/>
  <c r="E53" i="13" a="1"/>
  <c r="E53" i="13" s="1"/>
  <c r="I53" i="13" a="1"/>
  <c r="I53" i="13" s="1"/>
  <c r="H52" i="13" a="1"/>
  <c r="H52" i="13" s="1"/>
  <c r="D51" i="13" a="1"/>
  <c r="D51" i="13" s="1"/>
  <c r="E146" i="10"/>
  <c r="B53" i="14" a="1"/>
  <c r="B53" i="14" s="1"/>
  <c r="H54" i="14" a="1"/>
  <c r="H54" i="14" s="1"/>
  <c r="I51" i="14" a="1"/>
  <c r="I51" i="14" s="1"/>
  <c r="J52" i="14" a="1"/>
  <c r="J52" i="14" s="1"/>
  <c r="D52" i="14" a="1"/>
  <c r="D52" i="14" s="1"/>
  <c r="J57" i="14" a="1"/>
  <c r="J57" i="14" s="1"/>
  <c r="I56" i="14" a="1"/>
  <c r="I56" i="14" s="1"/>
  <c r="F57" i="14" a="1"/>
  <c r="F57" i="14" s="1"/>
  <c r="E145" i="10"/>
  <c r="D57" i="16" a="1"/>
  <c r="D57" i="16" s="1"/>
  <c r="D52" i="16" a="1"/>
  <c r="D52" i="16" s="1"/>
  <c r="H59" i="15" a="1"/>
  <c r="H59" i="15" s="1"/>
  <c r="D58" i="16" a="1"/>
  <c r="D58" i="16" s="1"/>
  <c r="E52" i="15" a="1"/>
  <c r="E52" i="15" s="1"/>
  <c r="C54" i="15" a="1"/>
  <c r="C54" i="15" s="1"/>
  <c r="J51" i="15" a="1"/>
  <c r="J51" i="15" s="1"/>
  <c r="I58" i="14" a="1"/>
  <c r="I58" i="14" s="1"/>
  <c r="C54" i="14" a="1"/>
  <c r="C54" i="14" s="1"/>
  <c r="H55" i="14" a="1"/>
  <c r="H55" i="14" s="1"/>
  <c r="F53" i="14" a="1"/>
  <c r="F53" i="14" s="1"/>
  <c r="D55" i="14" a="1"/>
  <c r="D55" i="14" s="1"/>
  <c r="C59" i="14" a="1"/>
  <c r="C59" i="14" s="1"/>
  <c r="B58" i="14" a="1"/>
  <c r="B58" i="14" s="1"/>
  <c r="D57" i="14" a="1"/>
  <c r="D57" i="14" s="1"/>
  <c r="D133" i="10"/>
  <c r="E133" i="10" s="1"/>
  <c r="B99" i="16" a="1"/>
  <c r="B99" i="16" s="1"/>
  <c r="B99" i="14" a="1"/>
  <c r="B99" i="14" s="1"/>
  <c r="B99" i="15" a="1"/>
  <c r="B99" i="15" s="1"/>
  <c r="B98" i="15" a="1"/>
  <c r="B98" i="15" s="1"/>
  <c r="B98" i="13" a="1"/>
  <c r="B98" i="13" s="1"/>
  <c r="B99" i="13" a="1"/>
  <c r="B99" i="13" s="1"/>
  <c r="B98" i="16" a="1"/>
  <c r="B98" i="16" s="1"/>
  <c r="B98" i="14" a="1"/>
  <c r="B98" i="14" s="1"/>
  <c r="B99" i="9" a="1"/>
  <c r="B99" i="9" s="1"/>
  <c r="D53" i="10" s="1"/>
  <c r="E53" i="10" s="1"/>
  <c r="B15" i="23" a="1"/>
  <c r="B15" i="23" s="1"/>
  <c r="B98" i="9" a="1"/>
  <c r="B98" i="9" s="1"/>
  <c r="X26" i="22" a="1"/>
  <c r="X26" i="22" s="1"/>
  <c r="W27" i="22" a="1"/>
  <c r="W27" i="22" s="1"/>
  <c r="W25" i="22" a="1"/>
  <c r="W25" i="22" s="1"/>
  <c r="X25" i="22" a="1"/>
  <c r="X25" i="22" s="1"/>
  <c r="D15" i="23" a="1"/>
  <c r="D15" i="23" s="1"/>
  <c r="D7" i="21" a="1"/>
  <c r="D7" i="21" s="1"/>
  <c r="K12" i="23" a="1"/>
  <c r="K12" i="23" s="1"/>
  <c r="D14" i="23" a="1"/>
  <c r="D14" i="23" s="1"/>
  <c r="H12" i="21" a="1"/>
  <c r="H12" i="21" s="1"/>
  <c r="B15" i="22" a="1"/>
  <c r="B15" i="22" s="1"/>
  <c r="H10" i="21" a="1"/>
  <c r="H10" i="21" s="1"/>
  <c r="D9" i="21" a="1"/>
  <c r="D9" i="21" s="1"/>
  <c r="D14" i="22" a="1"/>
  <c r="D14" i="22" s="1"/>
  <c r="B8" i="21" a="1"/>
  <c r="B8" i="21" s="1"/>
  <c r="AB23" i="23" a="1"/>
  <c r="AB23" i="23" s="1"/>
  <c r="AB22" i="23" a="1"/>
  <c r="AB22" i="23" s="1"/>
  <c r="D13" i="22" a="1"/>
  <c r="D13" i="22" s="1"/>
  <c r="C13" i="22" a="1"/>
  <c r="C13" i="22" s="1"/>
  <c r="P18" i="21" a="1"/>
  <c r="P18" i="21" s="1"/>
  <c r="F11" i="21" a="1"/>
  <c r="F11" i="21" s="1"/>
  <c r="AJ19" i="23" a="1"/>
  <c r="AJ19" i="23" s="1"/>
  <c r="B14" i="23" a="1"/>
  <c r="B14" i="23" s="1"/>
  <c r="D13" i="23" a="1"/>
  <c r="D13" i="23" s="1"/>
  <c r="O16" i="21" a="1"/>
  <c r="O16" i="21" s="1"/>
  <c r="AH21" i="23" a="1"/>
  <c r="AH21" i="23" s="1"/>
  <c r="AI19" i="23" a="1"/>
  <c r="AI19" i="23" s="1"/>
  <c r="C15" i="23" a="1"/>
  <c r="C15" i="23" s="1"/>
  <c r="AE22" i="24" a="1"/>
  <c r="AE22" i="24" s="1"/>
  <c r="AB24" i="23" a="1"/>
  <c r="AB24" i="23" s="1"/>
  <c r="AF29" i="23" a="1"/>
  <c r="AF29" i="23" s="1"/>
  <c r="AF30" i="23" a="1"/>
  <c r="AF30" i="23" s="1"/>
  <c r="AD29" i="23" a="1"/>
  <c r="AD29" i="23" s="1"/>
  <c r="G6" i="23" a="1"/>
  <c r="G6" i="23" s="1"/>
  <c r="H6" i="23" a="1"/>
  <c r="H6" i="23" s="1"/>
  <c r="S7" i="21" a="1"/>
  <c r="S7" i="21" s="1"/>
  <c r="R9" i="21" a="1"/>
  <c r="R9" i="21" s="1"/>
  <c r="AJ19" i="21" a="1"/>
  <c r="AJ19" i="21" s="1"/>
  <c r="AI19" i="21" a="1"/>
  <c r="AI19" i="21" s="1"/>
  <c r="AI21" i="21" a="1"/>
  <c r="AI21" i="21" s="1"/>
  <c r="AJ20" i="21" a="1"/>
  <c r="AJ20" i="21" s="1"/>
  <c r="AJ21" i="21" a="1"/>
  <c r="AJ21" i="21" s="1"/>
  <c r="N26" i="12" a="1"/>
  <c r="N26" i="12" s="1"/>
  <c r="N27" i="12" a="1"/>
  <c r="N27" i="12" s="1"/>
  <c r="L11" i="23" a="1"/>
  <c r="L11" i="23" s="1"/>
  <c r="T27" i="22" a="1"/>
  <c r="T27" i="22" s="1"/>
  <c r="AA24" i="23" a="1"/>
  <c r="AA24" i="23" s="1"/>
  <c r="AJ21" i="23" a="1"/>
  <c r="AJ21" i="23" s="1"/>
  <c r="AJ20" i="23" a="1"/>
  <c r="AJ20" i="23" s="1"/>
  <c r="L10" i="23" a="1"/>
  <c r="L10" i="23" s="1"/>
  <c r="AI25" i="24" a="1"/>
  <c r="AI25" i="24" s="1"/>
  <c r="AH29" i="12" a="1"/>
  <c r="AH29" i="12" s="1"/>
  <c r="D8" i="21" a="1"/>
  <c r="D8" i="21" s="1"/>
  <c r="C7" i="21" a="1"/>
  <c r="C7" i="21" s="1"/>
  <c r="J12" i="23" a="1"/>
  <c r="J12" i="23" s="1"/>
  <c r="X27" i="22" a="1"/>
  <c r="X27" i="22" s="1"/>
  <c r="Z23" i="23" a="1"/>
  <c r="Z23" i="23" s="1"/>
  <c r="C13" i="23" a="1"/>
  <c r="C13" i="23" s="1"/>
  <c r="AE28" i="12" a="1"/>
  <c r="AE28" i="12" s="1"/>
  <c r="AE30" i="12" a="1"/>
  <c r="AE30" i="12" s="1"/>
  <c r="AE10" i="22" a="1"/>
  <c r="AE10" i="22" s="1"/>
  <c r="AF10" i="22" a="1"/>
  <c r="AF10" i="22" s="1"/>
  <c r="AD12" i="22" a="1"/>
  <c r="AD12" i="22" s="1"/>
  <c r="AD11" i="22" a="1"/>
  <c r="AD11" i="22" s="1"/>
  <c r="AE12" i="22" a="1"/>
  <c r="AE12" i="22" s="1"/>
  <c r="AF11" i="22" a="1"/>
  <c r="AF11" i="22" s="1"/>
  <c r="AF12" i="22" a="1"/>
  <c r="AF12" i="22" s="1"/>
  <c r="G22" i="22" a="1"/>
  <c r="G22" i="22" s="1"/>
  <c r="H22" i="22" a="1"/>
  <c r="H22" i="22" s="1"/>
  <c r="F23" i="22" a="1"/>
  <c r="F23" i="22" s="1"/>
  <c r="H23" i="22" a="1"/>
  <c r="H23" i="22" s="1"/>
  <c r="F24" i="22" a="1"/>
  <c r="F24" i="22" s="1"/>
  <c r="G24" i="22" a="1"/>
  <c r="G24" i="22" s="1"/>
  <c r="H24" i="22" a="1"/>
  <c r="H24" i="22" s="1"/>
  <c r="V18" i="21" a="1"/>
  <c r="V18" i="21" s="1"/>
  <c r="AJ26" i="21" a="1"/>
  <c r="AJ26" i="21" s="1"/>
  <c r="AI25" i="21" a="1"/>
  <c r="AI25" i="21" s="1"/>
  <c r="O9" i="22" a="1"/>
  <c r="O9" i="22" s="1"/>
  <c r="N8" i="22" a="1"/>
  <c r="N8" i="22" s="1"/>
  <c r="R6" i="21" a="1"/>
  <c r="R6" i="21" s="1"/>
  <c r="S6" i="21" a="1"/>
  <c r="S6" i="21" s="1"/>
  <c r="S4" i="21" a="1"/>
  <c r="S4" i="21" s="1"/>
  <c r="T6" i="21" a="1"/>
  <c r="T6" i="21" s="1"/>
  <c r="T4" i="21" a="1"/>
  <c r="T4" i="21" s="1"/>
  <c r="R5" i="21" a="1"/>
  <c r="R5" i="21" s="1"/>
  <c r="T5" i="21" a="1"/>
  <c r="T5" i="21" s="1"/>
  <c r="C13" i="21" a="1"/>
  <c r="C13" i="21" s="1"/>
  <c r="D14" i="21" a="1"/>
  <c r="D14" i="21" s="1"/>
  <c r="B15" i="21" a="1"/>
  <c r="B15" i="21" s="1"/>
  <c r="C15" i="21" a="1"/>
  <c r="C15" i="21" s="1"/>
  <c r="D15" i="21" a="1"/>
  <c r="D15" i="21" s="1"/>
  <c r="D13" i="21" a="1"/>
  <c r="D13" i="21" s="1"/>
  <c r="B14" i="21" a="1"/>
  <c r="B14" i="21" s="1"/>
  <c r="AJ14" i="23" a="1"/>
  <c r="AJ14" i="23" s="1"/>
  <c r="AH15" i="23" a="1"/>
  <c r="AH15" i="23" s="1"/>
  <c r="AI15" i="23" a="1"/>
  <c r="AI15" i="23" s="1"/>
  <c r="AJ15" i="23" a="1"/>
  <c r="AJ15" i="23" s="1"/>
  <c r="AI13" i="23" a="1"/>
  <c r="AI13" i="23" s="1"/>
  <c r="AJ13" i="23" a="1"/>
  <c r="AJ13" i="23" s="1"/>
  <c r="AH14" i="23" a="1"/>
  <c r="AH14" i="23" s="1"/>
  <c r="D20" i="23" a="1"/>
  <c r="D20" i="23" s="1"/>
  <c r="B21" i="23" a="1"/>
  <c r="B21" i="23" s="1"/>
  <c r="C21" i="23" a="1"/>
  <c r="C21" i="23" s="1"/>
  <c r="C19" i="23" a="1"/>
  <c r="C19" i="23" s="1"/>
  <c r="D21" i="23" a="1"/>
  <c r="D21" i="23" s="1"/>
  <c r="D19" i="23" a="1"/>
  <c r="D19" i="23" s="1"/>
  <c r="B20" i="23" a="1"/>
  <c r="B20" i="23" s="1"/>
  <c r="AJ16" i="24" a="1"/>
  <c r="AJ16" i="24" s="1"/>
  <c r="AH17" i="24" a="1"/>
  <c r="AH17" i="24" s="1"/>
  <c r="AH18" i="24" a="1"/>
  <c r="AH18" i="24" s="1"/>
  <c r="AJ17" i="24" a="1"/>
  <c r="AJ17" i="24" s="1"/>
  <c r="AI18" i="24" a="1"/>
  <c r="AI18" i="24" s="1"/>
  <c r="AJ18" i="24" a="1"/>
  <c r="AJ18" i="24" s="1"/>
  <c r="AI16" i="24" a="1"/>
  <c r="AI16" i="24" s="1"/>
  <c r="T29" i="21" a="1"/>
  <c r="T29" i="21" s="1"/>
  <c r="R29" i="21" a="1"/>
  <c r="R29" i="21" s="1"/>
  <c r="R30" i="21" a="1"/>
  <c r="R30" i="21" s="1"/>
  <c r="S30" i="21" a="1"/>
  <c r="S30" i="21" s="1"/>
  <c r="T30" i="21" a="1"/>
  <c r="T30" i="21" s="1"/>
  <c r="S28" i="21" a="1"/>
  <c r="S28" i="21" s="1"/>
  <c r="T28" i="21" a="1"/>
  <c r="T28" i="21" s="1"/>
  <c r="R26" i="12" a="1"/>
  <c r="R26" i="12" s="1"/>
  <c r="T25" i="12" a="1"/>
  <c r="T25" i="12" s="1"/>
  <c r="S27" i="12" a="1"/>
  <c r="S27" i="12" s="1"/>
  <c r="T26" i="12" a="1"/>
  <c r="T26" i="12" s="1"/>
  <c r="C15" i="12" a="1"/>
  <c r="C15" i="12" s="1"/>
  <c r="AJ21" i="22" a="1"/>
  <c r="AJ21" i="22" s="1"/>
  <c r="R8" i="22" a="1"/>
  <c r="R8" i="22" s="1"/>
  <c r="C21" i="24" a="1"/>
  <c r="C21" i="24" s="1"/>
  <c r="G12" i="21" a="1"/>
  <c r="G12" i="21" s="1"/>
  <c r="C9" i="21" a="1"/>
  <c r="C9" i="21" s="1"/>
  <c r="AI21" i="22" a="1"/>
  <c r="AI21" i="22" s="1"/>
  <c r="AJ20" i="22" a="1"/>
  <c r="AJ20" i="22" s="1"/>
  <c r="Z24" i="23" a="1"/>
  <c r="Z24" i="23" s="1"/>
  <c r="AA22" i="23" a="1"/>
  <c r="AA22" i="23" s="1"/>
  <c r="K10" i="23" a="1"/>
  <c r="K10" i="23" s="1"/>
  <c r="H5" i="23" a="1"/>
  <c r="H5" i="23" s="1"/>
  <c r="B21" i="24" a="1"/>
  <c r="B21" i="24" s="1"/>
  <c r="AE24" i="12" a="1"/>
  <c r="AE24" i="12" s="1"/>
  <c r="P17" i="21" a="1"/>
  <c r="P17" i="21" s="1"/>
  <c r="F12" i="21" a="1"/>
  <c r="F12" i="21" s="1"/>
  <c r="AH21" i="22" a="1"/>
  <c r="AH21" i="22" s="1"/>
  <c r="AH20" i="22" a="1"/>
  <c r="AH20" i="22" s="1"/>
  <c r="T9" i="22" a="1"/>
  <c r="T9" i="22" s="1"/>
  <c r="T7" i="22" a="1"/>
  <c r="T7" i="22" s="1"/>
  <c r="H4" i="23" a="1"/>
  <c r="H4" i="23" s="1"/>
  <c r="B20" i="24" a="1"/>
  <c r="B20" i="24" s="1"/>
  <c r="AH27" i="12" a="1"/>
  <c r="AH27" i="12" s="1"/>
  <c r="AD24" i="12" a="1"/>
  <c r="AD24" i="12" s="1"/>
  <c r="N17" i="21" a="1"/>
  <c r="N17" i="21" s="1"/>
  <c r="T9" i="21" a="1"/>
  <c r="T9" i="21" s="1"/>
  <c r="T8" i="21" a="1"/>
  <c r="T8" i="21" s="1"/>
  <c r="AJ19" i="22" a="1"/>
  <c r="AJ19" i="22" s="1"/>
  <c r="D15" i="22" a="1"/>
  <c r="D15" i="22" s="1"/>
  <c r="S9" i="22" a="1"/>
  <c r="S9" i="22" s="1"/>
  <c r="S7" i="22" a="1"/>
  <c r="S7" i="22" s="1"/>
  <c r="G4" i="23" a="1"/>
  <c r="G4" i="23" s="1"/>
  <c r="D19" i="24" a="1"/>
  <c r="D19" i="24" s="1"/>
  <c r="AD11" i="12" a="1"/>
  <c r="AD11" i="12" s="1"/>
  <c r="P16" i="21" a="1"/>
  <c r="P16" i="21" s="1"/>
  <c r="H11" i="21" a="1"/>
  <c r="H11" i="21" s="1"/>
  <c r="S9" i="21" a="1"/>
  <c r="S9" i="21" s="1"/>
  <c r="R8" i="21" a="1"/>
  <c r="R8" i="21" s="1"/>
  <c r="C15" i="22" a="1"/>
  <c r="C15" i="22" s="1"/>
  <c r="R9" i="22" a="1"/>
  <c r="R9" i="22" s="1"/>
  <c r="AI21" i="23" a="1"/>
  <c r="AI21" i="23" s="1"/>
  <c r="L12" i="23" a="1"/>
  <c r="L12" i="23" s="1"/>
  <c r="C19" i="24" a="1"/>
  <c r="C19" i="24" s="1"/>
  <c r="AI30" i="12" a="1"/>
  <c r="AI30" i="12" s="1"/>
  <c r="AJ29" i="12" a="1"/>
  <c r="AJ29" i="12" s="1"/>
  <c r="AH21" i="21" a="1"/>
  <c r="AH21" i="21" s="1"/>
  <c r="AH20" i="21" a="1"/>
  <c r="AH20" i="21" s="1"/>
  <c r="O18" i="21" a="1"/>
  <c r="O18" i="21" s="1"/>
  <c r="T7" i="21" a="1"/>
  <c r="T7" i="21" s="1"/>
  <c r="AE30" i="23" a="1"/>
  <c r="AE30" i="23" s="1"/>
  <c r="AF28" i="23" a="1"/>
  <c r="AF28" i="23" s="1"/>
  <c r="AJ27" i="24" a="1"/>
  <c r="AJ27" i="24" s="1"/>
  <c r="AJ26" i="24" a="1"/>
  <c r="AJ26" i="24" s="1"/>
  <c r="V27" i="22" a="1"/>
  <c r="V27" i="22" s="1"/>
  <c r="AD30" i="23" a="1"/>
  <c r="AD30" i="23" s="1"/>
  <c r="AE28" i="23" a="1"/>
  <c r="AE28" i="23" s="1"/>
  <c r="AJ25" i="24" a="1"/>
  <c r="AJ25" i="24" s="1"/>
  <c r="AI27" i="24" a="1"/>
  <c r="AI27" i="24" s="1"/>
  <c r="D21" i="24" a="1"/>
  <c r="D21" i="24" s="1"/>
  <c r="L12" i="24" a="1"/>
  <c r="L12" i="24" s="1"/>
  <c r="L11" i="24" a="1"/>
  <c r="L11" i="24" s="1"/>
  <c r="J11" i="24" a="1"/>
  <c r="J11" i="24" s="1"/>
  <c r="K10" i="24" a="1"/>
  <c r="K10" i="24" s="1"/>
  <c r="F59" i="16" a="1"/>
  <c r="F59" i="16" s="1"/>
  <c r="AH27" i="24" a="1"/>
  <c r="AH27" i="24" s="1"/>
  <c r="AF24" i="24" a="1"/>
  <c r="AF24" i="24" s="1"/>
  <c r="AF23" i="24" a="1"/>
  <c r="AF23" i="24" s="1"/>
  <c r="AE24" i="24" a="1"/>
  <c r="AE24" i="24" s="1"/>
  <c r="AD23" i="24" a="1"/>
  <c r="AD23" i="24" s="1"/>
  <c r="AD24" i="24" a="1"/>
  <c r="AD24" i="24" s="1"/>
  <c r="K12" i="24" a="1"/>
  <c r="K12" i="24" s="1"/>
  <c r="J12" i="24" a="1"/>
  <c r="J12" i="24" s="1"/>
  <c r="G55" i="16" a="1"/>
  <c r="G55" i="16" s="1"/>
  <c r="T9" i="24" a="1"/>
  <c r="T9" i="24" s="1"/>
  <c r="T8" i="24" a="1"/>
  <c r="T8" i="24" s="1"/>
  <c r="S9" i="24" a="1"/>
  <c r="S9" i="24" s="1"/>
  <c r="R8" i="24" a="1"/>
  <c r="R8" i="24" s="1"/>
  <c r="R9" i="24" a="1"/>
  <c r="R9" i="24" s="1"/>
  <c r="F58" i="16" a="1"/>
  <c r="F58" i="16" s="1"/>
  <c r="F54" i="16" a="1"/>
  <c r="F54" i="16" s="1"/>
  <c r="T7" i="24" a="1"/>
  <c r="T7" i="24" s="1"/>
  <c r="D4" i="24" a="1"/>
  <c r="D4" i="24" s="1"/>
  <c r="AM8" i="24"/>
  <c r="B54" i="16" a="1"/>
  <c r="B54" i="16" s="1"/>
  <c r="B55" i="16" a="1"/>
  <c r="B55" i="16" s="1"/>
  <c r="B5" i="24" a="1"/>
  <c r="B5" i="24" s="1"/>
  <c r="D5" i="24" a="1"/>
  <c r="D5" i="24" s="1"/>
  <c r="B6" i="24" a="1"/>
  <c r="B6" i="24" s="1"/>
  <c r="C6" i="24" a="1"/>
  <c r="C6" i="24" s="1"/>
  <c r="C4" i="24" a="1"/>
  <c r="C4" i="24" s="1"/>
  <c r="D6" i="24" a="1"/>
  <c r="D6" i="24" s="1"/>
  <c r="F58" i="15" a="1"/>
  <c r="F58" i="15" s="1"/>
  <c r="J59" i="15" a="1"/>
  <c r="J59" i="15" s="1"/>
  <c r="G58" i="15" a="1"/>
  <c r="G58" i="15" s="1"/>
  <c r="G55" i="15" a="1"/>
  <c r="G55" i="15" s="1"/>
  <c r="F18" i="23" a="1"/>
  <c r="F18" i="23" s="1"/>
  <c r="AM8" i="23"/>
  <c r="F6" i="23" a="1"/>
  <c r="F6" i="23" s="1"/>
  <c r="F5" i="23" a="1"/>
  <c r="F5" i="23" s="1"/>
  <c r="S27" i="22" a="1"/>
  <c r="S27" i="22" s="1"/>
  <c r="R27" i="22" a="1"/>
  <c r="R27" i="22" s="1"/>
  <c r="T26" i="22" a="1"/>
  <c r="T26" i="22" s="1"/>
  <c r="R26" i="22" a="1"/>
  <c r="R26" i="22" s="1"/>
  <c r="T25" i="22" a="1"/>
  <c r="T25" i="22" s="1"/>
  <c r="G55" i="14" a="1"/>
  <c r="G55" i="14" s="1"/>
  <c r="N9" i="22" a="1"/>
  <c r="N9" i="22" s="1"/>
  <c r="P8" i="22" a="1"/>
  <c r="P8" i="22" s="1"/>
  <c r="P7" i="22" a="1"/>
  <c r="P7" i="22" s="1"/>
  <c r="O7" i="22" a="1"/>
  <c r="O7" i="22" s="1"/>
  <c r="P9" i="22" a="1"/>
  <c r="P9" i="22" s="1"/>
  <c r="AM8" i="22"/>
  <c r="D51" i="14" a="1"/>
  <c r="D51" i="14" s="1"/>
  <c r="AJ25" i="21" a="1"/>
  <c r="AJ25" i="21" s="1"/>
  <c r="AH27" i="21" a="1"/>
  <c r="AH27" i="21" s="1"/>
  <c r="AH26" i="21" a="1"/>
  <c r="AH26" i="21" s="1"/>
  <c r="AJ27" i="21" a="1"/>
  <c r="AJ27" i="21" s="1"/>
  <c r="AI27" i="21" a="1"/>
  <c r="AI27" i="21" s="1"/>
  <c r="R27" i="21" a="1"/>
  <c r="R27" i="21" s="1"/>
  <c r="T25" i="21" a="1"/>
  <c r="T25" i="21" s="1"/>
  <c r="S25" i="21" a="1"/>
  <c r="S25" i="21" s="1"/>
  <c r="AF24" i="21" a="1"/>
  <c r="AF24" i="21" s="1"/>
  <c r="AF23" i="21" a="1"/>
  <c r="AF23" i="21" s="1"/>
  <c r="AD24" i="21" a="1"/>
  <c r="AD24" i="21" s="1"/>
  <c r="AF22" i="21" a="1"/>
  <c r="AF22" i="21" s="1"/>
  <c r="AE24" i="21" a="1"/>
  <c r="AE24" i="21" s="1"/>
  <c r="AD23" i="21" a="1"/>
  <c r="AD23" i="21" s="1"/>
  <c r="X17" i="21" a="1"/>
  <c r="X17" i="21" s="1"/>
  <c r="V17" i="21" a="1"/>
  <c r="V17" i="21" s="1"/>
  <c r="X18" i="21" a="1"/>
  <c r="X18" i="21" s="1"/>
  <c r="X16" i="21" a="1"/>
  <c r="X16" i="21" s="1"/>
  <c r="W18" i="21" a="1"/>
  <c r="W18" i="21" s="1"/>
  <c r="W16" i="21" a="1"/>
  <c r="W16" i="21" s="1"/>
  <c r="C57" i="13" a="1"/>
  <c r="C57" i="13" s="1"/>
  <c r="B56" i="13" a="1"/>
  <c r="B56" i="13" s="1"/>
  <c r="J54" i="13" a="1"/>
  <c r="J54" i="13" s="1"/>
  <c r="G58" i="13" a="1"/>
  <c r="G58" i="13" s="1"/>
  <c r="K28" i="21" a="1"/>
  <c r="K28" i="21" s="1"/>
  <c r="AE15" i="21" a="1"/>
  <c r="AE15" i="21" s="1"/>
  <c r="E58" i="13" a="1"/>
  <c r="E58" i="13" s="1"/>
  <c r="E52" i="13" a="1"/>
  <c r="E52" i="13" s="1"/>
  <c r="AM8" i="21"/>
  <c r="AB12" i="24" a="1"/>
  <c r="AB12" i="24" s="1"/>
  <c r="Z11" i="24" a="1"/>
  <c r="Z11" i="24" s="1"/>
  <c r="AB11" i="24" a="1"/>
  <c r="AB11" i="24" s="1"/>
  <c r="Z12" i="24" a="1"/>
  <c r="Z12" i="24" s="1"/>
  <c r="AA10" i="24" a="1"/>
  <c r="AA10" i="24" s="1"/>
  <c r="AB10" i="24" a="1"/>
  <c r="AB10" i="24" s="1"/>
  <c r="AA12" i="24" a="1"/>
  <c r="AA12" i="24" s="1"/>
  <c r="J9" i="23" a="1"/>
  <c r="J9" i="23" s="1"/>
  <c r="L8" i="23" a="1"/>
  <c r="L8" i="23" s="1"/>
  <c r="J8" i="23" a="1"/>
  <c r="J8" i="23" s="1"/>
  <c r="H18" i="23" a="1"/>
  <c r="H18" i="23" s="1"/>
  <c r="P10" i="23" a="1"/>
  <c r="P10" i="23" s="1"/>
  <c r="O10" i="23" a="1"/>
  <c r="O10" i="23" s="1"/>
  <c r="L7" i="23" a="1"/>
  <c r="L7" i="23" s="1"/>
  <c r="P12" i="23" a="1"/>
  <c r="P12" i="23" s="1"/>
  <c r="L9" i="23" a="1"/>
  <c r="L9" i="23" s="1"/>
  <c r="K7" i="23" a="1"/>
  <c r="K7" i="23" s="1"/>
  <c r="O12" i="23" a="1"/>
  <c r="O12" i="23" s="1"/>
  <c r="P11" i="23" a="1"/>
  <c r="P11" i="23" s="1"/>
  <c r="N12" i="23" a="1"/>
  <c r="N12" i="23" s="1"/>
  <c r="H18" i="22" a="1"/>
  <c r="H18" i="22" s="1"/>
  <c r="G18" i="22" a="1"/>
  <c r="G18" i="22" s="1"/>
  <c r="F18" i="22" a="1"/>
  <c r="F18" i="22" s="1"/>
  <c r="H17" i="22" a="1"/>
  <c r="H17" i="22" s="1"/>
  <c r="F17" i="22" a="1"/>
  <c r="F17" i="22" s="1"/>
  <c r="H16" i="22" a="1"/>
  <c r="H16" i="22" s="1"/>
  <c r="AA10" i="21" a="1"/>
  <c r="AA10" i="21" s="1"/>
  <c r="Z11" i="21" a="1"/>
  <c r="Z11" i="21" s="1"/>
  <c r="AA12" i="21" a="1"/>
  <c r="AA12" i="21" s="1"/>
  <c r="AB11" i="21" a="1"/>
  <c r="AB11" i="21" s="1"/>
  <c r="AB12" i="21" a="1"/>
  <c r="AB12" i="21" s="1"/>
  <c r="AB10" i="21" a="1"/>
  <c r="AB10" i="21" s="1"/>
  <c r="Z12" i="21" a="1"/>
  <c r="Z12" i="21" s="1"/>
  <c r="AF14" i="21" a="1"/>
  <c r="AF14" i="21" s="1"/>
  <c r="T27" i="21" a="1"/>
  <c r="T27" i="21" s="1"/>
  <c r="R26" i="21" a="1"/>
  <c r="R26" i="21" s="1"/>
  <c r="S27" i="21" a="1"/>
  <c r="S27" i="21" s="1"/>
  <c r="S30" i="12" a="1"/>
  <c r="S30" i="12" s="1"/>
  <c r="R29" i="12" a="1"/>
  <c r="R29" i="12" s="1"/>
  <c r="T30" i="12" a="1"/>
  <c r="T30" i="12" s="1"/>
  <c r="T29" i="12" a="1"/>
  <c r="T29" i="12" s="1"/>
  <c r="S28" i="12" a="1"/>
  <c r="S28" i="12" s="1"/>
  <c r="R30" i="12" a="1"/>
  <c r="R30" i="12" s="1"/>
  <c r="T28" i="12" a="1"/>
  <c r="T28" i="12" s="1"/>
  <c r="G22" i="12" a="1"/>
  <c r="G22" i="12" s="1"/>
  <c r="F23" i="12" a="1"/>
  <c r="F23" i="12" s="1"/>
  <c r="H22" i="12" a="1"/>
  <c r="H22" i="12" s="1"/>
  <c r="F24" i="12" a="1"/>
  <c r="F24" i="12" s="1"/>
  <c r="G24" i="12" a="1"/>
  <c r="G24" i="12" s="1"/>
  <c r="H23" i="12" a="1"/>
  <c r="H23" i="12" s="1"/>
  <c r="H24" i="12" a="1"/>
  <c r="H24" i="12" s="1"/>
  <c r="AI16" i="12" a="1"/>
  <c r="AI16" i="12" s="1"/>
  <c r="AJ17" i="12" a="1"/>
  <c r="AJ17" i="12" s="1"/>
  <c r="AJ16" i="12" a="1"/>
  <c r="AJ16" i="12" s="1"/>
  <c r="AH18" i="12" a="1"/>
  <c r="AH18" i="12" s="1"/>
  <c r="AI18" i="12" a="1"/>
  <c r="AI18" i="12" s="1"/>
  <c r="AJ18" i="12" a="1"/>
  <c r="AJ18" i="12" s="1"/>
  <c r="AM8" i="12"/>
  <c r="C4" i="12" a="1"/>
  <c r="C4" i="12" s="1"/>
  <c r="D4" i="12" a="1"/>
  <c r="D4" i="12" s="1"/>
  <c r="B5" i="12" a="1"/>
  <c r="B5" i="12" s="1"/>
  <c r="B6" i="12" a="1"/>
  <c r="B6" i="12" s="1"/>
  <c r="D5" i="12" a="1"/>
  <c r="D5" i="12" s="1"/>
  <c r="D6" i="12" a="1"/>
  <c r="D6" i="12" s="1"/>
  <c r="C6" i="12" a="1"/>
  <c r="C6" i="12" s="1"/>
  <c r="R14" i="12" a="1"/>
  <c r="R14" i="12" s="1"/>
  <c r="R15" i="12" a="1"/>
  <c r="R15" i="12" s="1"/>
  <c r="S15" i="12" a="1"/>
  <c r="S15" i="12" s="1"/>
  <c r="T14" i="12" a="1"/>
  <c r="T14" i="12" s="1"/>
  <c r="S13" i="12" a="1"/>
  <c r="S13" i="12" s="1"/>
  <c r="T13" i="12" a="1"/>
  <c r="T13" i="12" s="1"/>
  <c r="T15" i="12" a="1"/>
  <c r="T15" i="12" s="1"/>
  <c r="H10" i="12" a="1"/>
  <c r="H10" i="12" s="1"/>
  <c r="F12" i="12" a="1"/>
  <c r="F12" i="12" s="1"/>
  <c r="H11" i="12" a="1"/>
  <c r="H11" i="12" s="1"/>
  <c r="F11" i="12" a="1"/>
  <c r="F11" i="12" s="1"/>
  <c r="G10" i="12" a="1"/>
  <c r="G10" i="12" s="1"/>
  <c r="H12" i="12" a="1"/>
  <c r="H12" i="12" s="1"/>
  <c r="AJ25" i="12" a="1"/>
  <c r="AJ25" i="12" s="1"/>
  <c r="AB22" i="12" a="1"/>
  <c r="AB22" i="12" s="1"/>
  <c r="AH30" i="12" a="1"/>
  <c r="AH30" i="12" s="1"/>
  <c r="AF29" i="12" a="1"/>
  <c r="AF29" i="12" s="1"/>
  <c r="AJ28" i="12" a="1"/>
  <c r="AJ28" i="12" s="1"/>
  <c r="T27" i="12" a="1"/>
  <c r="T27" i="12" s="1"/>
  <c r="AI25" i="12" a="1"/>
  <c r="AI25" i="12" s="1"/>
  <c r="X25" i="12" a="1"/>
  <c r="X25" i="12" s="1"/>
  <c r="T19" i="12" a="1"/>
  <c r="T19" i="12" s="1"/>
  <c r="S19" i="12" a="1"/>
  <c r="S19" i="12" s="1"/>
  <c r="R21" i="12" a="1"/>
  <c r="R21" i="12" s="1"/>
  <c r="S21" i="12" a="1"/>
  <c r="S21" i="12" s="1"/>
  <c r="T20" i="12" a="1"/>
  <c r="T20" i="12" s="1"/>
  <c r="H4" i="12" a="1"/>
  <c r="H4" i="12" s="1"/>
  <c r="F6" i="12" a="1"/>
  <c r="F6" i="12" s="1"/>
  <c r="G6" i="12" a="1"/>
  <c r="G6" i="12" s="1"/>
  <c r="H6" i="12" a="1"/>
  <c r="H6" i="12" s="1"/>
  <c r="G4" i="12" a="1"/>
  <c r="G4" i="12" s="1"/>
  <c r="F5" i="12" a="1"/>
  <c r="F5" i="12" s="1"/>
  <c r="H5" i="12" a="1"/>
  <c r="H5" i="12" s="1"/>
  <c r="X26" i="12" a="1"/>
  <c r="X26" i="12" s="1"/>
  <c r="V27" i="12" a="1"/>
  <c r="V27" i="12" s="1"/>
  <c r="W27" i="12" a="1"/>
  <c r="W27" i="12" s="1"/>
  <c r="X27" i="12" a="1"/>
  <c r="X27" i="12" s="1"/>
  <c r="N18" i="12" a="1"/>
  <c r="N18" i="12" s="1"/>
  <c r="N17" i="12" a="1"/>
  <c r="N17" i="12" s="1"/>
  <c r="O18" i="12" a="1"/>
  <c r="O18" i="12" s="1"/>
  <c r="O16" i="12" a="1"/>
  <c r="O16" i="12" s="1"/>
  <c r="P17" i="12" a="1"/>
  <c r="P17" i="12" s="1"/>
  <c r="P16" i="12" a="1"/>
  <c r="P16" i="12" s="1"/>
  <c r="P18" i="12" a="1"/>
  <c r="P18" i="12" s="1"/>
  <c r="AD29" i="12" a="1"/>
  <c r="AD29" i="12" s="1"/>
  <c r="AF30" i="12" a="1"/>
  <c r="AF30" i="12" s="1"/>
  <c r="AJ27" i="12" a="1"/>
  <c r="AJ27" i="12" s="1"/>
  <c r="R27" i="12" a="1"/>
  <c r="R27" i="12" s="1"/>
  <c r="AJ26" i="12" a="1"/>
  <c r="AJ26" i="12" s="1"/>
  <c r="V26" i="12" a="1"/>
  <c r="V26" i="12" s="1"/>
  <c r="S25" i="12" a="1"/>
  <c r="S25" i="12" s="1"/>
  <c r="R20" i="12" a="1"/>
  <c r="R20" i="12" s="1"/>
  <c r="X18" i="12" a="1"/>
  <c r="X18" i="12" s="1"/>
  <c r="W16" i="12" a="1"/>
  <c r="W16" i="12" s="1"/>
  <c r="X17" i="12" a="1"/>
  <c r="X17" i="12" s="1"/>
  <c r="X16" i="12" a="1"/>
  <c r="X16" i="12" s="1"/>
  <c r="V18" i="12" a="1"/>
  <c r="V18" i="12" s="1"/>
  <c r="V17" i="12" a="1"/>
  <c r="V17" i="12" s="1"/>
  <c r="W18" i="12" a="1"/>
  <c r="W18" i="12" s="1"/>
  <c r="B15" i="12" a="1"/>
  <c r="B15" i="12" s="1"/>
  <c r="D13" i="12" a="1"/>
  <c r="D13" i="12" s="1"/>
  <c r="B14" i="12" a="1"/>
  <c r="B14" i="12" s="1"/>
  <c r="C13" i="12" a="1"/>
  <c r="C13" i="12" s="1"/>
  <c r="D15" i="12" a="1"/>
  <c r="D15" i="12" s="1"/>
  <c r="P26" i="12" a="1"/>
  <c r="P26" i="12" s="1"/>
  <c r="P27" i="12" a="1"/>
  <c r="P27" i="12" s="1"/>
  <c r="O25" i="12" a="1"/>
  <c r="O25" i="12" s="1"/>
  <c r="O27" i="12" a="1"/>
  <c r="O27" i="12" s="1"/>
  <c r="L10" i="12" a="1"/>
  <c r="L10" i="12" s="1"/>
  <c r="L11" i="12" a="1"/>
  <c r="L11" i="12" s="1"/>
  <c r="J12" i="12" a="1"/>
  <c r="J12" i="12" s="1"/>
  <c r="K12" i="12" a="1"/>
  <c r="K12" i="12" s="1"/>
  <c r="K10" i="12" a="1"/>
  <c r="K10" i="12" s="1"/>
  <c r="L12" i="12" a="1"/>
  <c r="L12" i="12" s="1"/>
  <c r="J11" i="12" a="1"/>
  <c r="J11" i="12" s="1"/>
  <c r="AI28" i="12" a="1"/>
  <c r="AI28" i="12" s="1"/>
  <c r="X9" i="12" a="1"/>
  <c r="X9" i="12" s="1"/>
  <c r="X7" i="12" a="1"/>
  <c r="X7" i="12" s="1"/>
  <c r="V8" i="12" a="1"/>
  <c r="V8" i="12" s="1"/>
  <c r="W9" i="12" a="1"/>
  <c r="W9" i="12" s="1"/>
  <c r="W7" i="12" a="1"/>
  <c r="W7" i="12" s="1"/>
  <c r="V9" i="12" a="1"/>
  <c r="V9" i="12" s="1"/>
  <c r="X8" i="12" a="1"/>
  <c r="X8" i="12" s="1"/>
  <c r="AF22" i="12" a="1"/>
  <c r="AF22" i="12" s="1"/>
  <c r="AF24" i="12" a="1"/>
  <c r="AF24" i="12" s="1"/>
  <c r="AF23" i="12" a="1"/>
  <c r="AF23" i="12" s="1"/>
  <c r="S9" i="12" a="1"/>
  <c r="S9" i="12" s="1"/>
  <c r="S7" i="12" a="1"/>
  <c r="S7" i="12" s="1"/>
  <c r="T9" i="12" a="1"/>
  <c r="T9" i="12" s="1"/>
  <c r="T7" i="12" a="1"/>
  <c r="T7" i="12" s="1"/>
  <c r="R8" i="12" a="1"/>
  <c r="R8" i="12" s="1"/>
  <c r="R9" i="12" a="1"/>
  <c r="R9" i="12" s="1"/>
  <c r="T8" i="12" a="1"/>
  <c r="T8" i="12" s="1"/>
  <c r="D16" i="12" a="1"/>
  <c r="D16" i="12" s="1"/>
  <c r="D17" i="12" a="1"/>
  <c r="D17" i="12" s="1"/>
  <c r="B18" i="12" a="1"/>
  <c r="B18" i="12" s="1"/>
  <c r="C18" i="12" a="1"/>
  <c r="C18" i="12" s="1"/>
  <c r="B17" i="12" a="1"/>
  <c r="B17" i="12" s="1"/>
  <c r="D18" i="12" a="1"/>
  <c r="D18" i="12" s="1"/>
  <c r="C16" i="12" a="1"/>
  <c r="C16" i="12" s="1"/>
  <c r="AF10" i="12" a="1"/>
  <c r="AF10" i="12" s="1"/>
  <c r="AF12" i="12" a="1"/>
  <c r="AF12" i="12" s="1"/>
  <c r="AF11" i="12" a="1"/>
  <c r="AF11" i="12" s="1"/>
  <c r="AD12" i="12" a="1"/>
  <c r="AD12" i="12" s="1"/>
  <c r="AE12" i="12" a="1"/>
  <c r="AE12" i="12" s="1"/>
  <c r="AI27" i="12" a="1"/>
  <c r="AI27" i="12" s="1"/>
  <c r="G12" i="12" a="1"/>
  <c r="G12" i="12" s="1"/>
  <c r="H56" i="9" a="1"/>
  <c r="H56" i="9" s="1"/>
  <c r="D7" i="12" a="1"/>
  <c r="D7" i="12" s="1"/>
  <c r="B8" i="12" a="1"/>
  <c r="B8" i="12" s="1"/>
  <c r="B9" i="12" a="1"/>
  <c r="B9" i="12" s="1"/>
  <c r="C9" i="12" a="1"/>
  <c r="C9" i="12" s="1"/>
  <c r="D8" i="12" a="1"/>
  <c r="D8" i="12" s="1"/>
  <c r="D9" i="12" a="1"/>
  <c r="D9" i="12" s="1"/>
  <c r="C7" i="12" a="1"/>
  <c r="C7" i="12" s="1"/>
  <c r="AF28" i="12" a="1"/>
  <c r="AF28" i="12" s="1"/>
  <c r="P25" i="12" a="1"/>
  <c r="P25" i="12" s="1"/>
  <c r="AE22" i="12" a="1"/>
  <c r="AE22" i="12" s="1"/>
  <c r="Z24" i="12" a="1"/>
  <c r="Z24" i="12" s="1"/>
  <c r="AA24" i="12" a="1"/>
  <c r="AA24" i="12" s="1"/>
  <c r="AA22" i="12" a="1"/>
  <c r="AA22" i="12" s="1"/>
  <c r="Z23" i="12" a="1"/>
  <c r="Z23" i="12" s="1"/>
  <c r="AB24" i="12" a="1"/>
  <c r="AB24" i="12" s="1"/>
  <c r="N8" i="12" a="1"/>
  <c r="N8" i="12" s="1"/>
  <c r="O9" i="12" a="1"/>
  <c r="O9" i="12" s="1"/>
  <c r="P7" i="12" a="1"/>
  <c r="P7" i="12" s="1"/>
  <c r="O7" i="12" a="1"/>
  <c r="O7" i="12" s="1"/>
  <c r="N9" i="12" a="1"/>
  <c r="N9" i="12" s="1"/>
  <c r="P9" i="12" a="1"/>
  <c r="P9" i="12" s="1"/>
  <c r="P8" i="12" a="1"/>
  <c r="P8" i="12" s="1"/>
  <c r="AI13" i="12" a="1"/>
  <c r="AI13" i="12" s="1"/>
  <c r="AJ14" i="12" a="1"/>
  <c r="AJ14" i="12" s="1"/>
  <c r="AI15" i="12" a="1"/>
  <c r="AI15" i="12" s="1"/>
  <c r="AJ15" i="12" a="1"/>
  <c r="AJ15" i="12" s="1"/>
  <c r="AH15" i="12" a="1"/>
  <c r="AH15" i="12" s="1"/>
  <c r="AJ13" i="12" a="1"/>
  <c r="AJ13" i="12" s="1"/>
  <c r="AH14" i="12" a="1"/>
  <c r="AH14" i="12" s="1"/>
  <c r="AI21" i="12" a="1"/>
  <c r="AI21" i="12" s="1"/>
  <c r="AH20" i="12" a="1"/>
  <c r="AH20" i="12" s="1"/>
  <c r="AJ21" i="12" a="1"/>
  <c r="AJ21" i="12" s="1"/>
  <c r="AJ20" i="12" a="1"/>
  <c r="AJ20" i="12" s="1"/>
  <c r="AJ19" i="12" a="1"/>
  <c r="AJ19" i="12" s="1"/>
  <c r="AH21" i="12" a="1"/>
  <c r="AH21" i="12" s="1"/>
  <c r="R5" i="12" a="1"/>
  <c r="R5" i="12" s="1"/>
  <c r="S6" i="12" a="1"/>
  <c r="S6" i="12" s="1"/>
  <c r="T4" i="12" a="1"/>
  <c r="T4" i="12" s="1"/>
  <c r="S4" i="12" a="1"/>
  <c r="S4" i="12" s="1"/>
  <c r="T5" i="12" a="1"/>
  <c r="T5" i="12" s="1"/>
  <c r="R6" i="12" a="1"/>
  <c r="R6" i="12" s="1"/>
  <c r="T6" i="12" a="1"/>
  <c r="T6" i="12" s="1"/>
  <c r="D19" i="12" a="1"/>
  <c r="D19" i="12" s="1"/>
  <c r="B20" i="12" a="1"/>
  <c r="B20" i="12" s="1"/>
  <c r="D20" i="12" a="1"/>
  <c r="D20" i="12" s="1"/>
  <c r="C19" i="12" a="1"/>
  <c r="C19" i="12" s="1"/>
  <c r="C21" i="12" a="1"/>
  <c r="C21" i="12" s="1"/>
  <c r="D21" i="12" a="1"/>
  <c r="D21" i="12" s="1"/>
  <c r="AD30" i="12" a="1"/>
  <c r="AD30" i="12" s="1"/>
  <c r="T21" i="12" a="1"/>
  <c r="T21" i="12" s="1"/>
  <c r="B21" i="12" a="1"/>
  <c r="B21" i="12" s="1"/>
  <c r="J52" i="9" a="1"/>
  <c r="J52" i="9" s="1"/>
  <c r="B58" i="9" a="1"/>
  <c r="B58" i="9" s="1"/>
  <c r="D59" i="9" a="1"/>
  <c r="D59" i="9" s="1"/>
  <c r="B57" i="9" a="1"/>
  <c r="B57" i="9" s="1"/>
  <c r="B59" i="9" a="1"/>
  <c r="B59" i="9" s="1"/>
  <c r="H52" i="9" a="1"/>
  <c r="H52" i="9" s="1"/>
  <c r="J51" i="9" a="1"/>
  <c r="J51" i="9" s="1"/>
  <c r="H57" i="15" a="1"/>
  <c r="H57" i="15" s="1"/>
  <c r="C52" i="16" a="1"/>
  <c r="C52" i="16" s="1"/>
  <c r="H55" i="13" a="1"/>
  <c r="H55" i="13" s="1"/>
  <c r="H51" i="13" a="1"/>
  <c r="H51" i="13" s="1"/>
  <c r="B54" i="14" a="1"/>
  <c r="B54" i="14" s="1"/>
  <c r="B64" i="14" a="1"/>
  <c r="B64" i="14" s="1"/>
  <c r="H52" i="14" a="1"/>
  <c r="H52" i="14" s="1"/>
  <c r="F52" i="14" a="1"/>
  <c r="F52" i="14" s="1"/>
  <c r="H52" i="15" a="1"/>
  <c r="H52" i="15" s="1"/>
  <c r="G53" i="15" a="1"/>
  <c r="G53" i="15" s="1"/>
  <c r="E54" i="16" a="1"/>
  <c r="E54" i="16" s="1"/>
  <c r="G56" i="15" a="1"/>
  <c r="G56" i="15" s="1"/>
  <c r="E56" i="15" a="1"/>
  <c r="E56" i="15" s="1"/>
  <c r="B64" i="15" a="1"/>
  <c r="B64" i="15" s="1"/>
  <c r="C55" i="15" a="1"/>
  <c r="C55" i="15" s="1"/>
  <c r="I51" i="15" a="1"/>
  <c r="I51" i="15" s="1"/>
  <c r="J53" i="14" a="1"/>
  <c r="J53" i="14" s="1"/>
  <c r="I53" i="14" a="1"/>
  <c r="I53" i="14" s="1"/>
  <c r="B54" i="15" a="1"/>
  <c r="B54" i="15" s="1"/>
  <c r="F55" i="15" a="1"/>
  <c r="F55" i="15" s="1"/>
  <c r="E54" i="15" a="1"/>
  <c r="E54" i="15" s="1"/>
  <c r="I52" i="13" a="1"/>
  <c r="I52" i="13" s="1"/>
  <c r="C54" i="13" a="1"/>
  <c r="C54" i="13" s="1"/>
  <c r="G56" i="14" a="1"/>
  <c r="G56" i="14" s="1"/>
  <c r="J51" i="14" a="1"/>
  <c r="J51" i="14" s="1"/>
  <c r="D53" i="15" a="1"/>
  <c r="D53" i="15" s="1"/>
  <c r="X7" i="24" a="1"/>
  <c r="X7" i="24" s="1"/>
  <c r="D54" i="16" a="1"/>
  <c r="D54" i="16" s="1"/>
  <c r="E57" i="15" a="1"/>
  <c r="E57" i="15" s="1"/>
  <c r="C55" i="14" a="1"/>
  <c r="C55" i="14" s="1"/>
  <c r="E56" i="14" a="1"/>
  <c r="E56" i="14" s="1"/>
  <c r="G54" i="14" a="1"/>
  <c r="G54" i="14" s="1"/>
  <c r="I55" i="14" a="1"/>
  <c r="I55" i="14" s="1"/>
  <c r="H51" i="14" a="1"/>
  <c r="H51" i="14" s="1"/>
  <c r="H51" i="9" a="1"/>
  <c r="H51" i="9" s="1"/>
  <c r="H59" i="9" a="1"/>
  <c r="H59" i="9" s="1"/>
  <c r="D52" i="9" a="1"/>
  <c r="D52" i="9" s="1"/>
  <c r="C51" i="16" a="1"/>
  <c r="C51" i="16" s="1"/>
  <c r="C55" i="16" a="1"/>
  <c r="C55" i="16" s="1"/>
  <c r="B64" i="16" a="1"/>
  <c r="B64" i="16" s="1"/>
  <c r="J57" i="16" a="1"/>
  <c r="J57" i="16" s="1"/>
  <c r="J59" i="16" a="1"/>
  <c r="J59" i="16" s="1"/>
  <c r="H54" i="16" a="1"/>
  <c r="H54" i="16" s="1"/>
  <c r="J52" i="16" a="1"/>
  <c r="J52" i="16" s="1"/>
  <c r="F52" i="16" a="1"/>
  <c r="F52" i="16" s="1"/>
  <c r="G58" i="16" a="1"/>
  <c r="G58" i="16" s="1"/>
  <c r="G57" i="16" a="1"/>
  <c r="G57" i="16" s="1"/>
  <c r="E56" i="16" a="1"/>
  <c r="E56" i="16" s="1"/>
  <c r="D55" i="16" a="1"/>
  <c r="D55" i="16" s="1"/>
  <c r="C54" i="16" a="1"/>
  <c r="C54" i="16" s="1"/>
  <c r="B53" i="16" a="1"/>
  <c r="B53" i="16" s="1"/>
  <c r="E53" i="16" a="1"/>
  <c r="E53" i="16" s="1"/>
  <c r="D53" i="16" a="1"/>
  <c r="D53" i="16" s="1"/>
  <c r="H59" i="16" a="1"/>
  <c r="H59" i="16" s="1"/>
  <c r="J51" i="16" a="1"/>
  <c r="J51" i="16" s="1"/>
  <c r="B59" i="16" a="1"/>
  <c r="B59" i="16" s="1"/>
  <c r="I57" i="16" a="1"/>
  <c r="I57" i="16" s="1"/>
  <c r="H55" i="16" a="1"/>
  <c r="H55" i="16" s="1"/>
  <c r="X28" i="24" a="1"/>
  <c r="X28" i="24" s="1"/>
  <c r="G54" i="16" a="1"/>
  <c r="G54" i="16" s="1"/>
  <c r="J58" i="16" a="1"/>
  <c r="J58" i="16" s="1"/>
  <c r="H57" i="16" a="1"/>
  <c r="H57" i="16" s="1"/>
  <c r="J56" i="16" a="1"/>
  <c r="J56" i="16" s="1"/>
  <c r="G56" i="16" a="1"/>
  <c r="G56" i="16" s="1"/>
  <c r="G51" i="16" a="1"/>
  <c r="G51" i="16" s="1"/>
  <c r="I51" i="16" a="1"/>
  <c r="I51" i="16" s="1"/>
  <c r="F55" i="16" a="1"/>
  <c r="F55" i="16" s="1"/>
  <c r="H56" i="16" a="1"/>
  <c r="H56" i="16" s="1"/>
  <c r="E58" i="16" a="1"/>
  <c r="E58" i="16" s="1"/>
  <c r="H52" i="16" a="1"/>
  <c r="H52" i="16" s="1"/>
  <c r="G54" i="15" a="1"/>
  <c r="G54" i="15" s="1"/>
  <c r="D52" i="15" a="1"/>
  <c r="D52" i="15" s="1"/>
  <c r="E59" i="15" a="1"/>
  <c r="E59" i="15" s="1"/>
  <c r="F59" i="15" a="1"/>
  <c r="F59" i="15" s="1"/>
  <c r="E58" i="15" a="1"/>
  <c r="E58" i="15" s="1"/>
  <c r="D57" i="15" a="1"/>
  <c r="D57" i="15" s="1"/>
  <c r="C56" i="15" a="1"/>
  <c r="C56" i="15" s="1"/>
  <c r="J53" i="15" a="1"/>
  <c r="J53" i="15" s="1"/>
  <c r="I52" i="15" a="1"/>
  <c r="I52" i="15" s="1"/>
  <c r="H51" i="15" a="1"/>
  <c r="H51" i="15" s="1"/>
  <c r="D58" i="15" a="1"/>
  <c r="D58" i="15" s="1"/>
  <c r="C57" i="15" a="1"/>
  <c r="C57" i="15" s="1"/>
  <c r="B56" i="15" a="1"/>
  <c r="B56" i="15" s="1"/>
  <c r="J54" i="15" a="1"/>
  <c r="J54" i="15" s="1"/>
  <c r="I53" i="15" a="1"/>
  <c r="I53" i="15" s="1"/>
  <c r="C59" i="15" a="1"/>
  <c r="C59" i="15" s="1"/>
  <c r="B58" i="15" a="1"/>
  <c r="B58" i="15" s="1"/>
  <c r="J56" i="15" a="1"/>
  <c r="J56" i="15" s="1"/>
  <c r="I55" i="15" a="1"/>
  <c r="I55" i="15" s="1"/>
  <c r="H54" i="15" a="1"/>
  <c r="H54" i="15" s="1"/>
  <c r="S27" i="23" a="1"/>
  <c r="S27" i="23" s="1"/>
  <c r="G59" i="15" a="1"/>
  <c r="G59" i="15" s="1"/>
  <c r="E53" i="15" a="1"/>
  <c r="E53" i="15" s="1"/>
  <c r="E59" i="14" a="1"/>
  <c r="E59" i="14" s="1"/>
  <c r="H57" i="14" a="1"/>
  <c r="H57" i="14" s="1"/>
  <c r="E53" i="14" a="1"/>
  <c r="E53" i="14" s="1"/>
  <c r="E52" i="14" a="1"/>
  <c r="E52" i="14" s="1"/>
  <c r="J59" i="14" a="1"/>
  <c r="J59" i="14" s="1"/>
  <c r="G53" i="14" a="1"/>
  <c r="G53" i="14" s="1"/>
  <c r="B59" i="14" a="1"/>
  <c r="B59" i="14" s="1"/>
  <c r="I52" i="14" a="1"/>
  <c r="I52" i="14" s="1"/>
  <c r="E54" i="14" a="1"/>
  <c r="E54" i="14" s="1"/>
  <c r="B56" i="14" a="1"/>
  <c r="B56" i="14" s="1"/>
  <c r="D58" i="14" a="1"/>
  <c r="D58" i="14" s="1"/>
  <c r="E57" i="14" a="1"/>
  <c r="E57" i="14" s="1"/>
  <c r="AJ27" i="22" a="1"/>
  <c r="AJ27" i="22" s="1"/>
  <c r="F58" i="14" a="1"/>
  <c r="F58" i="14" s="1"/>
  <c r="C57" i="14" a="1"/>
  <c r="C57" i="14" s="1"/>
  <c r="J54" i="14" a="1"/>
  <c r="J54" i="14" s="1"/>
  <c r="G58" i="14" a="1"/>
  <c r="G58" i="14" s="1"/>
  <c r="D53" i="14" a="1"/>
  <c r="D53" i="14" s="1"/>
  <c r="J56" i="14" a="1"/>
  <c r="J56" i="14" s="1"/>
  <c r="F59" i="14" a="1"/>
  <c r="F59" i="14" s="1"/>
  <c r="F59" i="13" a="1"/>
  <c r="F59" i="13" s="1"/>
  <c r="F58" i="13" a="1"/>
  <c r="F58" i="13" s="1"/>
  <c r="E51" i="13" a="1"/>
  <c r="E51" i="13" s="1"/>
  <c r="B54" i="13" a="1"/>
  <c r="B54" i="13" s="1"/>
  <c r="J56" i="13" a="1"/>
  <c r="J56" i="13" s="1"/>
  <c r="G59" i="13" a="1"/>
  <c r="G59" i="13" s="1"/>
  <c r="B53" i="13" a="1"/>
  <c r="B53" i="13" s="1"/>
  <c r="D57" i="13" a="1"/>
  <c r="D57" i="13" s="1"/>
  <c r="E57" i="13" a="1"/>
  <c r="E57" i="13" s="1"/>
  <c r="J51" i="13" a="1"/>
  <c r="J51" i="13" s="1"/>
  <c r="C56" i="13" a="1"/>
  <c r="C56" i="13" s="1"/>
  <c r="B59" i="13" a="1"/>
  <c r="B59" i="13" s="1"/>
  <c r="G55" i="13" a="1"/>
  <c r="G55" i="13" s="1"/>
  <c r="J57" i="13" a="1"/>
  <c r="J57" i="13" s="1"/>
  <c r="G53" i="13" a="1"/>
  <c r="G53" i="13" s="1"/>
  <c r="F52" i="13" a="1"/>
  <c r="F52" i="13" s="1"/>
  <c r="D55" i="13" a="1"/>
  <c r="D55" i="13" s="1"/>
  <c r="I56" i="13" a="1"/>
  <c r="I56" i="13" s="1"/>
  <c r="J27" i="24" a="1"/>
  <c r="J27" i="24" s="1"/>
  <c r="AI30" i="24" a="1"/>
  <c r="AI30" i="24" s="1"/>
  <c r="F51" i="16" a="1"/>
  <c r="F51" i="16" s="1"/>
  <c r="B52" i="16" a="1"/>
  <c r="B52" i="16" s="1"/>
  <c r="G52" i="16" a="1"/>
  <c r="G52" i="16" s="1"/>
  <c r="C53" i="16" a="1"/>
  <c r="C53" i="16" s="1"/>
  <c r="H53" i="16" a="1"/>
  <c r="H53" i="16" s="1"/>
  <c r="I54" i="16" a="1"/>
  <c r="I54" i="16" s="1"/>
  <c r="E55" i="16" a="1"/>
  <c r="E55" i="16" s="1"/>
  <c r="J55" i="16" a="1"/>
  <c r="J55" i="16" s="1"/>
  <c r="F56" i="16" a="1"/>
  <c r="F56" i="16" s="1"/>
  <c r="B57" i="16" a="1"/>
  <c r="B57" i="16" s="1"/>
  <c r="C58" i="16" a="1"/>
  <c r="C58" i="16" s="1"/>
  <c r="D59" i="16" a="1"/>
  <c r="D59" i="16" s="1"/>
  <c r="I59" i="16" a="1"/>
  <c r="I59" i="16" s="1"/>
  <c r="B65" i="16" a="1"/>
  <c r="B65" i="16" s="1"/>
  <c r="AB5" i="24" a="1"/>
  <c r="AB5" i="24" s="1"/>
  <c r="P27" i="24" a="1"/>
  <c r="P27" i="24" s="1"/>
  <c r="R29" i="24" a="1"/>
  <c r="R29" i="24" s="1"/>
  <c r="B51" i="16" a="1"/>
  <c r="B51" i="16" s="1"/>
  <c r="I53" i="16" a="1"/>
  <c r="I53" i="16" s="1"/>
  <c r="J54" i="16" a="1"/>
  <c r="J54" i="16" s="1"/>
  <c r="B56" i="16" a="1"/>
  <c r="B56" i="16" s="1"/>
  <c r="C57" i="16" a="1"/>
  <c r="C57" i="16" s="1"/>
  <c r="B66" i="16" a="1"/>
  <c r="B66" i="16" s="1"/>
  <c r="AF6" i="24" a="1"/>
  <c r="AF6" i="24" s="1"/>
  <c r="P7" i="24" a="1"/>
  <c r="P7" i="24" s="1"/>
  <c r="B62" i="16" a="1"/>
  <c r="B62" i="16" s="1"/>
  <c r="B27" i="24" a="1"/>
  <c r="B27" i="24" s="1"/>
  <c r="W25" i="24" a="1"/>
  <c r="W25" i="24" s="1"/>
  <c r="G30" i="24" a="1"/>
  <c r="G30" i="24" s="1"/>
  <c r="B63" i="16" a="1"/>
  <c r="B63" i="16" s="1"/>
  <c r="F51" i="15" a="1"/>
  <c r="F51" i="15" s="1"/>
  <c r="B52" i="15" a="1"/>
  <c r="B52" i="15" s="1"/>
  <c r="G52" i="15" a="1"/>
  <c r="G52" i="15" s="1"/>
  <c r="C53" i="15" a="1"/>
  <c r="C53" i="15" s="1"/>
  <c r="H53" i="15" a="1"/>
  <c r="H53" i="15" s="1"/>
  <c r="D54" i="15" a="1"/>
  <c r="D54" i="15" s="1"/>
  <c r="I54" i="15" a="1"/>
  <c r="I54" i="15" s="1"/>
  <c r="E55" i="15" a="1"/>
  <c r="E55" i="15" s="1"/>
  <c r="J55" i="15" a="1"/>
  <c r="J55" i="15" s="1"/>
  <c r="F56" i="15" a="1"/>
  <c r="F56" i="15" s="1"/>
  <c r="B57" i="15" a="1"/>
  <c r="B57" i="15" s="1"/>
  <c r="G57" i="15" a="1"/>
  <c r="G57" i="15" s="1"/>
  <c r="C58" i="15" a="1"/>
  <c r="C58" i="15" s="1"/>
  <c r="H58" i="15" a="1"/>
  <c r="H58" i="15" s="1"/>
  <c r="D59" i="15" a="1"/>
  <c r="D59" i="15" s="1"/>
  <c r="I59" i="15" a="1"/>
  <c r="I59" i="15" s="1"/>
  <c r="B65" i="15" a="1"/>
  <c r="B65" i="15" s="1"/>
  <c r="B51" i="15" a="1"/>
  <c r="B51" i="15" s="1"/>
  <c r="G51" i="15" a="1"/>
  <c r="G51" i="15" s="1"/>
  <c r="C52" i="15" a="1"/>
  <c r="C52" i="15" s="1"/>
  <c r="B66" i="15" a="1"/>
  <c r="B66" i="15" s="1"/>
  <c r="C51" i="15" a="1"/>
  <c r="C51" i="15" s="1"/>
  <c r="F54" i="15" a="1"/>
  <c r="F54" i="15" s="1"/>
  <c r="B55" i="15" a="1"/>
  <c r="B55" i="15" s="1"/>
  <c r="I57" i="15" a="1"/>
  <c r="I57" i="15" s="1"/>
  <c r="J58" i="15" a="1"/>
  <c r="J58" i="15" s="1"/>
  <c r="B62" i="15" a="1"/>
  <c r="B62" i="15" s="1"/>
  <c r="B63" i="15" a="1"/>
  <c r="B63" i="15" s="1"/>
  <c r="F51" i="14" a="1"/>
  <c r="F51" i="14" s="1"/>
  <c r="B52" i="14" a="1"/>
  <c r="B52" i="14" s="1"/>
  <c r="G52" i="14" a="1"/>
  <c r="G52" i="14" s="1"/>
  <c r="C53" i="14" a="1"/>
  <c r="C53" i="14" s="1"/>
  <c r="H53" i="14" a="1"/>
  <c r="H53" i="14" s="1"/>
  <c r="D54" i="14" a="1"/>
  <c r="D54" i="14" s="1"/>
  <c r="I54" i="14" a="1"/>
  <c r="I54" i="14" s="1"/>
  <c r="E55" i="14" a="1"/>
  <c r="E55" i="14" s="1"/>
  <c r="J55" i="14" a="1"/>
  <c r="J55" i="14" s="1"/>
  <c r="F56" i="14" a="1"/>
  <c r="F56" i="14" s="1"/>
  <c r="B57" i="14" a="1"/>
  <c r="B57" i="14" s="1"/>
  <c r="G57" i="14" a="1"/>
  <c r="G57" i="14" s="1"/>
  <c r="C58" i="14" a="1"/>
  <c r="C58" i="14" s="1"/>
  <c r="H58" i="14" a="1"/>
  <c r="H58" i="14" s="1"/>
  <c r="D59" i="14" a="1"/>
  <c r="D59" i="14" s="1"/>
  <c r="I59" i="14" a="1"/>
  <c r="I59" i="14" s="1"/>
  <c r="B65" i="14" a="1"/>
  <c r="B65" i="14" s="1"/>
  <c r="B51" i="14" a="1"/>
  <c r="B51" i="14" s="1"/>
  <c r="G51" i="14" a="1"/>
  <c r="G51" i="14" s="1"/>
  <c r="C52" i="14" a="1"/>
  <c r="C52" i="14" s="1"/>
  <c r="B66" i="14" a="1"/>
  <c r="B66" i="14" s="1"/>
  <c r="C51" i="14" a="1"/>
  <c r="C51" i="14" s="1"/>
  <c r="F54" i="14" a="1"/>
  <c r="F54" i="14" s="1"/>
  <c r="B55" i="14" a="1"/>
  <c r="B55" i="14" s="1"/>
  <c r="I57" i="14" a="1"/>
  <c r="I57" i="14" s="1"/>
  <c r="J58" i="14" a="1"/>
  <c r="J58" i="14" s="1"/>
  <c r="B62" i="14" a="1"/>
  <c r="B62" i="14" s="1"/>
  <c r="B63" i="14" a="1"/>
  <c r="B63" i="14" s="1"/>
  <c r="B64" i="13" a="1"/>
  <c r="B64" i="13" s="1"/>
  <c r="B63" i="13" a="1"/>
  <c r="B63" i="13" s="1"/>
  <c r="B62" i="13" a="1"/>
  <c r="B62" i="13" s="1"/>
  <c r="C51" i="13" a="1"/>
  <c r="C51" i="13" s="1"/>
  <c r="B66" i="13" a="1"/>
  <c r="B66" i="13" s="1"/>
  <c r="B51" i="13" a="1"/>
  <c r="B51" i="13" s="1"/>
  <c r="B65" i="13" a="1"/>
  <c r="B65" i="13" s="1"/>
  <c r="C52" i="13" a="1"/>
  <c r="C52" i="13" s="1"/>
  <c r="D53" i="13" a="1"/>
  <c r="D53" i="13" s="1"/>
  <c r="E54" i="13" a="1"/>
  <c r="E54" i="13" s="1"/>
  <c r="F55" i="13" a="1"/>
  <c r="F55" i="13" s="1"/>
  <c r="G56" i="13" a="1"/>
  <c r="G56" i="13" s="1"/>
  <c r="H57" i="13" a="1"/>
  <c r="H57" i="13" s="1"/>
  <c r="I58" i="13" a="1"/>
  <c r="I58" i="13" s="1"/>
  <c r="J59" i="13" a="1"/>
  <c r="J59" i="13" s="1"/>
  <c r="F51" i="13" a="1"/>
  <c r="F51" i="13" s="1"/>
  <c r="B52" i="13" a="1"/>
  <c r="B52" i="13" s="1"/>
  <c r="G52" i="13" a="1"/>
  <c r="G52" i="13" s="1"/>
  <c r="C53" i="13" a="1"/>
  <c r="C53" i="13" s="1"/>
  <c r="H53" i="13" a="1"/>
  <c r="H53" i="13" s="1"/>
  <c r="D54" i="13" a="1"/>
  <c r="D54" i="13" s="1"/>
  <c r="I54" i="13" a="1"/>
  <c r="I54" i="13" s="1"/>
  <c r="E55" i="13" a="1"/>
  <c r="E55" i="13" s="1"/>
  <c r="J55" i="13" a="1"/>
  <c r="J55" i="13" s="1"/>
  <c r="F56" i="13" a="1"/>
  <c r="F56" i="13" s="1"/>
  <c r="B57" i="13" a="1"/>
  <c r="B57" i="13" s="1"/>
  <c r="G57" i="13" a="1"/>
  <c r="G57" i="13" s="1"/>
  <c r="C58" i="13" a="1"/>
  <c r="C58" i="13" s="1"/>
  <c r="H58" i="13" a="1"/>
  <c r="H58" i="13" s="1"/>
  <c r="D59" i="13" a="1"/>
  <c r="D59" i="13" s="1"/>
  <c r="I59" i="13" a="1"/>
  <c r="I59" i="13" s="1"/>
  <c r="G51" i="13" a="1"/>
  <c r="G51" i="13" s="1"/>
  <c r="F54" i="13" a="1"/>
  <c r="F54" i="13" s="1"/>
  <c r="B55" i="13" a="1"/>
  <c r="B55" i="13" s="1"/>
  <c r="I57" i="13" a="1"/>
  <c r="I57" i="13" s="1"/>
  <c r="J58" i="13" a="1"/>
  <c r="J58" i="13" s="1"/>
  <c r="J53" i="9" a="1"/>
  <c r="J53" i="9" s="1"/>
  <c r="D54" i="9" a="1"/>
  <c r="D54" i="9" s="1"/>
  <c r="D56" i="9" a="1"/>
  <c r="D56" i="9" s="1"/>
  <c r="J55" i="9" a="1"/>
  <c r="J55" i="9" s="1"/>
  <c r="J56" i="9" a="1"/>
  <c r="J56" i="9" s="1"/>
  <c r="J54" i="9" a="1"/>
  <c r="J54" i="9" s="1"/>
  <c r="F59" i="9" a="1"/>
  <c r="F59" i="9" s="1"/>
  <c r="J21" i="13" l="1" a="1"/>
  <c r="J21" i="13" s="1"/>
  <c r="B21" i="13" a="1"/>
  <c r="B21" i="13" s="1"/>
  <c r="E19" i="13" a="1"/>
  <c r="E19" i="13" s="1"/>
  <c r="J16" i="13" a="1"/>
  <c r="J16" i="13" s="1"/>
  <c r="D19" i="13" a="1"/>
  <c r="D19" i="13" s="1"/>
  <c r="D18" i="13" a="1"/>
  <c r="D18" i="13" s="1"/>
  <c r="I15" i="13" a="1"/>
  <c r="I15" i="13" s="1"/>
  <c r="AE4" i="21" s="1" a="1"/>
  <c r="AE4" i="21" s="1"/>
  <c r="G23" i="13" a="1"/>
  <c r="G23" i="13" s="1"/>
  <c r="E20" i="13" a="1"/>
  <c r="E20" i="13" s="1"/>
  <c r="D20" i="13" a="1"/>
  <c r="D20" i="13" s="1"/>
  <c r="G18" i="13" a="1"/>
  <c r="G18" i="13" s="1"/>
  <c r="E15" i="13" a="1"/>
  <c r="E15" i="13" s="1"/>
  <c r="E18" i="13" a="1"/>
  <c r="E18" i="13" s="1"/>
  <c r="F17" i="13" a="1"/>
  <c r="F17" i="13" s="1"/>
  <c r="H23" i="13" a="1"/>
  <c r="H23" i="13" s="1"/>
  <c r="AB28" i="21" s="1" a="1"/>
  <c r="AB28" i="21" s="1"/>
  <c r="B22" i="13" a="1"/>
  <c r="B22" i="13" s="1"/>
  <c r="D27" i="21" s="1" a="1"/>
  <c r="D27" i="21" s="1"/>
  <c r="F19" i="13" a="1"/>
  <c r="F19" i="13" s="1"/>
  <c r="R18" i="21" s="1" a="1"/>
  <c r="R18" i="21" s="1"/>
  <c r="H18" i="13" a="1"/>
  <c r="H18" i="13" s="1"/>
  <c r="B17" i="13" a="1"/>
  <c r="B17" i="13" s="1"/>
  <c r="C23" i="13" a="1"/>
  <c r="C23" i="13" s="1"/>
  <c r="F29" i="21" s="1" a="1"/>
  <c r="F29" i="21" s="1"/>
  <c r="I16" i="13" a="1"/>
  <c r="I16" i="13" s="1"/>
  <c r="J15" i="13" a="1"/>
  <c r="J15" i="13" s="1"/>
  <c r="I22" i="13" a="1"/>
  <c r="I22" i="13" s="1"/>
  <c r="C21" i="13" a="1"/>
  <c r="C21" i="13" s="1"/>
  <c r="J17" i="13" a="1"/>
  <c r="J17" i="13" s="1"/>
  <c r="AJ10" i="21" s="1" a="1"/>
  <c r="AJ10" i="21" s="1"/>
  <c r="I17" i="13" a="1"/>
  <c r="I17" i="13" s="1"/>
  <c r="AE12" i="21" s="1" a="1"/>
  <c r="AE12" i="21" s="1"/>
  <c r="C16" i="13" a="1"/>
  <c r="C16" i="13" s="1"/>
  <c r="D22" i="13" a="1"/>
  <c r="D22" i="13" s="1"/>
  <c r="B16" i="13" a="1"/>
  <c r="B16" i="13" s="1"/>
  <c r="J22" i="13" a="1"/>
  <c r="J22" i="13" s="1"/>
  <c r="D21" i="13" a="1"/>
  <c r="D21" i="13" s="1"/>
  <c r="G19" i="13" a="1"/>
  <c r="G19" i="13" s="1"/>
  <c r="C17" i="13" a="1"/>
  <c r="C17" i="13" s="1"/>
  <c r="D16" i="13" a="1"/>
  <c r="D16" i="13" s="1"/>
  <c r="D23" i="13" a="1"/>
  <c r="D23" i="13" s="1"/>
  <c r="J19" i="13" a="1"/>
  <c r="J19" i="13" s="1"/>
  <c r="AJ17" i="21" s="1" a="1"/>
  <c r="AJ17" i="21" s="1"/>
  <c r="D15" i="13" a="1"/>
  <c r="D15" i="13" s="1"/>
  <c r="L4" i="21" s="1" a="1"/>
  <c r="L4" i="21" s="1"/>
  <c r="C22" i="13" a="1"/>
  <c r="C22" i="13" s="1"/>
  <c r="F20" i="13" a="1"/>
  <c r="F20" i="13" s="1"/>
  <c r="R20" i="21" s="1" a="1"/>
  <c r="R20" i="21" s="1"/>
  <c r="I18" i="13" a="1"/>
  <c r="I18" i="13" s="1"/>
  <c r="E16" i="13" a="1"/>
  <c r="E16" i="13" s="1"/>
  <c r="F15" i="13" a="1"/>
  <c r="F15" i="13" s="1"/>
  <c r="F22" i="13" a="1"/>
  <c r="F22" i="13" s="1"/>
  <c r="C19" i="13" a="1"/>
  <c r="C19" i="13" s="1"/>
  <c r="C15" i="13" a="1"/>
  <c r="C15" i="13" s="1"/>
  <c r="G6" i="21" s="1" a="1"/>
  <c r="G6" i="21" s="1"/>
  <c r="E21" i="13" a="1"/>
  <c r="E21" i="13" s="1"/>
  <c r="H19" i="13" a="1"/>
  <c r="H19" i="13" s="1"/>
  <c r="B18" i="13" a="1"/>
  <c r="B18" i="13" s="1"/>
  <c r="H22" i="13" a="1"/>
  <c r="H22" i="13" s="1"/>
  <c r="AB26" i="21" s="1" a="1"/>
  <c r="AB26" i="21" s="1"/>
  <c r="I21" i="13" a="1"/>
  <c r="I21" i="13" s="1"/>
  <c r="C20" i="13" a="1"/>
  <c r="C20" i="13" s="1"/>
  <c r="H17" i="13" a="1"/>
  <c r="H17" i="13" s="1"/>
  <c r="I20" i="13" a="1"/>
  <c r="I20" i="13" s="1"/>
  <c r="B19" i="13" a="1"/>
  <c r="B19" i="13" s="1"/>
  <c r="G16" i="13" a="1"/>
  <c r="G16" i="13" s="1"/>
  <c r="W7" i="21" s="1" a="1"/>
  <c r="W7" i="21" s="1"/>
  <c r="B23" i="13" a="1"/>
  <c r="B23" i="13" s="1"/>
  <c r="G17" i="13" a="1"/>
  <c r="G17" i="13" s="1"/>
  <c r="H16" i="13" a="1"/>
  <c r="H16" i="13" s="1"/>
  <c r="J20" i="13" a="1"/>
  <c r="J20" i="13" s="1"/>
  <c r="J23" i="13" a="1"/>
  <c r="J23" i="13" s="1"/>
  <c r="AJ30" i="21" s="1" a="1"/>
  <c r="AJ30" i="21" s="1"/>
  <c r="H20" i="13" a="1"/>
  <c r="H20" i="13" s="1"/>
  <c r="I19" i="13" a="1"/>
  <c r="I19" i="13" s="1"/>
  <c r="C18" i="13" a="1"/>
  <c r="C18" i="13" s="1"/>
  <c r="F16" i="13" a="1"/>
  <c r="F16" i="13" s="1"/>
  <c r="F21" i="13" a="1"/>
  <c r="F21" i="13" s="1"/>
  <c r="T23" i="21" s="1" a="1"/>
  <c r="T23" i="21" s="1"/>
  <c r="G22" i="13" a="1"/>
  <c r="G22" i="13" s="1"/>
  <c r="X25" i="21" s="1" a="1"/>
  <c r="X25" i="21" s="1"/>
  <c r="B20" i="13" a="1"/>
  <c r="B20" i="13" s="1"/>
  <c r="B21" i="21" s="1" a="1"/>
  <c r="B21" i="21" s="1"/>
  <c r="E22" i="13" a="1"/>
  <c r="E22" i="13" s="1"/>
  <c r="O27" i="21" s="1" a="1"/>
  <c r="O27" i="21" s="1"/>
  <c r="I23" i="13" a="1"/>
  <c r="I23" i="13" s="1"/>
  <c r="AF29" i="21" s="1" a="1"/>
  <c r="AF29" i="21" s="1"/>
  <c r="J18" i="13" a="1"/>
  <c r="J18" i="13" s="1"/>
  <c r="AI13" i="21" s="1" a="1"/>
  <c r="AI13" i="21" s="1"/>
  <c r="D17" i="13" a="1"/>
  <c r="D17" i="13" s="1"/>
  <c r="G15" i="13" a="1"/>
  <c r="G15" i="13" s="1"/>
  <c r="F23" i="13" a="1"/>
  <c r="F23" i="13" s="1"/>
  <c r="E23" i="13" a="1"/>
  <c r="E23" i="13" s="1"/>
  <c r="H21" i="13" a="1"/>
  <c r="H21" i="13" s="1"/>
  <c r="Z24" i="21" s="1" a="1"/>
  <c r="Z24" i="21" s="1"/>
  <c r="F18" i="13" a="1"/>
  <c r="F18" i="13" s="1"/>
  <c r="T13" i="21" s="1" a="1"/>
  <c r="T13" i="21" s="1"/>
  <c r="G21" i="13" a="1"/>
  <c r="G21" i="13" s="1"/>
  <c r="V24" i="21" s="1" a="1"/>
  <c r="V24" i="21" s="1"/>
  <c r="G20" i="13" a="1"/>
  <c r="G20" i="13" s="1"/>
  <c r="E17" i="13" a="1"/>
  <c r="E17" i="13" s="1"/>
  <c r="H15" i="13" a="1"/>
  <c r="H15" i="13" s="1"/>
  <c r="B88" i="13" a="1"/>
  <c r="B88" i="13" s="1"/>
  <c r="Z16" i="21" s="1" a="1"/>
  <c r="Z16" i="21" s="1"/>
  <c r="B88" i="14" a="1"/>
  <c r="B88" i="14" s="1"/>
  <c r="F7" i="22" s="1" a="1"/>
  <c r="F7" i="22" s="1"/>
  <c r="B88" i="15" a="1"/>
  <c r="B88" i="15" s="1"/>
  <c r="J7" i="23" s="1" a="1"/>
  <c r="J7" i="23" s="1"/>
  <c r="B88" i="16" a="1"/>
  <c r="B88" i="16" s="1"/>
  <c r="N28" i="24" s="1" a="1"/>
  <c r="N28" i="24" s="1"/>
  <c r="B100" i="15" a="1"/>
  <c r="B100" i="15" s="1"/>
  <c r="B100" i="13" a="1"/>
  <c r="B100" i="13" s="1"/>
  <c r="D72" i="10" s="1"/>
  <c r="E72" i="10" s="1"/>
  <c r="B100" i="14" a="1"/>
  <c r="B100" i="14" s="1"/>
  <c r="B100" i="16" a="1"/>
  <c r="B100" i="16" s="1"/>
  <c r="D135" i="10"/>
  <c r="E135" i="10" s="1"/>
  <c r="AM5" i="21" a="1"/>
  <c r="AM5" i="21" s="1"/>
  <c r="AM5" i="22" a="1"/>
  <c r="AM5" i="22" s="1"/>
  <c r="AM5" i="23" a="1"/>
  <c r="AM5" i="23" s="1"/>
  <c r="AM5" i="24" a="1"/>
  <c r="AM5" i="24" s="1"/>
  <c r="AH29" i="24" a="1"/>
  <c r="AH29" i="24" s="1"/>
  <c r="AH30" i="24" a="1"/>
  <c r="AH30" i="24" s="1"/>
  <c r="AJ30" i="24" a="1"/>
  <c r="AJ30" i="24" s="1"/>
  <c r="AI28" i="24" a="1"/>
  <c r="AI28" i="24" s="1"/>
  <c r="AJ28" i="24" a="1"/>
  <c r="AJ28" i="24" s="1"/>
  <c r="AJ29" i="24" a="1"/>
  <c r="AJ29" i="24" s="1"/>
  <c r="AD29" i="24" a="1"/>
  <c r="AD29" i="24" s="1"/>
  <c r="AF29" i="24" a="1"/>
  <c r="AF29" i="24" s="1"/>
  <c r="AF28" i="24" a="1"/>
  <c r="AF28" i="24" s="1"/>
  <c r="AD30" i="24" a="1"/>
  <c r="AD30" i="24" s="1"/>
  <c r="AE30" i="24" a="1"/>
  <c r="AE30" i="24" s="1"/>
  <c r="AF30" i="24" a="1"/>
  <c r="AF30" i="24" s="1"/>
  <c r="AE28" i="24" a="1"/>
  <c r="AE28" i="24" s="1"/>
  <c r="T29" i="24" a="1"/>
  <c r="T29" i="24" s="1"/>
  <c r="S28" i="24" a="1"/>
  <c r="S28" i="24" s="1"/>
  <c r="T28" i="24" a="1"/>
  <c r="T28" i="24" s="1"/>
  <c r="S30" i="24" a="1"/>
  <c r="S30" i="24" s="1"/>
  <c r="R30" i="24" a="1"/>
  <c r="R30" i="24" s="1"/>
  <c r="T30" i="24" a="1"/>
  <c r="T30" i="24" s="1"/>
  <c r="V26" i="24" a="1"/>
  <c r="V26" i="24" s="1"/>
  <c r="V27" i="24" a="1"/>
  <c r="V27" i="24" s="1"/>
  <c r="X26" i="24" a="1"/>
  <c r="X26" i="24" s="1"/>
  <c r="X25" i="24" a="1"/>
  <c r="X25" i="24" s="1"/>
  <c r="W27" i="24" a="1"/>
  <c r="W27" i="24" s="1"/>
  <c r="X27" i="24" a="1"/>
  <c r="X27" i="24" s="1"/>
  <c r="T26" i="24" a="1"/>
  <c r="T26" i="24" s="1"/>
  <c r="S27" i="24" a="1"/>
  <c r="S27" i="24" s="1"/>
  <c r="S25" i="24" a="1"/>
  <c r="S25" i="24" s="1"/>
  <c r="T25" i="24" a="1"/>
  <c r="T25" i="24" s="1"/>
  <c r="R27" i="24" a="1"/>
  <c r="R27" i="24" s="1"/>
  <c r="T27" i="24" a="1"/>
  <c r="T27" i="24" s="1"/>
  <c r="R26" i="24" a="1"/>
  <c r="R26" i="24" s="1"/>
  <c r="O25" i="24" a="1"/>
  <c r="O25" i="24" s="1"/>
  <c r="P25" i="24" a="1"/>
  <c r="P25" i="24" s="1"/>
  <c r="P26" i="24" a="1"/>
  <c r="P26" i="24" s="1"/>
  <c r="N27" i="24" a="1"/>
  <c r="N27" i="24" s="1"/>
  <c r="O27" i="24" a="1"/>
  <c r="O27" i="24" s="1"/>
  <c r="N26" i="24" a="1"/>
  <c r="N26" i="24" s="1"/>
  <c r="AB24" i="24" a="1"/>
  <c r="AB24" i="24" s="1"/>
  <c r="Z24" i="24" a="1"/>
  <c r="Z24" i="24" s="1"/>
  <c r="AA24" i="24" a="1"/>
  <c r="AA24" i="24" s="1"/>
  <c r="AA22" i="24" a="1"/>
  <c r="AA22" i="24" s="1"/>
  <c r="AB22" i="24" a="1"/>
  <c r="AB22" i="24" s="1"/>
  <c r="Z23" i="24" a="1"/>
  <c r="Z23" i="24" s="1"/>
  <c r="AB23" i="24" a="1"/>
  <c r="AB23" i="24" s="1"/>
  <c r="F24" i="24" a="1"/>
  <c r="F24" i="24" s="1"/>
  <c r="F23" i="24" a="1"/>
  <c r="F23" i="24" s="1"/>
  <c r="G24" i="24" a="1"/>
  <c r="G24" i="24" s="1"/>
  <c r="H23" i="24" a="1"/>
  <c r="H23" i="24" s="1"/>
  <c r="H24" i="24" a="1"/>
  <c r="H24" i="24" s="1"/>
  <c r="G22" i="24" a="1"/>
  <c r="G22" i="24" s="1"/>
  <c r="H22" i="24" a="1"/>
  <c r="H22" i="24" s="1"/>
  <c r="AI19" i="24" a="1"/>
  <c r="AI19" i="24" s="1"/>
  <c r="AJ20" i="24" a="1"/>
  <c r="AJ20" i="24" s="1"/>
  <c r="AH20" i="24" a="1"/>
  <c r="AH20" i="24" s="1"/>
  <c r="AH21" i="24" a="1"/>
  <c r="AH21" i="24" s="1"/>
  <c r="AJ21" i="24" a="1"/>
  <c r="AJ21" i="24" s="1"/>
  <c r="AJ19" i="24" a="1"/>
  <c r="AJ19" i="24" s="1"/>
  <c r="AI21" i="24" a="1"/>
  <c r="AI21" i="24" s="1"/>
  <c r="T19" i="24" a="1"/>
  <c r="T19" i="24" s="1"/>
  <c r="R20" i="24" a="1"/>
  <c r="R20" i="24" s="1"/>
  <c r="T20" i="24" a="1"/>
  <c r="T20" i="24" s="1"/>
  <c r="R21" i="24" a="1"/>
  <c r="R21" i="24" s="1"/>
  <c r="S21" i="24" a="1"/>
  <c r="S21" i="24" s="1"/>
  <c r="T21" i="24" a="1"/>
  <c r="T21" i="24" s="1"/>
  <c r="S19" i="24" a="1"/>
  <c r="S19" i="24" s="1"/>
  <c r="W16" i="24" a="1"/>
  <c r="W16" i="24" s="1"/>
  <c r="X16" i="24" a="1"/>
  <c r="X16" i="24" s="1"/>
  <c r="V17" i="24" a="1"/>
  <c r="V17" i="24" s="1"/>
  <c r="V18" i="24" a="1"/>
  <c r="V18" i="24" s="1"/>
  <c r="X17" i="24" a="1"/>
  <c r="X17" i="24" s="1"/>
  <c r="W18" i="24" a="1"/>
  <c r="W18" i="24" s="1"/>
  <c r="X18" i="24" a="1"/>
  <c r="X18" i="24" s="1"/>
  <c r="P18" i="24" a="1"/>
  <c r="P18" i="24" s="1"/>
  <c r="O16" i="24" a="1"/>
  <c r="O16" i="24" s="1"/>
  <c r="P16" i="24" a="1"/>
  <c r="P16" i="24" s="1"/>
  <c r="N17" i="24" a="1"/>
  <c r="N17" i="24" s="1"/>
  <c r="P17" i="24" a="1"/>
  <c r="P17" i="24" s="1"/>
  <c r="N18" i="24" a="1"/>
  <c r="N18" i="24" s="1"/>
  <c r="O18" i="24" a="1"/>
  <c r="O18" i="24" s="1"/>
  <c r="B17" i="24" a="1"/>
  <c r="B17" i="24" s="1"/>
  <c r="D17" i="24" a="1"/>
  <c r="D17" i="24" s="1"/>
  <c r="B18" i="24" a="1"/>
  <c r="B18" i="24" s="1"/>
  <c r="C16" i="24" a="1"/>
  <c r="C16" i="24" s="1"/>
  <c r="C18" i="24" a="1"/>
  <c r="C18" i="24" s="1"/>
  <c r="D16" i="24" a="1"/>
  <c r="D16" i="24" s="1"/>
  <c r="D18" i="24" a="1"/>
  <c r="D18" i="24" s="1"/>
  <c r="AJ15" i="24" a="1"/>
  <c r="AJ15" i="24" s="1"/>
  <c r="AI13" i="24" a="1"/>
  <c r="AI13" i="24" s="1"/>
  <c r="AH14" i="24" a="1"/>
  <c r="AH14" i="24" s="1"/>
  <c r="AH15" i="24" a="1"/>
  <c r="AH15" i="24" s="1"/>
  <c r="AI15" i="24" a="1"/>
  <c r="AI15" i="24" s="1"/>
  <c r="AJ13" i="24" a="1"/>
  <c r="AJ13" i="24" s="1"/>
  <c r="AJ14" i="24" a="1"/>
  <c r="AJ14" i="24" s="1"/>
  <c r="S13" i="24" a="1"/>
  <c r="S13" i="24" s="1"/>
  <c r="T13" i="24" a="1"/>
  <c r="T13" i="24" s="1"/>
  <c r="R14" i="24" a="1"/>
  <c r="R14" i="24" s="1"/>
  <c r="R15" i="24" a="1"/>
  <c r="R15" i="24" s="1"/>
  <c r="T14" i="24" a="1"/>
  <c r="T14" i="24" s="1"/>
  <c r="S15" i="24" a="1"/>
  <c r="S15" i="24" s="1"/>
  <c r="T15" i="24" a="1"/>
  <c r="T15" i="24" s="1"/>
  <c r="B15" i="24" a="1"/>
  <c r="B15" i="24" s="1"/>
  <c r="B14" i="24" a="1"/>
  <c r="B14" i="24" s="1"/>
  <c r="C15" i="24" a="1"/>
  <c r="C15" i="24" s="1"/>
  <c r="D14" i="24" a="1"/>
  <c r="D14" i="24" s="1"/>
  <c r="D15" i="24" a="1"/>
  <c r="D15" i="24" s="1"/>
  <c r="C13" i="24" a="1"/>
  <c r="C13" i="24" s="1"/>
  <c r="D13" i="24" a="1"/>
  <c r="D13" i="24" s="1"/>
  <c r="AE12" i="24" a="1"/>
  <c r="AE12" i="24" s="1"/>
  <c r="AF12" i="24" a="1"/>
  <c r="AF12" i="24" s="1"/>
  <c r="AF10" i="24" a="1"/>
  <c r="AF10" i="24" s="1"/>
  <c r="AE10" i="24" a="1"/>
  <c r="AE10" i="24" s="1"/>
  <c r="AD12" i="24" a="1"/>
  <c r="AD12" i="24" s="1"/>
  <c r="AD11" i="24" a="1"/>
  <c r="AD11" i="24" s="1"/>
  <c r="AF11" i="24" a="1"/>
  <c r="AF11" i="24" s="1"/>
  <c r="F12" i="24" a="1"/>
  <c r="F12" i="24" s="1"/>
  <c r="F11" i="24" a="1"/>
  <c r="F11" i="24" s="1"/>
  <c r="G12" i="24" a="1"/>
  <c r="G12" i="24" s="1"/>
  <c r="H11" i="24" a="1"/>
  <c r="H11" i="24" s="1"/>
  <c r="H12" i="24" a="1"/>
  <c r="H12" i="24" s="1"/>
  <c r="G10" i="24" a="1"/>
  <c r="G10" i="24" s="1"/>
  <c r="H10" i="24" a="1"/>
  <c r="H10" i="24" s="1"/>
  <c r="W7" i="24" a="1"/>
  <c r="W7" i="24" s="1"/>
  <c r="V8" i="24" a="1"/>
  <c r="V8" i="24" s="1"/>
  <c r="W9" i="24" a="1"/>
  <c r="W9" i="24" s="1"/>
  <c r="V9" i="24" a="1"/>
  <c r="V9" i="24" s="1"/>
  <c r="X8" i="24" a="1"/>
  <c r="X8" i="24" s="1"/>
  <c r="X9" i="24" a="1"/>
  <c r="X9" i="24" s="1"/>
  <c r="N9" i="24" a="1"/>
  <c r="N9" i="24" s="1"/>
  <c r="O9" i="24" a="1"/>
  <c r="O9" i="24" s="1"/>
  <c r="O7" i="24" a="1"/>
  <c r="O7" i="24" s="1"/>
  <c r="P9" i="24" a="1"/>
  <c r="P9" i="24" s="1"/>
  <c r="N8" i="24" a="1"/>
  <c r="N8" i="24" s="1"/>
  <c r="P8" i="24" a="1"/>
  <c r="P8" i="24" s="1"/>
  <c r="C7" i="24" a="1"/>
  <c r="C7" i="24" s="1"/>
  <c r="C9" i="24" a="1"/>
  <c r="C9" i="24" s="1"/>
  <c r="D7" i="24" a="1"/>
  <c r="D7" i="24" s="1"/>
  <c r="D9" i="24" a="1"/>
  <c r="D9" i="24" s="1"/>
  <c r="B8" i="24" a="1"/>
  <c r="B8" i="24" s="1"/>
  <c r="D8" i="24" a="1"/>
  <c r="D8" i="24" s="1"/>
  <c r="B9" i="24" a="1"/>
  <c r="B9" i="24" s="1"/>
  <c r="S6" i="24" a="1"/>
  <c r="S6" i="24" s="1"/>
  <c r="R6" i="24" a="1"/>
  <c r="R6" i="24" s="1"/>
  <c r="S4" i="24" a="1"/>
  <c r="S4" i="24" s="1"/>
  <c r="T6" i="24" a="1"/>
  <c r="T6" i="24" s="1"/>
  <c r="T4" i="24" a="1"/>
  <c r="T4" i="24" s="1"/>
  <c r="R5" i="24" a="1"/>
  <c r="R5" i="24" s="1"/>
  <c r="T5" i="24" a="1"/>
  <c r="T5" i="24" s="1"/>
  <c r="G4" i="24" a="1"/>
  <c r="G4" i="24" s="1"/>
  <c r="H4" i="24" a="1"/>
  <c r="H4" i="24" s="1"/>
  <c r="F6" i="24" a="1"/>
  <c r="F6" i="24" s="1"/>
  <c r="G6" i="24" a="1"/>
  <c r="G6" i="24" s="1"/>
  <c r="H6" i="24" a="1"/>
  <c r="H6" i="24" s="1"/>
  <c r="F5" i="24" a="1"/>
  <c r="F5" i="24" s="1"/>
  <c r="H5" i="24" a="1"/>
  <c r="H5" i="24" s="1"/>
  <c r="AH30" i="23" a="1"/>
  <c r="AH30" i="23" s="1"/>
  <c r="AJ30" i="23" a="1"/>
  <c r="AJ30" i="23" s="1"/>
  <c r="AI30" i="23" a="1"/>
  <c r="AI30" i="23" s="1"/>
  <c r="AJ29" i="23" a="1"/>
  <c r="AJ29" i="23" s="1"/>
  <c r="AI28" i="23" a="1"/>
  <c r="AI28" i="23" s="1"/>
  <c r="AJ28" i="23" a="1"/>
  <c r="AJ28" i="23" s="1"/>
  <c r="T29" i="23" a="1"/>
  <c r="T29" i="23" s="1"/>
  <c r="S30" i="23" a="1"/>
  <c r="S30" i="23" s="1"/>
  <c r="S28" i="23" a="1"/>
  <c r="S28" i="23" s="1"/>
  <c r="T30" i="23" a="1"/>
  <c r="T30" i="23" s="1"/>
  <c r="T28" i="23" a="1"/>
  <c r="T28" i="23" s="1"/>
  <c r="R29" i="23" a="1"/>
  <c r="R29" i="23" s="1"/>
  <c r="R30" i="23" a="1"/>
  <c r="R30" i="23" s="1"/>
  <c r="AI25" i="23" a="1"/>
  <c r="AI25" i="23" s="1"/>
  <c r="AJ25" i="23" a="1"/>
  <c r="AJ25" i="23" s="1"/>
  <c r="AI27" i="23" a="1"/>
  <c r="AI27" i="23" s="1"/>
  <c r="AJ27" i="23" a="1"/>
  <c r="AJ27" i="23" s="1"/>
  <c r="AH26" i="23" a="1"/>
  <c r="AH26" i="23" s="1"/>
  <c r="AH27" i="23" a="1"/>
  <c r="AH27" i="23" s="1"/>
  <c r="AJ26" i="23" a="1"/>
  <c r="AJ26" i="23" s="1"/>
  <c r="V26" i="23" a="1"/>
  <c r="V26" i="23" s="1"/>
  <c r="X26" i="23" a="1"/>
  <c r="X26" i="23" s="1"/>
  <c r="W27" i="23" a="1"/>
  <c r="W27" i="23" s="1"/>
  <c r="W25" i="23" a="1"/>
  <c r="W25" i="23" s="1"/>
  <c r="X27" i="23" a="1"/>
  <c r="X27" i="23" s="1"/>
  <c r="X25" i="23" a="1"/>
  <c r="X25" i="23" s="1"/>
  <c r="V27" i="23" a="1"/>
  <c r="V27" i="23" s="1"/>
  <c r="T25" i="23" a="1"/>
  <c r="T25" i="23" s="1"/>
  <c r="R26" i="23" a="1"/>
  <c r="R26" i="23" s="1"/>
  <c r="T26" i="23" a="1"/>
  <c r="T26" i="23" s="1"/>
  <c r="R27" i="23" a="1"/>
  <c r="R27" i="23" s="1"/>
  <c r="T27" i="23" a="1"/>
  <c r="T27" i="23" s="1"/>
  <c r="S25" i="23" a="1"/>
  <c r="S25" i="23" s="1"/>
  <c r="P26" i="23" a="1"/>
  <c r="P26" i="23" s="1"/>
  <c r="O25" i="23" a="1"/>
  <c r="O25" i="23" s="1"/>
  <c r="N27" i="23" a="1"/>
  <c r="N27" i="23" s="1"/>
  <c r="P25" i="23" a="1"/>
  <c r="P25" i="23" s="1"/>
  <c r="N26" i="23" a="1"/>
  <c r="N26" i="23" s="1"/>
  <c r="O27" i="23" a="1"/>
  <c r="O27" i="23" s="1"/>
  <c r="P27" i="23" a="1"/>
  <c r="P27" i="23" s="1"/>
  <c r="AE24" i="23" a="1"/>
  <c r="AE24" i="23" s="1"/>
  <c r="AF24" i="23" a="1"/>
  <c r="AF24" i="23" s="1"/>
  <c r="AE22" i="23" a="1"/>
  <c r="AE22" i="23" s="1"/>
  <c r="AD24" i="23" a="1"/>
  <c r="AD24" i="23" s="1"/>
  <c r="AD23" i="23" a="1"/>
  <c r="AD23" i="23" s="1"/>
  <c r="AF23" i="23" a="1"/>
  <c r="AF23" i="23" s="1"/>
  <c r="AF22" i="23" a="1"/>
  <c r="AF22" i="23" s="1"/>
  <c r="G22" i="23" a="1"/>
  <c r="G22" i="23" s="1"/>
  <c r="H22" i="23" a="1"/>
  <c r="H22" i="23" s="1"/>
  <c r="F24" i="23" a="1"/>
  <c r="F24" i="23" s="1"/>
  <c r="F23" i="23" a="1"/>
  <c r="F23" i="23" s="1"/>
  <c r="G24" i="23" a="1"/>
  <c r="G24" i="23" s="1"/>
  <c r="H23" i="23" a="1"/>
  <c r="H23" i="23" s="1"/>
  <c r="H24" i="23" a="1"/>
  <c r="H24" i="23" s="1"/>
  <c r="R20" i="23" a="1"/>
  <c r="R20" i="23" s="1"/>
  <c r="T19" i="23" a="1"/>
  <c r="T19" i="23" s="1"/>
  <c r="T20" i="23" a="1"/>
  <c r="T20" i="23" s="1"/>
  <c r="R21" i="23" a="1"/>
  <c r="R21" i="23" s="1"/>
  <c r="S21" i="23" a="1"/>
  <c r="S21" i="23" s="1"/>
  <c r="S19" i="23" a="1"/>
  <c r="S19" i="23" s="1"/>
  <c r="T21" i="23" a="1"/>
  <c r="T21" i="23" s="1"/>
  <c r="AJ17" i="23" a="1"/>
  <c r="AJ17" i="23" s="1"/>
  <c r="AI18" i="23" a="1"/>
  <c r="AI18" i="23" s="1"/>
  <c r="AJ18" i="23" a="1"/>
  <c r="AJ18" i="23" s="1"/>
  <c r="AI16" i="23" a="1"/>
  <c r="AI16" i="23" s="1"/>
  <c r="AJ16" i="23" a="1"/>
  <c r="AJ16" i="23" s="1"/>
  <c r="AH18" i="23" a="1"/>
  <c r="AH18" i="23" s="1"/>
  <c r="AH17" i="23" a="1"/>
  <c r="AH17" i="23" s="1"/>
  <c r="X18" i="23" a="1"/>
  <c r="X18" i="23" s="1"/>
  <c r="W16" i="23" a="1"/>
  <c r="W16" i="23" s="1"/>
  <c r="X16" i="23" a="1"/>
  <c r="X16" i="23" s="1"/>
  <c r="V17" i="23" a="1"/>
  <c r="V17" i="23" s="1"/>
  <c r="V18" i="23" a="1"/>
  <c r="V18" i="23" s="1"/>
  <c r="W18" i="23" a="1"/>
  <c r="W18" i="23" s="1"/>
  <c r="X17" i="23" a="1"/>
  <c r="X17" i="23" s="1"/>
  <c r="P18" i="23" a="1"/>
  <c r="P18" i="23" s="1"/>
  <c r="N17" i="23" a="1"/>
  <c r="N17" i="23" s="1"/>
  <c r="N18" i="23" a="1"/>
  <c r="N18" i="23" s="1"/>
  <c r="O18" i="23" a="1"/>
  <c r="O18" i="23" s="1"/>
  <c r="O16" i="23" a="1"/>
  <c r="O16" i="23" s="1"/>
  <c r="P16" i="23" a="1"/>
  <c r="P16" i="23" s="1"/>
  <c r="P17" i="23" a="1"/>
  <c r="P17" i="23" s="1"/>
  <c r="D17" i="23" a="1"/>
  <c r="D17" i="23" s="1"/>
  <c r="B18" i="23" a="1"/>
  <c r="B18" i="23" s="1"/>
  <c r="B17" i="23" a="1"/>
  <c r="B17" i="23" s="1"/>
  <c r="G16" i="23" a="1"/>
  <c r="G16" i="23" s="1"/>
  <c r="G18" i="23" a="1"/>
  <c r="G18" i="23" s="1"/>
  <c r="F17" i="23" a="1"/>
  <c r="F17" i="23" s="1"/>
  <c r="C18" i="23" a="1"/>
  <c r="C18" i="23" s="1"/>
  <c r="H16" i="23" a="1"/>
  <c r="H16" i="23" s="1"/>
  <c r="D16" i="23" a="1"/>
  <c r="D16" i="23" s="1"/>
  <c r="H17" i="23" a="1"/>
  <c r="H17" i="23" s="1"/>
  <c r="D18" i="23" a="1"/>
  <c r="D18" i="23" s="1"/>
  <c r="C16" i="23" a="1"/>
  <c r="C16" i="23" s="1"/>
  <c r="R15" i="23" a="1"/>
  <c r="R15" i="23" s="1"/>
  <c r="S15" i="23" a="1"/>
  <c r="S15" i="23" s="1"/>
  <c r="S13" i="23" a="1"/>
  <c r="S13" i="23" s="1"/>
  <c r="T15" i="23" a="1"/>
  <c r="T15" i="23" s="1"/>
  <c r="T14" i="23" a="1"/>
  <c r="T14" i="23" s="1"/>
  <c r="T13" i="23" a="1"/>
  <c r="T13" i="23" s="1"/>
  <c r="R14" i="23" a="1"/>
  <c r="R14" i="23" s="1"/>
  <c r="AD12" i="23" a="1"/>
  <c r="AD12" i="23" s="1"/>
  <c r="AE10" i="23" a="1"/>
  <c r="AE10" i="23" s="1"/>
  <c r="AF10" i="23" a="1"/>
  <c r="AF10" i="23" s="1"/>
  <c r="AD11" i="23" a="1"/>
  <c r="AD11" i="23" s="1"/>
  <c r="AF11" i="23" a="1"/>
  <c r="AF11" i="23" s="1"/>
  <c r="AE12" i="23" a="1"/>
  <c r="AE12" i="23" s="1"/>
  <c r="AF12" i="23" a="1"/>
  <c r="AF12" i="23" s="1"/>
  <c r="F12" i="23" a="1"/>
  <c r="F12" i="23" s="1"/>
  <c r="F11" i="23" a="1"/>
  <c r="F11" i="23" s="1"/>
  <c r="G12" i="23" a="1"/>
  <c r="G12" i="23" s="1"/>
  <c r="H11" i="23" a="1"/>
  <c r="H11" i="23" s="1"/>
  <c r="H12" i="23" a="1"/>
  <c r="H12" i="23" s="1"/>
  <c r="G10" i="23" a="1"/>
  <c r="G10" i="23" s="1"/>
  <c r="H10" i="23" a="1"/>
  <c r="H10" i="23" s="1"/>
  <c r="V9" i="23" a="1"/>
  <c r="V9" i="23" s="1"/>
  <c r="W7" i="23" a="1"/>
  <c r="W7" i="23" s="1"/>
  <c r="W9" i="23" a="1"/>
  <c r="W9" i="23" s="1"/>
  <c r="X7" i="23" a="1"/>
  <c r="X7" i="23" s="1"/>
  <c r="X9" i="23" a="1"/>
  <c r="X9" i="23" s="1"/>
  <c r="V8" i="23" a="1"/>
  <c r="V8" i="23" s="1"/>
  <c r="X8" i="23" a="1"/>
  <c r="X8" i="23" s="1"/>
  <c r="S7" i="23" a="1"/>
  <c r="S7" i="23" s="1"/>
  <c r="T7" i="23" a="1"/>
  <c r="T7" i="23" s="1"/>
  <c r="R9" i="23" a="1"/>
  <c r="R9" i="23" s="1"/>
  <c r="T9" i="23" a="1"/>
  <c r="T9" i="23" s="1"/>
  <c r="R8" i="23" a="1"/>
  <c r="R8" i="23" s="1"/>
  <c r="S9" i="23" a="1"/>
  <c r="S9" i="23" s="1"/>
  <c r="T8" i="23" a="1"/>
  <c r="T8" i="23" s="1"/>
  <c r="N8" i="23" a="1"/>
  <c r="N8" i="23" s="1"/>
  <c r="P8" i="23" a="1"/>
  <c r="P8" i="23" s="1"/>
  <c r="N9" i="23" a="1"/>
  <c r="N9" i="23" s="1"/>
  <c r="O9" i="23" a="1"/>
  <c r="O9" i="23" s="1"/>
  <c r="P9" i="23" a="1"/>
  <c r="P9" i="23" s="1"/>
  <c r="O7" i="23" a="1"/>
  <c r="O7" i="23" s="1"/>
  <c r="P7" i="23" a="1"/>
  <c r="P7" i="23" s="1"/>
  <c r="B8" i="23" a="1"/>
  <c r="B8" i="23" s="1"/>
  <c r="C7" i="23" a="1"/>
  <c r="C7" i="23" s="1"/>
  <c r="D8" i="23" a="1"/>
  <c r="D8" i="23" s="1"/>
  <c r="B9" i="23" a="1"/>
  <c r="B9" i="23" s="1"/>
  <c r="C9" i="23" a="1"/>
  <c r="C9" i="23" s="1"/>
  <c r="D7" i="23" a="1"/>
  <c r="D7" i="23" s="1"/>
  <c r="D9" i="23" a="1"/>
  <c r="D9" i="23" s="1"/>
  <c r="S4" i="23" a="1"/>
  <c r="S4" i="23" s="1"/>
  <c r="T6" i="23" a="1"/>
  <c r="T6" i="23" s="1"/>
  <c r="T4" i="23" a="1"/>
  <c r="T4" i="23" s="1"/>
  <c r="R6" i="23" a="1"/>
  <c r="R6" i="23" s="1"/>
  <c r="S6" i="23" a="1"/>
  <c r="S6" i="23" s="1"/>
  <c r="R5" i="23" a="1"/>
  <c r="R5" i="23" s="1"/>
  <c r="T5" i="23" a="1"/>
  <c r="T5" i="23" s="1"/>
  <c r="C4" i="23" a="1"/>
  <c r="C4" i="23" s="1"/>
  <c r="D6" i="23" a="1"/>
  <c r="D6" i="23" s="1"/>
  <c r="D4" i="23" a="1"/>
  <c r="D4" i="23" s="1"/>
  <c r="B5" i="23" a="1"/>
  <c r="B5" i="23" s="1"/>
  <c r="B6" i="23" a="1"/>
  <c r="B6" i="23" s="1"/>
  <c r="D5" i="23" a="1"/>
  <c r="D5" i="23" s="1"/>
  <c r="C6" i="23" a="1"/>
  <c r="C6" i="23" s="1"/>
  <c r="AI28" i="22" a="1"/>
  <c r="AI28" i="22" s="1"/>
  <c r="AJ28" i="22" a="1"/>
  <c r="AJ28" i="22" s="1"/>
  <c r="AH30" i="22" a="1"/>
  <c r="AH30" i="22" s="1"/>
  <c r="AJ30" i="22" a="1"/>
  <c r="AJ30" i="22" s="1"/>
  <c r="AJ29" i="22" a="1"/>
  <c r="AJ29" i="22" s="1"/>
  <c r="AI30" i="22" a="1"/>
  <c r="AI30" i="22" s="1"/>
  <c r="AH29" i="22" a="1"/>
  <c r="AH29" i="22" s="1"/>
  <c r="AF28" i="22" a="1"/>
  <c r="AF28" i="22" s="1"/>
  <c r="AD29" i="22" a="1"/>
  <c r="AD29" i="22" s="1"/>
  <c r="AF29" i="22" a="1"/>
  <c r="AF29" i="22" s="1"/>
  <c r="AD30" i="22" a="1"/>
  <c r="AD30" i="22" s="1"/>
  <c r="AE30" i="22" a="1"/>
  <c r="AE30" i="22" s="1"/>
  <c r="AF30" i="22" a="1"/>
  <c r="AF30" i="22" s="1"/>
  <c r="AE28" i="22" a="1"/>
  <c r="AE28" i="22" s="1"/>
  <c r="T28" i="22" a="1"/>
  <c r="T28" i="22" s="1"/>
  <c r="T30" i="22" a="1"/>
  <c r="T30" i="22" s="1"/>
  <c r="S28" i="22" a="1"/>
  <c r="S28" i="22" s="1"/>
  <c r="T29" i="22" a="1"/>
  <c r="T29" i="22" s="1"/>
  <c r="R30" i="22" a="1"/>
  <c r="R30" i="22" s="1"/>
  <c r="S30" i="22" a="1"/>
  <c r="S30" i="22" s="1"/>
  <c r="R29" i="22" a="1"/>
  <c r="R29" i="22" s="1"/>
  <c r="AH27" i="22" a="1"/>
  <c r="AH27" i="22" s="1"/>
  <c r="AJ25" i="22" a="1"/>
  <c r="AJ25" i="22" s="1"/>
  <c r="AI27" i="22" a="1"/>
  <c r="AI27" i="22" s="1"/>
  <c r="AH26" i="22" a="1"/>
  <c r="AH26" i="22" s="1"/>
  <c r="AJ26" i="22" a="1"/>
  <c r="AJ26" i="22" s="1"/>
  <c r="AI25" i="22" a="1"/>
  <c r="AI25" i="22" s="1"/>
  <c r="P25" i="22" a="1"/>
  <c r="P25" i="22" s="1"/>
  <c r="P26" i="22" a="1"/>
  <c r="P26" i="22" s="1"/>
  <c r="N27" i="22" a="1"/>
  <c r="N27" i="22" s="1"/>
  <c r="O27" i="22" a="1"/>
  <c r="O27" i="22" s="1"/>
  <c r="O25" i="22" a="1"/>
  <c r="O25" i="22" s="1"/>
  <c r="P27" i="22" a="1"/>
  <c r="P27" i="22" s="1"/>
  <c r="N26" i="22" a="1"/>
  <c r="N26" i="22" s="1"/>
  <c r="AF23" i="22" a="1"/>
  <c r="AF23" i="22" s="1"/>
  <c r="AD24" i="22" a="1"/>
  <c r="AD24" i="22" s="1"/>
  <c r="AE24" i="22" a="1"/>
  <c r="AE24" i="22" s="1"/>
  <c r="AF24" i="22" a="1"/>
  <c r="AF24" i="22" s="1"/>
  <c r="AE22" i="22" a="1"/>
  <c r="AE22" i="22" s="1"/>
  <c r="AF22" i="22" a="1"/>
  <c r="AF22" i="22" s="1"/>
  <c r="Z24" i="22" a="1"/>
  <c r="Z24" i="22" s="1"/>
  <c r="AA24" i="22" a="1"/>
  <c r="AA24" i="22" s="1"/>
  <c r="Z23" i="22" a="1"/>
  <c r="Z23" i="22" s="1"/>
  <c r="AB23" i="22" a="1"/>
  <c r="AB23" i="22" s="1"/>
  <c r="AA22" i="22" a="1"/>
  <c r="AA22" i="22" s="1"/>
  <c r="AB22" i="22" a="1"/>
  <c r="AB22" i="22" s="1"/>
  <c r="AB24" i="22" a="1"/>
  <c r="AB24" i="22" s="1"/>
  <c r="R21" i="22" a="1"/>
  <c r="R21" i="22" s="1"/>
  <c r="R20" i="22" a="1"/>
  <c r="R20" i="22" s="1"/>
  <c r="S21" i="22" a="1"/>
  <c r="S21" i="22" s="1"/>
  <c r="T20" i="22" a="1"/>
  <c r="T20" i="22" s="1"/>
  <c r="T21" i="22" a="1"/>
  <c r="T21" i="22" s="1"/>
  <c r="S19" i="22" a="1"/>
  <c r="S19" i="22" s="1"/>
  <c r="T19" i="22" a="1"/>
  <c r="T19" i="22" s="1"/>
  <c r="B20" i="22" a="1"/>
  <c r="B20" i="22" s="1"/>
  <c r="D21" i="22" a="1"/>
  <c r="D21" i="22" s="1"/>
  <c r="D20" i="22" a="1"/>
  <c r="D20" i="22" s="1"/>
  <c r="D19" i="22" a="1"/>
  <c r="D19" i="22" s="1"/>
  <c r="C19" i="22" a="1"/>
  <c r="C19" i="22" s="1"/>
  <c r="B21" i="22" a="1"/>
  <c r="B21" i="22" s="1"/>
  <c r="C21" i="22" a="1"/>
  <c r="C21" i="22" s="1"/>
  <c r="AI16" i="22" a="1"/>
  <c r="AI16" i="22" s="1"/>
  <c r="AJ18" i="22" a="1"/>
  <c r="AJ18" i="22" s="1"/>
  <c r="AJ16" i="22" a="1"/>
  <c r="AJ16" i="22" s="1"/>
  <c r="AH17" i="22" a="1"/>
  <c r="AH17" i="22" s="1"/>
  <c r="AH18" i="22" a="1"/>
  <c r="AH18" i="22" s="1"/>
  <c r="AJ17" i="22" a="1"/>
  <c r="AJ17" i="22" s="1"/>
  <c r="AI18" i="22" a="1"/>
  <c r="AI18" i="22" s="1"/>
  <c r="V17" i="22" a="1"/>
  <c r="V17" i="22" s="1"/>
  <c r="V18" i="22" a="1"/>
  <c r="V18" i="22" s="1"/>
  <c r="X17" i="22" a="1"/>
  <c r="X17" i="22" s="1"/>
  <c r="W18" i="22" a="1"/>
  <c r="W18" i="22" s="1"/>
  <c r="X18" i="22" a="1"/>
  <c r="X18" i="22" s="1"/>
  <c r="X16" i="22" a="1"/>
  <c r="X16" i="22" s="1"/>
  <c r="W16" i="22" a="1"/>
  <c r="W16" i="22" s="1"/>
  <c r="P16" i="22" a="1"/>
  <c r="P16" i="22" s="1"/>
  <c r="N17" i="22" a="1"/>
  <c r="N17" i="22" s="1"/>
  <c r="P17" i="22" a="1"/>
  <c r="P17" i="22" s="1"/>
  <c r="N18" i="22" a="1"/>
  <c r="N18" i="22" s="1"/>
  <c r="O18" i="22" a="1"/>
  <c r="O18" i="22" s="1"/>
  <c r="P18" i="22" a="1"/>
  <c r="P18" i="22" s="1"/>
  <c r="O16" i="22" a="1"/>
  <c r="O16" i="22" s="1"/>
  <c r="D18" i="22" a="1"/>
  <c r="D18" i="22" s="1"/>
  <c r="B17" i="22" a="1"/>
  <c r="B17" i="22" s="1"/>
  <c r="D16" i="22" a="1"/>
  <c r="D16" i="22" s="1"/>
  <c r="D17" i="22" a="1"/>
  <c r="D17" i="22" s="1"/>
  <c r="B18" i="22" a="1"/>
  <c r="B18" i="22" s="1"/>
  <c r="C16" i="22" a="1"/>
  <c r="C16" i="22" s="1"/>
  <c r="C18" i="22" a="1"/>
  <c r="C18" i="22" s="1"/>
  <c r="AH15" i="22" a="1"/>
  <c r="AH15" i="22" s="1"/>
  <c r="AI15" i="22" a="1"/>
  <c r="AI15" i="22" s="1"/>
  <c r="AJ13" i="22" a="1"/>
  <c r="AJ13" i="22" s="1"/>
  <c r="AH14" i="22" a="1"/>
  <c r="AH14" i="22" s="1"/>
  <c r="AJ14" i="22" a="1"/>
  <c r="AJ14" i="22" s="1"/>
  <c r="AJ15" i="22" a="1"/>
  <c r="AJ15" i="22" s="1"/>
  <c r="AI13" i="22" a="1"/>
  <c r="AI13" i="22" s="1"/>
  <c r="R15" i="22" a="1"/>
  <c r="R15" i="22" s="1"/>
  <c r="S13" i="22" a="1"/>
  <c r="S13" i="22" s="1"/>
  <c r="S15" i="22" a="1"/>
  <c r="S15" i="22" s="1"/>
  <c r="T13" i="22" a="1"/>
  <c r="T13" i="22" s="1"/>
  <c r="T15" i="22" a="1"/>
  <c r="T15" i="22" s="1"/>
  <c r="T14" i="22" a="1"/>
  <c r="T14" i="22" s="1"/>
  <c r="R14" i="22" a="1"/>
  <c r="R14" i="22" s="1"/>
  <c r="L12" i="22" a="1"/>
  <c r="L12" i="22" s="1"/>
  <c r="J11" i="22" a="1"/>
  <c r="J11" i="22" s="1"/>
  <c r="L11" i="22" a="1"/>
  <c r="L11" i="22" s="1"/>
  <c r="K10" i="22" a="1"/>
  <c r="K10" i="22" s="1"/>
  <c r="L10" i="22" a="1"/>
  <c r="L10" i="22" s="1"/>
  <c r="J12" i="22" a="1"/>
  <c r="J12" i="22" s="1"/>
  <c r="K12" i="22" a="1"/>
  <c r="K12" i="22" s="1"/>
  <c r="F12" i="22" a="1"/>
  <c r="F12" i="22" s="1"/>
  <c r="F11" i="22" a="1"/>
  <c r="F11" i="22" s="1"/>
  <c r="G12" i="22" a="1"/>
  <c r="G12" i="22" s="1"/>
  <c r="H11" i="22" a="1"/>
  <c r="H11" i="22" s="1"/>
  <c r="H12" i="22" a="1"/>
  <c r="H12" i="22" s="1"/>
  <c r="G10" i="22" a="1"/>
  <c r="G10" i="22" s="1"/>
  <c r="H10" i="22" a="1"/>
  <c r="H10" i="22" s="1"/>
  <c r="V8" i="22" a="1"/>
  <c r="V8" i="22" s="1"/>
  <c r="V9" i="22" a="1"/>
  <c r="V9" i="22" s="1"/>
  <c r="X8" i="22" a="1"/>
  <c r="X8" i="22" s="1"/>
  <c r="W9" i="22" a="1"/>
  <c r="W9" i="22" s="1"/>
  <c r="X9" i="22" a="1"/>
  <c r="X9" i="22" s="1"/>
  <c r="X7" i="22" a="1"/>
  <c r="X7" i="22" s="1"/>
  <c r="W7" i="22" a="1"/>
  <c r="W7" i="22" s="1"/>
  <c r="C7" i="22" a="1"/>
  <c r="C7" i="22" s="1"/>
  <c r="D7" i="22" a="1"/>
  <c r="D7" i="22" s="1"/>
  <c r="D9" i="22" a="1"/>
  <c r="D9" i="22" s="1"/>
  <c r="B8" i="22" a="1"/>
  <c r="B8" i="22" s="1"/>
  <c r="C9" i="22" a="1"/>
  <c r="C9" i="22" s="1"/>
  <c r="D8" i="22" a="1"/>
  <c r="D8" i="22" s="1"/>
  <c r="B9" i="22" a="1"/>
  <c r="B9" i="22" s="1"/>
  <c r="R5" i="22" a="1"/>
  <c r="R5" i="22" s="1"/>
  <c r="T6" i="22" a="1"/>
  <c r="T6" i="22" s="1"/>
  <c r="R6" i="22" a="1"/>
  <c r="R6" i="22" s="1"/>
  <c r="S4" i="22" a="1"/>
  <c r="S4" i="22" s="1"/>
  <c r="S6" i="22" a="1"/>
  <c r="S6" i="22" s="1"/>
  <c r="T4" i="22" a="1"/>
  <c r="T4" i="22" s="1"/>
  <c r="T5" i="22" a="1"/>
  <c r="T5" i="22" s="1"/>
  <c r="G4" i="22" a="1"/>
  <c r="G4" i="22" s="1"/>
  <c r="H4" i="22" a="1"/>
  <c r="H4" i="22" s="1"/>
  <c r="F6" i="22" a="1"/>
  <c r="F6" i="22" s="1"/>
  <c r="F5" i="22" a="1"/>
  <c r="F5" i="22" s="1"/>
  <c r="H6" i="22" a="1"/>
  <c r="H6" i="22" s="1"/>
  <c r="H5" i="22" a="1"/>
  <c r="H5" i="22" s="1"/>
  <c r="G6" i="22" a="1"/>
  <c r="G6" i="22" s="1"/>
  <c r="B5" i="22" a="1"/>
  <c r="B5" i="22" s="1"/>
  <c r="B6" i="22" a="1"/>
  <c r="B6" i="22" s="1"/>
  <c r="C6" i="22" a="1"/>
  <c r="C6" i="22" s="1"/>
  <c r="C4" i="22" a="1"/>
  <c r="C4" i="22" s="1"/>
  <c r="D5" i="22" a="1"/>
  <c r="D5" i="22" s="1"/>
  <c r="D4" i="22" a="1"/>
  <c r="D4" i="22" s="1"/>
  <c r="D6" i="22" a="1"/>
  <c r="D6" i="22" s="1"/>
  <c r="AF30" i="21" a="1"/>
  <c r="AF30" i="21" s="1"/>
  <c r="AD29" i="21" a="1"/>
  <c r="AD29" i="21" s="1"/>
  <c r="V26" i="21" a="1"/>
  <c r="V26" i="21" s="1"/>
  <c r="P25" i="21" a="1"/>
  <c r="P25" i="21" s="1"/>
  <c r="P27" i="21" a="1"/>
  <c r="P27" i="21" s="1"/>
  <c r="O25" i="21" a="1"/>
  <c r="O25" i="21" s="1"/>
  <c r="N27" i="21" a="1"/>
  <c r="N27" i="21" s="1"/>
  <c r="N26" i="21" a="1"/>
  <c r="N26" i="21" s="1"/>
  <c r="AA24" i="21" a="1"/>
  <c r="AA24" i="21" s="1"/>
  <c r="AB24" i="21" a="1"/>
  <c r="AB24" i="21" s="1"/>
  <c r="G24" i="21" a="1"/>
  <c r="G24" i="21" s="1"/>
  <c r="F24" i="21" a="1"/>
  <c r="F24" i="21" s="1"/>
  <c r="F23" i="21" a="1"/>
  <c r="F23" i="21" s="1"/>
  <c r="H23" i="21" a="1"/>
  <c r="H23" i="21" s="1"/>
  <c r="H24" i="21" a="1"/>
  <c r="H24" i="21" s="1"/>
  <c r="G22" i="21" a="1"/>
  <c r="G22" i="21" s="1"/>
  <c r="H22" i="21" a="1"/>
  <c r="H22" i="21" s="1"/>
  <c r="S19" i="21" a="1"/>
  <c r="S19" i="21" s="1"/>
  <c r="T19" i="21" a="1"/>
  <c r="T19" i="21" s="1"/>
  <c r="R21" i="21" a="1"/>
  <c r="R21" i="21" s="1"/>
  <c r="S21" i="21" a="1"/>
  <c r="S21" i="21" s="1"/>
  <c r="T20" i="21" a="1"/>
  <c r="T20" i="21" s="1"/>
  <c r="C19" i="21" a="1"/>
  <c r="C19" i="21" s="1"/>
  <c r="D20" i="21" a="1"/>
  <c r="D20" i="21" s="1"/>
  <c r="AH18" i="21" a="1"/>
  <c r="AH18" i="21" s="1"/>
  <c r="AI18" i="21" a="1"/>
  <c r="AI18" i="21" s="1"/>
  <c r="AJ18" i="21" a="1"/>
  <c r="AJ18" i="21" s="1"/>
  <c r="AI16" i="21" a="1"/>
  <c r="AI16" i="21" s="1"/>
  <c r="AJ16" i="21" a="1"/>
  <c r="AJ16" i="21" s="1"/>
  <c r="B17" i="21" a="1"/>
  <c r="B17" i="21" s="1"/>
  <c r="D17" i="21" a="1"/>
  <c r="D17" i="21" s="1"/>
  <c r="B18" i="21" a="1"/>
  <c r="B18" i="21" s="1"/>
  <c r="C16" i="21" a="1"/>
  <c r="C16" i="21" s="1"/>
  <c r="C18" i="21" a="1"/>
  <c r="C18" i="21" s="1"/>
  <c r="D18" i="21" a="1"/>
  <c r="D18" i="21" s="1"/>
  <c r="D16" i="21" a="1"/>
  <c r="D16" i="21" s="1"/>
  <c r="AH14" i="21" a="1"/>
  <c r="AH14" i="21" s="1"/>
  <c r="AI15" i="21" a="1"/>
  <c r="AI15" i="21" s="1"/>
  <c r="L30" i="21" a="1"/>
  <c r="L30" i="21" s="1"/>
  <c r="S13" i="21" a="1"/>
  <c r="S13" i="21" s="1"/>
  <c r="R14" i="21" a="1"/>
  <c r="R14" i="21" s="1"/>
  <c r="T14" i="21" a="1"/>
  <c r="T14" i="21" s="1"/>
  <c r="R15" i="21" a="1"/>
  <c r="R15" i="21" s="1"/>
  <c r="K30" i="21" a="1"/>
  <c r="K30" i="21" s="1"/>
  <c r="J30" i="21" a="1"/>
  <c r="J30" i="21" s="1"/>
  <c r="L28" i="21" a="1"/>
  <c r="L28" i="21" s="1"/>
  <c r="L29" i="21" a="1"/>
  <c r="L29" i="21" s="1"/>
  <c r="J29" i="21" a="1"/>
  <c r="J29" i="21" s="1"/>
  <c r="AE13" i="21" a="1"/>
  <c r="AE13" i="21" s="1"/>
  <c r="AF13" i="21" a="1"/>
  <c r="AF13" i="21" s="1"/>
  <c r="AD15" i="21" a="1"/>
  <c r="AD15" i="21" s="1"/>
  <c r="AD14" i="21" a="1"/>
  <c r="AD14" i="21" s="1"/>
  <c r="AE10" i="21" a="1"/>
  <c r="AE10" i="21" s="1"/>
  <c r="AF11" i="21" a="1"/>
  <c r="AF11" i="21" s="1"/>
  <c r="AF12" i="21" a="1"/>
  <c r="AF12" i="21" s="1"/>
  <c r="AF10" i="21" a="1"/>
  <c r="AF10" i="21" s="1"/>
  <c r="AF15" i="21" a="1"/>
  <c r="AF15" i="21" s="1"/>
  <c r="AD11" i="21" a="1"/>
  <c r="AD11" i="21" s="1"/>
  <c r="AD12" i="21" a="1"/>
  <c r="AD12" i="21" s="1"/>
  <c r="L10" i="21" a="1"/>
  <c r="L10" i="21" s="1"/>
  <c r="L11" i="21" a="1"/>
  <c r="L11" i="21" s="1"/>
  <c r="J11" i="21" a="1"/>
  <c r="J11" i="21" s="1"/>
  <c r="J12" i="21" a="1"/>
  <c r="J12" i="21" s="1"/>
  <c r="K12" i="21" a="1"/>
  <c r="K12" i="21" s="1"/>
  <c r="L12" i="21" a="1"/>
  <c r="L12" i="21" s="1"/>
  <c r="K10" i="21" a="1"/>
  <c r="K10" i="21" s="1"/>
  <c r="W9" i="21" a="1"/>
  <c r="W9" i="21" s="1"/>
  <c r="X7" i="21" a="1"/>
  <c r="X7" i="21" s="1"/>
  <c r="X8" i="21" a="1"/>
  <c r="X8" i="21" s="1"/>
  <c r="V9" i="21" a="1"/>
  <c r="V9" i="21" s="1"/>
  <c r="X9" i="21" a="1"/>
  <c r="X9" i="21" s="1"/>
  <c r="P8" i="21" a="1"/>
  <c r="P8" i="21" s="1"/>
  <c r="O7" i="21" a="1"/>
  <c r="O7" i="21" s="1"/>
  <c r="P7" i="21" a="1"/>
  <c r="P7" i="21" s="1"/>
  <c r="O9" i="21" a="1"/>
  <c r="O9" i="21" s="1"/>
  <c r="P9" i="21" a="1"/>
  <c r="P9" i="21" s="1"/>
  <c r="N8" i="21" a="1"/>
  <c r="N8" i="21" s="1"/>
  <c r="N9" i="21" a="1"/>
  <c r="N9" i="21" s="1"/>
  <c r="H4" i="21" a="1"/>
  <c r="H4" i="21" s="1"/>
  <c r="G4" i="21" a="1"/>
  <c r="G4" i="21" s="1"/>
  <c r="F6" i="21" a="1"/>
  <c r="F6" i="21" s="1"/>
  <c r="H6" i="21" a="1"/>
  <c r="H6" i="21" s="1"/>
  <c r="H5" i="21" a="1"/>
  <c r="H5" i="21" s="1"/>
  <c r="D4" i="21" a="1"/>
  <c r="D4" i="21" s="1"/>
  <c r="B5" i="21" a="1"/>
  <c r="B5" i="21" s="1"/>
  <c r="D5" i="21" a="1"/>
  <c r="D5" i="21" s="1"/>
  <c r="B6" i="21" a="1"/>
  <c r="B6" i="21" s="1"/>
  <c r="C6" i="21" a="1"/>
  <c r="C6" i="21" s="1"/>
  <c r="C4" i="21" a="1"/>
  <c r="C4" i="21" s="1"/>
  <c r="D6" i="21" a="1"/>
  <c r="D6" i="21" s="1"/>
  <c r="G21" i="24" a="1"/>
  <c r="G21" i="24" s="1"/>
  <c r="H21" i="24" a="1"/>
  <c r="H21" i="24" s="1"/>
  <c r="H19" i="24" a="1"/>
  <c r="H19" i="24" s="1"/>
  <c r="F20" i="24" a="1"/>
  <c r="F20" i="24" s="1"/>
  <c r="F21" i="24" a="1"/>
  <c r="F21" i="24" s="1"/>
  <c r="H20" i="24" a="1"/>
  <c r="H20" i="24" s="1"/>
  <c r="G19" i="24" a="1"/>
  <c r="G19" i="24" s="1"/>
  <c r="AB7" i="24" a="1"/>
  <c r="AB7" i="24" s="1"/>
  <c r="Z9" i="24" a="1"/>
  <c r="Z9" i="24" s="1"/>
  <c r="Z8" i="24" a="1"/>
  <c r="Z8" i="24" s="1"/>
  <c r="AB8" i="24" a="1"/>
  <c r="AB8" i="24" s="1"/>
  <c r="AA9" i="24" a="1"/>
  <c r="AA9" i="24" s="1"/>
  <c r="AB9" i="24" a="1"/>
  <c r="AB9" i="24" s="1"/>
  <c r="AA7" i="24" a="1"/>
  <c r="AA7" i="24" s="1"/>
  <c r="AB17" i="24" a="1"/>
  <c r="AB17" i="24" s="1"/>
  <c r="Z18" i="24" a="1"/>
  <c r="Z18" i="24" s="1"/>
  <c r="AA18" i="24" a="1"/>
  <c r="AA18" i="24" s="1"/>
  <c r="AA16" i="24" a="1"/>
  <c r="AA16" i="24" s="1"/>
  <c r="AB16" i="24" a="1"/>
  <c r="AB16" i="24" s="1"/>
  <c r="AB18" i="24" a="1"/>
  <c r="AB18" i="24" s="1"/>
  <c r="Z17" i="24" a="1"/>
  <c r="Z17" i="24" s="1"/>
  <c r="G7" i="24" a="1"/>
  <c r="G7" i="24" s="1"/>
  <c r="F9" i="24" a="1"/>
  <c r="F9" i="24" s="1"/>
  <c r="H7" i="24" a="1"/>
  <c r="H7" i="24" s="1"/>
  <c r="G9" i="24" a="1"/>
  <c r="G9" i="24" s="1"/>
  <c r="H9" i="24" a="1"/>
  <c r="H9" i="24" s="1"/>
  <c r="F8" i="24" a="1"/>
  <c r="F8" i="24" s="1"/>
  <c r="H8" i="24" a="1"/>
  <c r="H8" i="24" s="1"/>
  <c r="C27" i="24" a="1"/>
  <c r="C27" i="24" s="1"/>
  <c r="N21" i="24" a="1"/>
  <c r="N21" i="24" s="1"/>
  <c r="O21" i="24" a="1"/>
  <c r="O21" i="24" s="1"/>
  <c r="O19" i="24" a="1"/>
  <c r="O19" i="24" s="1"/>
  <c r="P21" i="24" a="1"/>
  <c r="P21" i="24" s="1"/>
  <c r="P20" i="24" a="1"/>
  <c r="P20" i="24" s="1"/>
  <c r="N20" i="24" a="1"/>
  <c r="N20" i="24" s="1"/>
  <c r="P19" i="24" a="1"/>
  <c r="P19" i="24" s="1"/>
  <c r="AE16" i="24" a="1"/>
  <c r="AE16" i="24" s="1"/>
  <c r="AD17" i="24" a="1"/>
  <c r="AD17" i="24" s="1"/>
  <c r="AF18" i="24" a="1"/>
  <c r="AF18" i="24" s="1"/>
  <c r="AF17" i="24" a="1"/>
  <c r="AF17" i="24" s="1"/>
  <c r="AF16" i="24" a="1"/>
  <c r="AF16" i="24" s="1"/>
  <c r="AD18" i="24" a="1"/>
  <c r="AD18" i="24" s="1"/>
  <c r="AE18" i="24" a="1"/>
  <c r="AE18" i="24" s="1"/>
  <c r="K18" i="24" a="1"/>
  <c r="K18" i="24" s="1"/>
  <c r="L18" i="24" a="1"/>
  <c r="L18" i="24" s="1"/>
  <c r="K16" i="24" a="1"/>
  <c r="K16" i="24" s="1"/>
  <c r="J17" i="24" a="1"/>
  <c r="J17" i="24" s="1"/>
  <c r="L16" i="24" a="1"/>
  <c r="L16" i="24" s="1"/>
  <c r="L17" i="24" a="1"/>
  <c r="L17" i="24" s="1"/>
  <c r="J18" i="24" a="1"/>
  <c r="J18" i="24" s="1"/>
  <c r="Z6" i="24" a="1"/>
  <c r="Z6" i="24" s="1"/>
  <c r="AA6" i="24" a="1"/>
  <c r="AA6" i="24" s="1"/>
  <c r="AB6" i="24" a="1"/>
  <c r="AB6" i="24" s="1"/>
  <c r="Z5" i="24" a="1"/>
  <c r="Z5" i="24" s="1"/>
  <c r="L29" i="24" a="1"/>
  <c r="L29" i="24" s="1"/>
  <c r="J30" i="24" a="1"/>
  <c r="J30" i="24" s="1"/>
  <c r="K30" i="24" a="1"/>
  <c r="K30" i="24" s="1"/>
  <c r="K28" i="24" a="1"/>
  <c r="K28" i="24" s="1"/>
  <c r="L30" i="24" a="1"/>
  <c r="L30" i="24" s="1"/>
  <c r="L28" i="24" a="1"/>
  <c r="L28" i="24" s="1"/>
  <c r="J29" i="24" a="1"/>
  <c r="J29" i="24" s="1"/>
  <c r="V11" i="24" a="1"/>
  <c r="V11" i="24" s="1"/>
  <c r="X11" i="24" a="1"/>
  <c r="X11" i="24" s="1"/>
  <c r="V12" i="24" a="1"/>
  <c r="V12" i="24" s="1"/>
  <c r="W10" i="24" a="1"/>
  <c r="W10" i="24" s="1"/>
  <c r="W12" i="24" a="1"/>
  <c r="W12" i="24" s="1"/>
  <c r="X10" i="24" a="1"/>
  <c r="X10" i="24" s="1"/>
  <c r="X12" i="24" a="1"/>
  <c r="X12" i="24" s="1"/>
  <c r="B12" i="24" a="1"/>
  <c r="B12" i="24" s="1"/>
  <c r="C12" i="24" a="1"/>
  <c r="C12" i="24" s="1"/>
  <c r="C10" i="24" a="1"/>
  <c r="C10" i="24" s="1"/>
  <c r="D10" i="24" a="1"/>
  <c r="D10" i="24" s="1"/>
  <c r="D12" i="24" a="1"/>
  <c r="D12" i="24" s="1"/>
  <c r="B11" i="24" a="1"/>
  <c r="B11" i="24" s="1"/>
  <c r="D11" i="24" a="1"/>
  <c r="D11" i="24" s="1"/>
  <c r="D27" i="24" a="1"/>
  <c r="D27" i="24" s="1"/>
  <c r="D26" i="24" a="1"/>
  <c r="D26" i="24" s="1"/>
  <c r="C25" i="24" a="1"/>
  <c r="C25" i="24" s="1"/>
  <c r="D25" i="24" a="1"/>
  <c r="D25" i="24" s="1"/>
  <c r="AH5" i="24" a="1"/>
  <c r="AH5" i="24" s="1"/>
  <c r="AH6" i="24" a="1"/>
  <c r="AH6" i="24" s="1"/>
  <c r="AJ5" i="24" a="1"/>
  <c r="AJ5" i="24" s="1"/>
  <c r="AI6" i="24" a="1"/>
  <c r="AI6" i="24" s="1"/>
  <c r="AI4" i="24" a="1"/>
  <c r="AI4" i="24" s="1"/>
  <c r="AJ6" i="24" a="1"/>
  <c r="AJ6" i="24" s="1"/>
  <c r="AJ4" i="24" a="1"/>
  <c r="AJ4" i="24" s="1"/>
  <c r="G16" i="24" a="1"/>
  <c r="G16" i="24" s="1"/>
  <c r="H16" i="24" a="1"/>
  <c r="H16" i="24" s="1"/>
  <c r="F17" i="24" a="1"/>
  <c r="F17" i="24" s="1"/>
  <c r="F18" i="24" a="1"/>
  <c r="F18" i="24" s="1"/>
  <c r="H18" i="24" a="1"/>
  <c r="H18" i="24" s="1"/>
  <c r="H17" i="24" a="1"/>
  <c r="H17" i="24" s="1"/>
  <c r="G18" i="24" a="1"/>
  <c r="G18" i="24" s="1"/>
  <c r="AI12" i="24" a="1"/>
  <c r="AI12" i="24" s="1"/>
  <c r="AJ12" i="24" a="1"/>
  <c r="AJ12" i="24" s="1"/>
  <c r="AI10" i="24" a="1"/>
  <c r="AI10" i="24" s="1"/>
  <c r="AJ10" i="24" a="1"/>
  <c r="AJ10" i="24" s="1"/>
  <c r="AH11" i="24" a="1"/>
  <c r="AH11" i="24" s="1"/>
  <c r="AH12" i="24" a="1"/>
  <c r="AH12" i="24" s="1"/>
  <c r="AJ11" i="24" a="1"/>
  <c r="AJ11" i="24" s="1"/>
  <c r="P28" i="24" a="1"/>
  <c r="P28" i="24" s="1"/>
  <c r="N29" i="24" a="1"/>
  <c r="N29" i="24" s="1"/>
  <c r="O30" i="24" a="1"/>
  <c r="O30" i="24" s="1"/>
  <c r="P29" i="24" a="1"/>
  <c r="P29" i="24" s="1"/>
  <c r="P30" i="24" a="1"/>
  <c r="P30" i="24" s="1"/>
  <c r="V6" i="24" a="1"/>
  <c r="V6" i="24" s="1"/>
  <c r="W4" i="24" a="1"/>
  <c r="W4" i="24" s="1"/>
  <c r="W6" i="24" a="1"/>
  <c r="W6" i="24" s="1"/>
  <c r="V5" i="24" a="1"/>
  <c r="V5" i="24" s="1"/>
  <c r="X4" i="24" a="1"/>
  <c r="X4" i="24" s="1"/>
  <c r="X5" i="24" a="1"/>
  <c r="X5" i="24" s="1"/>
  <c r="X6" i="24" a="1"/>
  <c r="X6" i="24" s="1"/>
  <c r="AB26" i="24" a="1"/>
  <c r="AB26" i="24" s="1"/>
  <c r="Z27" i="24" a="1"/>
  <c r="Z27" i="24" s="1"/>
  <c r="AA27" i="24" a="1"/>
  <c r="AA27" i="24" s="1"/>
  <c r="AB27" i="24" a="1"/>
  <c r="AB27" i="24" s="1"/>
  <c r="AB25" i="24" a="1"/>
  <c r="AB25" i="24" s="1"/>
  <c r="AA25" i="24" a="1"/>
  <c r="AA25" i="24" s="1"/>
  <c r="D28" i="24" a="1"/>
  <c r="D28" i="24" s="1"/>
  <c r="B30" i="24" a="1"/>
  <c r="B30" i="24" s="1"/>
  <c r="B29" i="24" a="1"/>
  <c r="B29" i="24" s="1"/>
  <c r="C30" i="24" a="1"/>
  <c r="C30" i="24" s="1"/>
  <c r="D29" i="24" a="1"/>
  <c r="D29" i="24" s="1"/>
  <c r="D30" i="24" a="1"/>
  <c r="D30" i="24" s="1"/>
  <c r="W19" i="24" a="1"/>
  <c r="W19" i="24" s="1"/>
  <c r="X19" i="24" a="1"/>
  <c r="X19" i="24" s="1"/>
  <c r="V20" i="24" a="1"/>
  <c r="V20" i="24" s="1"/>
  <c r="X20" i="24" a="1"/>
  <c r="X20" i="24" s="1"/>
  <c r="V21" i="24" a="1"/>
  <c r="V21" i="24" s="1"/>
  <c r="X21" i="24" a="1"/>
  <c r="X21" i="24" s="1"/>
  <c r="W21" i="24" a="1"/>
  <c r="W21" i="24" s="1"/>
  <c r="H30" i="24" a="1"/>
  <c r="H30" i="24" s="1"/>
  <c r="G28" i="24" a="1"/>
  <c r="G28" i="24" s="1"/>
  <c r="H28" i="24" a="1"/>
  <c r="H28" i="24" s="1"/>
  <c r="F29" i="24" a="1"/>
  <c r="F29" i="24" s="1"/>
  <c r="H29" i="24" a="1"/>
  <c r="H29" i="24" s="1"/>
  <c r="F30" i="24" a="1"/>
  <c r="F30" i="24" s="1"/>
  <c r="AF19" i="24" a="1"/>
  <c r="AF19" i="24" s="1"/>
  <c r="AD20" i="24" a="1"/>
  <c r="AD20" i="24" s="1"/>
  <c r="AF20" i="24" a="1"/>
  <c r="AF20" i="24" s="1"/>
  <c r="AF21" i="24" a="1"/>
  <c r="AF21" i="24" s="1"/>
  <c r="AE19" i="24" a="1"/>
  <c r="AE19" i="24" s="1"/>
  <c r="AD21" i="24" a="1"/>
  <c r="AD21" i="24" s="1"/>
  <c r="AE21" i="24" a="1"/>
  <c r="AE21" i="24" s="1"/>
  <c r="L19" i="24" a="1"/>
  <c r="L19" i="24" s="1"/>
  <c r="J20" i="24" a="1"/>
  <c r="J20" i="24" s="1"/>
  <c r="L20" i="24" a="1"/>
  <c r="L20" i="24" s="1"/>
  <c r="K21" i="24" a="1"/>
  <c r="K21" i="24" s="1"/>
  <c r="L21" i="24" a="1"/>
  <c r="L21" i="24" s="1"/>
  <c r="J21" i="24" a="1"/>
  <c r="J21" i="24" s="1"/>
  <c r="K19" i="24" a="1"/>
  <c r="K19" i="24" s="1"/>
  <c r="S22" i="24" a="1"/>
  <c r="S22" i="24" s="1"/>
  <c r="S24" i="24" a="1"/>
  <c r="S24" i="24" s="1"/>
  <c r="R23" i="24" a="1"/>
  <c r="R23" i="24" s="1"/>
  <c r="T24" i="24" a="1"/>
  <c r="T24" i="24" s="1"/>
  <c r="T23" i="24" a="1"/>
  <c r="T23" i="24" s="1"/>
  <c r="T22" i="24" a="1"/>
  <c r="T22" i="24" s="1"/>
  <c r="R24" i="24" a="1"/>
  <c r="R24" i="24" s="1"/>
  <c r="N5" i="24" a="1"/>
  <c r="N5" i="24" s="1"/>
  <c r="P5" i="24" a="1"/>
  <c r="P5" i="24" s="1"/>
  <c r="N6" i="24" a="1"/>
  <c r="N6" i="24" s="1"/>
  <c r="O6" i="24" a="1"/>
  <c r="O6" i="24" s="1"/>
  <c r="P6" i="24" a="1"/>
  <c r="P6" i="24" s="1"/>
  <c r="O4" i="24" a="1"/>
  <c r="O4" i="24" s="1"/>
  <c r="P4" i="24" a="1"/>
  <c r="P4" i="24" s="1"/>
  <c r="V14" i="24" a="1"/>
  <c r="V14" i="24" s="1"/>
  <c r="V15" i="24" a="1"/>
  <c r="V15" i="24" s="1"/>
  <c r="X14" i="24" a="1"/>
  <c r="X14" i="24" s="1"/>
  <c r="W13" i="24" a="1"/>
  <c r="W13" i="24" s="1"/>
  <c r="W15" i="24" a="1"/>
  <c r="W15" i="24" s="1"/>
  <c r="X13" i="24" a="1"/>
  <c r="X13" i="24" s="1"/>
  <c r="X15" i="24" a="1"/>
  <c r="X15" i="24" s="1"/>
  <c r="N12" i="24" a="1"/>
  <c r="N12" i="24" s="1"/>
  <c r="O12" i="24" a="1"/>
  <c r="O12" i="24" s="1"/>
  <c r="P12" i="24" a="1"/>
  <c r="P12" i="24" s="1"/>
  <c r="N11" i="24" a="1"/>
  <c r="N11" i="24" s="1"/>
  <c r="O10" i="24" a="1"/>
  <c r="O10" i="24" s="1"/>
  <c r="P11" i="24" a="1"/>
  <c r="P11" i="24" s="1"/>
  <c r="P10" i="24" a="1"/>
  <c r="P10" i="24" s="1"/>
  <c r="AF27" i="24" a="1"/>
  <c r="AF27" i="24" s="1"/>
  <c r="AE25" i="24" a="1"/>
  <c r="AE25" i="24" s="1"/>
  <c r="AF25" i="24" a="1"/>
  <c r="AF25" i="24" s="1"/>
  <c r="AD26" i="24" a="1"/>
  <c r="AD26" i="24" s="1"/>
  <c r="AF26" i="24" a="1"/>
  <c r="AF26" i="24" s="1"/>
  <c r="AD27" i="24" a="1"/>
  <c r="AD27" i="24" s="1"/>
  <c r="AE27" i="24" a="1"/>
  <c r="AE27" i="24" s="1"/>
  <c r="V30" i="24" a="1"/>
  <c r="V30" i="24" s="1"/>
  <c r="W30" i="24" a="1"/>
  <c r="W30" i="24" s="1"/>
  <c r="X30" i="24" a="1"/>
  <c r="X30" i="24" s="1"/>
  <c r="W28" i="24" a="1"/>
  <c r="W28" i="24" s="1"/>
  <c r="V29" i="24" a="1"/>
  <c r="V29" i="24" s="1"/>
  <c r="N30" i="24" a="1"/>
  <c r="N30" i="24" s="1"/>
  <c r="C28" i="24" a="1"/>
  <c r="C28" i="24" s="1"/>
  <c r="S10" i="24" a="1"/>
  <c r="S10" i="24" s="1"/>
  <c r="T10" i="24" a="1"/>
  <c r="T10" i="24" s="1"/>
  <c r="R12" i="24" a="1"/>
  <c r="R12" i="24" s="1"/>
  <c r="R11" i="24" a="1"/>
  <c r="R11" i="24" s="1"/>
  <c r="S12" i="24" a="1"/>
  <c r="S12" i="24" s="1"/>
  <c r="T11" i="24" a="1"/>
  <c r="T11" i="24" s="1"/>
  <c r="T12" i="24" a="1"/>
  <c r="T12" i="24" s="1"/>
  <c r="AF8" i="24" a="1"/>
  <c r="AF8" i="24" s="1"/>
  <c r="AD9" i="24" a="1"/>
  <c r="AD9" i="24" s="1"/>
  <c r="AE9" i="24" a="1"/>
  <c r="AE9" i="24" s="1"/>
  <c r="AE7" i="24" a="1"/>
  <c r="AE7" i="24" s="1"/>
  <c r="AF9" i="24" a="1"/>
  <c r="AF9" i="24" s="1"/>
  <c r="AF7" i="24" a="1"/>
  <c r="AF7" i="24" s="1"/>
  <c r="AD8" i="24" a="1"/>
  <c r="AD8" i="24" s="1"/>
  <c r="K27" i="24" a="1"/>
  <c r="K27" i="24" s="1"/>
  <c r="K25" i="24" a="1"/>
  <c r="K25" i="24" s="1"/>
  <c r="J26" i="24" a="1"/>
  <c r="J26" i="24" s="1"/>
  <c r="L26" i="24" a="1"/>
  <c r="L26" i="24" s="1"/>
  <c r="L25" i="24" a="1"/>
  <c r="L25" i="24" s="1"/>
  <c r="F27" i="24" a="1"/>
  <c r="F27" i="24" s="1"/>
  <c r="F26" i="24" a="1"/>
  <c r="F26" i="24" s="1"/>
  <c r="G27" i="24" a="1"/>
  <c r="G27" i="24" s="1"/>
  <c r="H26" i="24" a="1"/>
  <c r="H26" i="24" s="1"/>
  <c r="H27" i="24" a="1"/>
  <c r="H27" i="24" s="1"/>
  <c r="G25" i="24" a="1"/>
  <c r="G25" i="24" s="1"/>
  <c r="H25" i="24" a="1"/>
  <c r="H25" i="24" s="1"/>
  <c r="AB4" i="24" a="1"/>
  <c r="AB4" i="24" s="1"/>
  <c r="O28" i="24" a="1"/>
  <c r="O28" i="24" s="1"/>
  <c r="AJ9" i="24" a="1"/>
  <c r="AJ9" i="24" s="1"/>
  <c r="AJ7" i="24" a="1"/>
  <c r="AJ7" i="24" s="1"/>
  <c r="AH8" i="24" a="1"/>
  <c r="AH8" i="24" s="1"/>
  <c r="AJ8" i="24" a="1"/>
  <c r="AJ8" i="24" s="1"/>
  <c r="AH9" i="24" a="1"/>
  <c r="AH9" i="24" s="1"/>
  <c r="AI9" i="24" a="1"/>
  <c r="AI9" i="24" s="1"/>
  <c r="AI7" i="24" a="1"/>
  <c r="AI7" i="24" s="1"/>
  <c r="AU8" i="24"/>
  <c r="J8" i="24" a="1"/>
  <c r="J8" i="24" s="1"/>
  <c r="J9" i="24" a="1"/>
  <c r="J9" i="24" s="1"/>
  <c r="L7" i="24" a="1"/>
  <c r="L7" i="24" s="1"/>
  <c r="L8" i="24" a="1"/>
  <c r="L8" i="24" s="1"/>
  <c r="K9" i="24" a="1"/>
  <c r="K9" i="24" s="1"/>
  <c r="L9" i="24" a="1"/>
  <c r="L9" i="24" s="1"/>
  <c r="K7" i="24" a="1"/>
  <c r="K7" i="24" s="1"/>
  <c r="C24" i="24" a="1"/>
  <c r="C24" i="24" s="1"/>
  <c r="B23" i="24" a="1"/>
  <c r="B23" i="24" s="1"/>
  <c r="C22" i="24" a="1"/>
  <c r="C22" i="24" s="1"/>
  <c r="D22" i="24" a="1"/>
  <c r="D22" i="24" s="1"/>
  <c r="B24" i="24" a="1"/>
  <c r="B24" i="24" s="1"/>
  <c r="D24" i="24" a="1"/>
  <c r="D24" i="24" s="1"/>
  <c r="D23" i="24" a="1"/>
  <c r="D23" i="24" s="1"/>
  <c r="AE13" i="24" a="1"/>
  <c r="AE13" i="24" s="1"/>
  <c r="AF13" i="24" a="1"/>
  <c r="AF13" i="24" s="1"/>
  <c r="AD15" i="24" a="1"/>
  <c r="AD15" i="24" s="1"/>
  <c r="AD14" i="24" a="1"/>
  <c r="AD14" i="24" s="1"/>
  <c r="AF14" i="24" a="1"/>
  <c r="AF14" i="24" s="1"/>
  <c r="AF15" i="24" a="1"/>
  <c r="AF15" i="24" s="1"/>
  <c r="AE15" i="24" a="1"/>
  <c r="AE15" i="24" s="1"/>
  <c r="AA4" i="24" a="1"/>
  <c r="AA4" i="24" s="1"/>
  <c r="B26" i="24" a="1"/>
  <c r="B26" i="24" s="1"/>
  <c r="R18" i="24" a="1"/>
  <c r="R18" i="24" s="1"/>
  <c r="R17" i="24" a="1"/>
  <c r="R17" i="24" s="1"/>
  <c r="S18" i="24" a="1"/>
  <c r="S18" i="24" s="1"/>
  <c r="S16" i="24" a="1"/>
  <c r="S16" i="24" s="1"/>
  <c r="T16" i="24" a="1"/>
  <c r="T16" i="24" s="1"/>
  <c r="T18" i="24" a="1"/>
  <c r="T18" i="24" s="1"/>
  <c r="T17" i="24" a="1"/>
  <c r="T17" i="24" s="1"/>
  <c r="L27" i="24" a="1"/>
  <c r="L27" i="24" s="1"/>
  <c r="X29" i="24" a="1"/>
  <c r="X29" i="24" s="1"/>
  <c r="AB15" i="24" a="1"/>
  <c r="AB15" i="24" s="1"/>
  <c r="Z14" i="24" a="1"/>
  <c r="Z14" i="24" s="1"/>
  <c r="AA13" i="24" a="1"/>
  <c r="AA13" i="24" s="1"/>
  <c r="AB13" i="24" a="1"/>
  <c r="AB13" i="24" s="1"/>
  <c r="Z15" i="24" a="1"/>
  <c r="Z15" i="24" s="1"/>
  <c r="AA15" i="24" a="1"/>
  <c r="AA15" i="24" s="1"/>
  <c r="AB14" i="24" a="1"/>
  <c r="AB14" i="24" s="1"/>
  <c r="AJ24" i="24" a="1"/>
  <c r="AJ24" i="24" s="1"/>
  <c r="AH23" i="24" a="1"/>
  <c r="AH23" i="24" s="1"/>
  <c r="AH24" i="24" a="1"/>
  <c r="AH24" i="24" s="1"/>
  <c r="AJ23" i="24" a="1"/>
  <c r="AJ23" i="24" s="1"/>
  <c r="AI22" i="24" a="1"/>
  <c r="AI22" i="24" s="1"/>
  <c r="AJ22" i="24" a="1"/>
  <c r="AJ22" i="24" s="1"/>
  <c r="AI24" i="24" a="1"/>
  <c r="AI24" i="24" s="1"/>
  <c r="AD5" i="24" a="1"/>
  <c r="AD5" i="24" s="1"/>
  <c r="AF5" i="24" a="1"/>
  <c r="AF5" i="24" s="1"/>
  <c r="AE4" i="24" a="1"/>
  <c r="AE4" i="24" s="1"/>
  <c r="AF4" i="24" a="1"/>
  <c r="AF4" i="24" s="1"/>
  <c r="AD6" i="24" a="1"/>
  <c r="AD6" i="24" s="1"/>
  <c r="AE6" i="24" a="1"/>
  <c r="AE6" i="24" s="1"/>
  <c r="Z29" i="24" a="1"/>
  <c r="Z29" i="24" s="1"/>
  <c r="AA28" i="24" a="1"/>
  <c r="AA28" i="24" s="1"/>
  <c r="AB29" i="24" a="1"/>
  <c r="AB29" i="24" s="1"/>
  <c r="AB28" i="24" a="1"/>
  <c r="AB28" i="24" s="1"/>
  <c r="Z30" i="24" a="1"/>
  <c r="Z30" i="24" s="1"/>
  <c r="AA30" i="24" a="1"/>
  <c r="AA30" i="24" s="1"/>
  <c r="H14" i="24" a="1"/>
  <c r="H14" i="24" s="1"/>
  <c r="H13" i="24" a="1"/>
  <c r="H13" i="24" s="1"/>
  <c r="H15" i="24" a="1"/>
  <c r="H15" i="24" s="1"/>
  <c r="F15" i="24" a="1"/>
  <c r="F15" i="24" s="1"/>
  <c r="G13" i="24" a="1"/>
  <c r="G13" i="24" s="1"/>
  <c r="F14" i="24" a="1"/>
  <c r="F14" i="24" s="1"/>
  <c r="G15" i="24" a="1"/>
  <c r="G15" i="24" s="1"/>
  <c r="N23" i="24" a="1"/>
  <c r="N23" i="24" s="1"/>
  <c r="P23" i="24" a="1"/>
  <c r="P23" i="24" s="1"/>
  <c r="O22" i="24" a="1"/>
  <c r="O22" i="24" s="1"/>
  <c r="N24" i="24" a="1"/>
  <c r="N24" i="24" s="1"/>
  <c r="P22" i="24" a="1"/>
  <c r="P22" i="24" s="1"/>
  <c r="O24" i="24" a="1"/>
  <c r="O24" i="24" s="1"/>
  <c r="P24" i="24" a="1"/>
  <c r="P24" i="24" s="1"/>
  <c r="L6" i="24" a="1"/>
  <c r="L6" i="24" s="1"/>
  <c r="K4" i="24" a="1"/>
  <c r="K4" i="24" s="1"/>
  <c r="L4" i="24" a="1"/>
  <c r="L4" i="24" s="1"/>
  <c r="J5" i="24" a="1"/>
  <c r="J5" i="24" s="1"/>
  <c r="J6" i="24" a="1"/>
  <c r="J6" i="24" s="1"/>
  <c r="L5" i="24" a="1"/>
  <c r="L5" i="24" s="1"/>
  <c r="K6" i="24" a="1"/>
  <c r="K6" i="24" s="1"/>
  <c r="J24" i="24" a="1"/>
  <c r="J24" i="24" s="1"/>
  <c r="J23" i="24" a="1"/>
  <c r="J23" i="24" s="1"/>
  <c r="L23" i="24" a="1"/>
  <c r="L23" i="24" s="1"/>
  <c r="K24" i="24" a="1"/>
  <c r="K24" i="24" s="1"/>
  <c r="L24" i="24" a="1"/>
  <c r="L24" i="24" s="1"/>
  <c r="K22" i="24" a="1"/>
  <c r="K22" i="24" s="1"/>
  <c r="L22" i="24" a="1"/>
  <c r="L22" i="24" s="1"/>
  <c r="O15" i="24" a="1"/>
  <c r="O15" i="24" s="1"/>
  <c r="P15" i="24" a="1"/>
  <c r="P15" i="24" s="1"/>
  <c r="O13" i="24" a="1"/>
  <c r="O13" i="24" s="1"/>
  <c r="P14" i="24" a="1"/>
  <c r="P14" i="24" s="1"/>
  <c r="P13" i="24" a="1"/>
  <c r="P13" i="24" s="1"/>
  <c r="N15" i="24" a="1"/>
  <c r="N15" i="24" s="1"/>
  <c r="N14" i="24" a="1"/>
  <c r="N14" i="24" s="1"/>
  <c r="W24" i="24" a="1"/>
  <c r="W24" i="24" s="1"/>
  <c r="X24" i="24" a="1"/>
  <c r="X24" i="24" s="1"/>
  <c r="X23" i="24" a="1"/>
  <c r="X23" i="24" s="1"/>
  <c r="X22" i="24" a="1"/>
  <c r="X22" i="24" s="1"/>
  <c r="V23" i="24" a="1"/>
  <c r="V23" i="24" s="1"/>
  <c r="V24" i="24" a="1"/>
  <c r="V24" i="24" s="1"/>
  <c r="W22" i="24" a="1"/>
  <c r="W22" i="24" s="1"/>
  <c r="AB30" i="24" a="1"/>
  <c r="AB30" i="24" s="1"/>
  <c r="AA21" i="24" a="1"/>
  <c r="AA21" i="24" s="1"/>
  <c r="AB21" i="24" a="1"/>
  <c r="AB21" i="24" s="1"/>
  <c r="AB19" i="24" a="1"/>
  <c r="AB19" i="24" s="1"/>
  <c r="Z21" i="24" a="1"/>
  <c r="Z21" i="24" s="1"/>
  <c r="AA19" i="24" a="1"/>
  <c r="AA19" i="24" s="1"/>
  <c r="Z20" i="24" a="1"/>
  <c r="Z20" i="24" s="1"/>
  <c r="AB20" i="24" a="1"/>
  <c r="AB20" i="24" s="1"/>
  <c r="J14" i="24" a="1"/>
  <c r="J14" i="24" s="1"/>
  <c r="K13" i="24" a="1"/>
  <c r="K13" i="24" s="1"/>
  <c r="L14" i="24" a="1"/>
  <c r="L14" i="24" s="1"/>
  <c r="L13" i="24" a="1"/>
  <c r="L13" i="24" s="1"/>
  <c r="K15" i="24" a="1"/>
  <c r="K15" i="24" s="1"/>
  <c r="L15" i="24" a="1"/>
  <c r="L15" i="24" s="1"/>
  <c r="J15" i="24" a="1"/>
  <c r="J15" i="24" s="1"/>
  <c r="Z26" i="24" a="1"/>
  <c r="Z26" i="24" s="1"/>
  <c r="K19" i="23" a="1"/>
  <c r="K19" i="23" s="1"/>
  <c r="L21" i="23" a="1"/>
  <c r="L21" i="23" s="1"/>
  <c r="L19" i="23" a="1"/>
  <c r="L19" i="23" s="1"/>
  <c r="J21" i="23" a="1"/>
  <c r="J21" i="23" s="1"/>
  <c r="L20" i="23" a="1"/>
  <c r="L20" i="23" s="1"/>
  <c r="K21" i="23" a="1"/>
  <c r="K21" i="23" s="1"/>
  <c r="J20" i="23" a="1"/>
  <c r="J20" i="23" s="1"/>
  <c r="Z5" i="23" a="1"/>
  <c r="Z5" i="23" s="1"/>
  <c r="AB6" i="23" a="1"/>
  <c r="AB6" i="23" s="1"/>
  <c r="AB5" i="23" a="1"/>
  <c r="AB5" i="23" s="1"/>
  <c r="AA4" i="23" a="1"/>
  <c r="AA4" i="23" s="1"/>
  <c r="AB4" i="23" a="1"/>
  <c r="AB4" i="23" s="1"/>
  <c r="Z6" i="23" a="1"/>
  <c r="Z6" i="23" s="1"/>
  <c r="AA6" i="23" a="1"/>
  <c r="AA6" i="23" s="1"/>
  <c r="AD27" i="23" a="1"/>
  <c r="AD27" i="23" s="1"/>
  <c r="AE27" i="23" a="1"/>
  <c r="AE27" i="23" s="1"/>
  <c r="AF27" i="23" a="1"/>
  <c r="AF27" i="23" s="1"/>
  <c r="AF25" i="23" a="1"/>
  <c r="AF25" i="23" s="1"/>
  <c r="AE25" i="23" a="1"/>
  <c r="AE25" i="23" s="1"/>
  <c r="AD26" i="23" a="1"/>
  <c r="AD26" i="23" s="1"/>
  <c r="AF26" i="23" a="1"/>
  <c r="AF26" i="23" s="1"/>
  <c r="K25" i="23" a="1"/>
  <c r="K25" i="23" s="1"/>
  <c r="J26" i="23" a="1"/>
  <c r="J26" i="23" s="1"/>
  <c r="L25" i="23" a="1"/>
  <c r="L25" i="23" s="1"/>
  <c r="L26" i="23" a="1"/>
  <c r="L26" i="23" s="1"/>
  <c r="J27" i="23" a="1"/>
  <c r="J27" i="23" s="1"/>
  <c r="K27" i="23" a="1"/>
  <c r="K27" i="23" s="1"/>
  <c r="L27" i="23" a="1"/>
  <c r="L27" i="23" s="1"/>
  <c r="AA7" i="23" a="1"/>
  <c r="AA7" i="23" s="1"/>
  <c r="AA9" i="23" a="1"/>
  <c r="AA9" i="23" s="1"/>
  <c r="AB9" i="23" a="1"/>
  <c r="AB9" i="23" s="1"/>
  <c r="AB7" i="23" a="1"/>
  <c r="AB7" i="23" s="1"/>
  <c r="Z8" i="23" a="1"/>
  <c r="Z8" i="23" s="1"/>
  <c r="Z9" i="23" a="1"/>
  <c r="Z9" i="23" s="1"/>
  <c r="AB8" i="23" a="1"/>
  <c r="AB8" i="23" s="1"/>
  <c r="W28" i="23" a="1"/>
  <c r="W28" i="23" s="1"/>
  <c r="W30" i="23" a="1"/>
  <c r="W30" i="23" s="1"/>
  <c r="X30" i="23" a="1"/>
  <c r="X30" i="23" s="1"/>
  <c r="X28" i="23" a="1"/>
  <c r="X28" i="23" s="1"/>
  <c r="V29" i="23" a="1"/>
  <c r="V29" i="23" s="1"/>
  <c r="X29" i="23" a="1"/>
  <c r="X29" i="23" s="1"/>
  <c r="V30" i="23" a="1"/>
  <c r="V30" i="23" s="1"/>
  <c r="AA25" i="23" a="1"/>
  <c r="AA25" i="23" s="1"/>
  <c r="AB25" i="23" a="1"/>
  <c r="AB25" i="23" s="1"/>
  <c r="Z26" i="23" a="1"/>
  <c r="Z26" i="23" s="1"/>
  <c r="Z27" i="23" a="1"/>
  <c r="Z27" i="23" s="1"/>
  <c r="AA27" i="23" a="1"/>
  <c r="AA27" i="23" s="1"/>
  <c r="AB27" i="23" a="1"/>
  <c r="AB27" i="23" s="1"/>
  <c r="Z14" i="23" a="1"/>
  <c r="Z14" i="23" s="1"/>
  <c r="Z15" i="23" a="1"/>
  <c r="Z15" i="23" s="1"/>
  <c r="AB14" i="23" a="1"/>
  <c r="AB14" i="23" s="1"/>
  <c r="AA15" i="23" a="1"/>
  <c r="AA15" i="23" s="1"/>
  <c r="AB15" i="23" a="1"/>
  <c r="AB15" i="23" s="1"/>
  <c r="AA13" i="23" a="1"/>
  <c r="AA13" i="23" s="1"/>
  <c r="AB13" i="23" a="1"/>
  <c r="AB13" i="23" s="1"/>
  <c r="X15" i="23" a="1"/>
  <c r="X15" i="23" s="1"/>
  <c r="V14" i="23" a="1"/>
  <c r="V14" i="23" s="1"/>
  <c r="X14" i="23" a="1"/>
  <c r="X14" i="23" s="1"/>
  <c r="W13" i="23" a="1"/>
  <c r="W13" i="23" s="1"/>
  <c r="X13" i="23" a="1"/>
  <c r="X13" i="23" s="1"/>
  <c r="V15" i="23" a="1"/>
  <c r="V15" i="23" s="1"/>
  <c r="W15" i="23" a="1"/>
  <c r="W15" i="23" s="1"/>
  <c r="AU8" i="23"/>
  <c r="H7" i="23" a="1"/>
  <c r="H7" i="23" s="1"/>
  <c r="F8" i="23" a="1"/>
  <c r="F8" i="23" s="1"/>
  <c r="F9" i="23" a="1"/>
  <c r="F9" i="23" s="1"/>
  <c r="H8" i="23" a="1"/>
  <c r="H8" i="23" s="1"/>
  <c r="G9" i="23" a="1"/>
  <c r="G9" i="23" s="1"/>
  <c r="H9" i="23" a="1"/>
  <c r="H9" i="23" s="1"/>
  <c r="G7" i="23" a="1"/>
  <c r="G7" i="23" s="1"/>
  <c r="W22" i="23" a="1"/>
  <c r="W22" i="23" s="1"/>
  <c r="V24" i="23" a="1"/>
  <c r="V24" i="23" s="1"/>
  <c r="X22" i="23" a="1"/>
  <c r="X22" i="23" s="1"/>
  <c r="W24" i="23" a="1"/>
  <c r="W24" i="23" s="1"/>
  <c r="X24" i="23" a="1"/>
  <c r="X24" i="23" s="1"/>
  <c r="X23" i="23" a="1"/>
  <c r="X23" i="23" s="1"/>
  <c r="V23" i="23" a="1"/>
  <c r="V23" i="23" s="1"/>
  <c r="H26" i="23" a="1"/>
  <c r="H26" i="23" s="1"/>
  <c r="G27" i="23" a="1"/>
  <c r="G27" i="23" s="1"/>
  <c r="H27" i="23" a="1"/>
  <c r="H27" i="23" s="1"/>
  <c r="G25" i="23" a="1"/>
  <c r="G25" i="23" s="1"/>
  <c r="F26" i="23" a="1"/>
  <c r="F26" i="23" s="1"/>
  <c r="H25" i="23" a="1"/>
  <c r="H25" i="23" s="1"/>
  <c r="F27" i="23" a="1"/>
  <c r="F27" i="23" s="1"/>
  <c r="T22" i="23" a="1"/>
  <c r="T22" i="23" s="1"/>
  <c r="R24" i="23" a="1"/>
  <c r="R24" i="23" s="1"/>
  <c r="S24" i="23" a="1"/>
  <c r="S24" i="23" s="1"/>
  <c r="R23" i="23" a="1"/>
  <c r="R23" i="23" s="1"/>
  <c r="T23" i="23" a="1"/>
  <c r="T23" i="23" s="1"/>
  <c r="S22" i="23" a="1"/>
  <c r="S22" i="23" s="1"/>
  <c r="T24" i="23" a="1"/>
  <c r="T24" i="23" s="1"/>
  <c r="AI22" i="23" a="1"/>
  <c r="AI22" i="23" s="1"/>
  <c r="AJ23" i="23" a="1"/>
  <c r="AJ23" i="23" s="1"/>
  <c r="AJ24" i="23" a="1"/>
  <c r="AJ24" i="23" s="1"/>
  <c r="AJ22" i="23" a="1"/>
  <c r="AJ22" i="23" s="1"/>
  <c r="AH24" i="23" a="1"/>
  <c r="AH24" i="23" s="1"/>
  <c r="AH23" i="23" a="1"/>
  <c r="AH23" i="23" s="1"/>
  <c r="AI24" i="23" a="1"/>
  <c r="AI24" i="23" s="1"/>
  <c r="J14" i="23" a="1"/>
  <c r="J14" i="23" s="1"/>
  <c r="L14" i="23" a="1"/>
  <c r="L14" i="23" s="1"/>
  <c r="J15" i="23" a="1"/>
  <c r="J15" i="23" s="1"/>
  <c r="K15" i="23" a="1"/>
  <c r="K15" i="23" s="1"/>
  <c r="K13" i="23" a="1"/>
  <c r="K13" i="23" s="1"/>
  <c r="L15" i="23" a="1"/>
  <c r="L15" i="23" s="1"/>
  <c r="L13" i="23" a="1"/>
  <c r="L13" i="23" s="1"/>
  <c r="N24" i="23" a="1"/>
  <c r="N24" i="23" s="1"/>
  <c r="O24" i="23" a="1"/>
  <c r="O24" i="23" s="1"/>
  <c r="N23" i="23" a="1"/>
  <c r="N23" i="23" s="1"/>
  <c r="P24" i="23" a="1"/>
  <c r="P24" i="23" s="1"/>
  <c r="P23" i="23" a="1"/>
  <c r="P23" i="23" s="1"/>
  <c r="O22" i="23" a="1"/>
  <c r="O22" i="23" s="1"/>
  <c r="P22" i="23" a="1"/>
  <c r="P22" i="23" s="1"/>
  <c r="AD20" i="23" a="1"/>
  <c r="AD20" i="23" s="1"/>
  <c r="AF20" i="23" a="1"/>
  <c r="AF20" i="23" s="1"/>
  <c r="AD21" i="23" a="1"/>
  <c r="AD21" i="23" s="1"/>
  <c r="AE21" i="23" a="1"/>
  <c r="AE21" i="23" s="1"/>
  <c r="AE19" i="23" a="1"/>
  <c r="AE19" i="23" s="1"/>
  <c r="AF21" i="23" a="1"/>
  <c r="AF21" i="23" s="1"/>
  <c r="AF19" i="23" a="1"/>
  <c r="AF19" i="23" s="1"/>
  <c r="L16" i="23" a="1"/>
  <c r="L16" i="23" s="1"/>
  <c r="L18" i="23" a="1"/>
  <c r="L18" i="23" s="1"/>
  <c r="J17" i="23" a="1"/>
  <c r="J17" i="23" s="1"/>
  <c r="J18" i="23" a="1"/>
  <c r="J18" i="23" s="1"/>
  <c r="L17" i="23" a="1"/>
  <c r="L17" i="23" s="1"/>
  <c r="K16" i="23" a="1"/>
  <c r="K16" i="23" s="1"/>
  <c r="K18" i="23" a="1"/>
  <c r="K18" i="23" s="1"/>
  <c r="Z29" i="23" a="1"/>
  <c r="Z29" i="23" s="1"/>
  <c r="AB29" i="23" a="1"/>
  <c r="AB29" i="23" s="1"/>
  <c r="Z30" i="23" a="1"/>
  <c r="Z30" i="23" s="1"/>
  <c r="AA28" i="23" a="1"/>
  <c r="AA28" i="23" s="1"/>
  <c r="AA30" i="23" a="1"/>
  <c r="AA30" i="23" s="1"/>
  <c r="AB28" i="23" a="1"/>
  <c r="AB28" i="23" s="1"/>
  <c r="AB30" i="23" a="1"/>
  <c r="AB30" i="23" s="1"/>
  <c r="R11" i="23" a="1"/>
  <c r="R11" i="23" s="1"/>
  <c r="T11" i="23" a="1"/>
  <c r="T11" i="23" s="1"/>
  <c r="R12" i="23" a="1"/>
  <c r="R12" i="23" s="1"/>
  <c r="S12" i="23" a="1"/>
  <c r="S12" i="23" s="1"/>
  <c r="S10" i="23" a="1"/>
  <c r="S10" i="23" s="1"/>
  <c r="T12" i="23" a="1"/>
  <c r="T12" i="23" s="1"/>
  <c r="T10" i="23" a="1"/>
  <c r="T10" i="23" s="1"/>
  <c r="X4" i="23" a="1"/>
  <c r="X4" i="23" s="1"/>
  <c r="V6" i="23" a="1"/>
  <c r="V6" i="23" s="1"/>
  <c r="W6" i="23" a="1"/>
  <c r="W6" i="23" s="1"/>
  <c r="X6" i="23" a="1"/>
  <c r="X6" i="23" s="1"/>
  <c r="V5" i="23" a="1"/>
  <c r="V5" i="23" s="1"/>
  <c r="W4" i="23" a="1"/>
  <c r="W4" i="23" s="1"/>
  <c r="X5" i="23" a="1"/>
  <c r="X5" i="23" s="1"/>
  <c r="AJ4" i="23" a="1"/>
  <c r="AJ4" i="23" s="1"/>
  <c r="AI6" i="23" a="1"/>
  <c r="AI6" i="23" s="1"/>
  <c r="AJ6" i="23" a="1"/>
  <c r="AJ6" i="23" s="1"/>
  <c r="AH5" i="23" a="1"/>
  <c r="AH5" i="23" s="1"/>
  <c r="AJ5" i="23" a="1"/>
  <c r="AJ5" i="23" s="1"/>
  <c r="AI4" i="23" a="1"/>
  <c r="AI4" i="23" s="1"/>
  <c r="AH6" i="23" a="1"/>
  <c r="AH6" i="23" s="1"/>
  <c r="L4" i="23" a="1"/>
  <c r="L4" i="23" s="1"/>
  <c r="L5" i="23" a="1"/>
  <c r="L5" i="23" s="1"/>
  <c r="J6" i="23" a="1"/>
  <c r="J6" i="23" s="1"/>
  <c r="K4" i="23" a="1"/>
  <c r="K4" i="23" s="1"/>
  <c r="J5" i="23" a="1"/>
  <c r="J5" i="23" s="1"/>
  <c r="K6" i="23" a="1"/>
  <c r="K6" i="23" s="1"/>
  <c r="L6" i="23" a="1"/>
  <c r="L6" i="23" s="1"/>
  <c r="AB20" i="23" a="1"/>
  <c r="AB20" i="23" s="1"/>
  <c r="AB21" i="23" a="1"/>
  <c r="AB21" i="23" s="1"/>
  <c r="AA19" i="23" a="1"/>
  <c r="AA19" i="23" s="1"/>
  <c r="Z20" i="23" a="1"/>
  <c r="Z20" i="23" s="1"/>
  <c r="AA21" i="23" a="1"/>
  <c r="AA21" i="23" s="1"/>
  <c r="AB19" i="23" a="1"/>
  <c r="AB19" i="23" s="1"/>
  <c r="Z21" i="23" a="1"/>
  <c r="Z21" i="23" s="1"/>
  <c r="N6" i="23" a="1"/>
  <c r="N6" i="23" s="1"/>
  <c r="O4" i="23" a="1"/>
  <c r="O4" i="23" s="1"/>
  <c r="N5" i="23" a="1"/>
  <c r="N5" i="23" s="1"/>
  <c r="P4" i="23" a="1"/>
  <c r="P4" i="23" s="1"/>
  <c r="P5" i="23" a="1"/>
  <c r="P5" i="23" s="1"/>
  <c r="O6" i="23" a="1"/>
  <c r="O6" i="23" s="1"/>
  <c r="P6" i="23" a="1"/>
  <c r="P6" i="23" s="1"/>
  <c r="N20" i="23" a="1"/>
  <c r="N20" i="23" s="1"/>
  <c r="P20" i="23" a="1"/>
  <c r="P20" i="23" s="1"/>
  <c r="N21" i="23" a="1"/>
  <c r="N21" i="23" s="1"/>
  <c r="O19" i="23" a="1"/>
  <c r="O19" i="23" s="1"/>
  <c r="P19" i="23" a="1"/>
  <c r="P19" i="23" s="1"/>
  <c r="O21" i="23" a="1"/>
  <c r="O21" i="23" s="1"/>
  <c r="P21" i="23" a="1"/>
  <c r="P21" i="23" s="1"/>
  <c r="AD17" i="23" a="1"/>
  <c r="AD17" i="23" s="1"/>
  <c r="AF17" i="23" a="1"/>
  <c r="AF17" i="23" s="1"/>
  <c r="AE16" i="23" a="1"/>
  <c r="AE16" i="23" s="1"/>
  <c r="AD18" i="23" a="1"/>
  <c r="AD18" i="23" s="1"/>
  <c r="AF16" i="23" a="1"/>
  <c r="AF16" i="23" s="1"/>
  <c r="AE18" i="23" a="1"/>
  <c r="AE18" i="23" s="1"/>
  <c r="AF18" i="23" a="1"/>
  <c r="AF18" i="23" s="1"/>
  <c r="AB16" i="23" a="1"/>
  <c r="AB16" i="23" s="1"/>
  <c r="AB17" i="23" a="1"/>
  <c r="AB17" i="23" s="1"/>
  <c r="AB18" i="23" a="1"/>
  <c r="AB18" i="23" s="1"/>
  <c r="Z18" i="23" a="1"/>
  <c r="Z18" i="23" s="1"/>
  <c r="AA18" i="23" a="1"/>
  <c r="AA18" i="23" s="1"/>
  <c r="AA16" i="23" a="1"/>
  <c r="AA16" i="23" s="1"/>
  <c r="Z17" i="23" a="1"/>
  <c r="Z17" i="23" s="1"/>
  <c r="H30" i="23" a="1"/>
  <c r="H30" i="23" s="1"/>
  <c r="G28" i="23" a="1"/>
  <c r="G28" i="23" s="1"/>
  <c r="F29" i="23" a="1"/>
  <c r="F29" i="23" s="1"/>
  <c r="H28" i="23" a="1"/>
  <c r="H28" i="23" s="1"/>
  <c r="H29" i="23" a="1"/>
  <c r="H29" i="23" s="1"/>
  <c r="F30" i="23" a="1"/>
  <c r="F30" i="23" s="1"/>
  <c r="G30" i="23" a="1"/>
  <c r="G30" i="23" s="1"/>
  <c r="W10" i="23" a="1"/>
  <c r="W10" i="23" s="1"/>
  <c r="W12" i="23" a="1"/>
  <c r="W12" i="23" s="1"/>
  <c r="X10" i="23" a="1"/>
  <c r="X10" i="23" s="1"/>
  <c r="X12" i="23" a="1"/>
  <c r="X12" i="23" s="1"/>
  <c r="V11" i="23" a="1"/>
  <c r="V11" i="23" s="1"/>
  <c r="X11" i="23" a="1"/>
  <c r="X11" i="23" s="1"/>
  <c r="V12" i="23" a="1"/>
  <c r="V12" i="23" s="1"/>
  <c r="AJ7" i="23" a="1"/>
  <c r="AJ7" i="23" s="1"/>
  <c r="AI9" i="23" a="1"/>
  <c r="AI9" i="23" s="1"/>
  <c r="AJ9" i="23" a="1"/>
  <c r="AJ9" i="23" s="1"/>
  <c r="AH8" i="23" a="1"/>
  <c r="AH8" i="23" s="1"/>
  <c r="AJ8" i="23" a="1"/>
  <c r="AJ8" i="23" s="1"/>
  <c r="AH9" i="23" a="1"/>
  <c r="AH9" i="23" s="1"/>
  <c r="AI7" i="23" a="1"/>
  <c r="AI7" i="23" s="1"/>
  <c r="W19" i="23" a="1"/>
  <c r="W19" i="23" s="1"/>
  <c r="X19" i="23" a="1"/>
  <c r="X19" i="23" s="1"/>
  <c r="V21" i="23" a="1"/>
  <c r="V21" i="23" s="1"/>
  <c r="W21" i="23" a="1"/>
  <c r="W21" i="23" s="1"/>
  <c r="X21" i="23" a="1"/>
  <c r="X21" i="23" s="1"/>
  <c r="V20" i="23" a="1"/>
  <c r="V20" i="23" s="1"/>
  <c r="X20" i="23" a="1"/>
  <c r="X20" i="23" s="1"/>
  <c r="F14" i="23" a="1"/>
  <c r="F14" i="23" s="1"/>
  <c r="H14" i="23" a="1"/>
  <c r="H14" i="23" s="1"/>
  <c r="H15" i="23" a="1"/>
  <c r="H15" i="23" s="1"/>
  <c r="G13" i="23" a="1"/>
  <c r="G13" i="23" s="1"/>
  <c r="H13" i="23" a="1"/>
  <c r="H13" i="23" s="1"/>
  <c r="F15" i="23" a="1"/>
  <c r="F15" i="23" s="1"/>
  <c r="G15" i="23" a="1"/>
  <c r="G15" i="23" s="1"/>
  <c r="B11" i="23" a="1"/>
  <c r="B11" i="23" s="1"/>
  <c r="D11" i="23" a="1"/>
  <c r="D11" i="23" s="1"/>
  <c r="B12" i="23" a="1"/>
  <c r="B12" i="23" s="1"/>
  <c r="C10" i="23" a="1"/>
  <c r="C10" i="23" s="1"/>
  <c r="D10" i="23" a="1"/>
  <c r="D10" i="23" s="1"/>
  <c r="C12" i="23" a="1"/>
  <c r="C12" i="23" s="1"/>
  <c r="D12" i="23" a="1"/>
  <c r="D12" i="23" s="1"/>
  <c r="L23" i="23" a="1"/>
  <c r="L23" i="23" s="1"/>
  <c r="K22" i="23" a="1"/>
  <c r="K22" i="23" s="1"/>
  <c r="J24" i="23" a="1"/>
  <c r="J24" i="23" s="1"/>
  <c r="L22" i="23" a="1"/>
  <c r="L22" i="23" s="1"/>
  <c r="K24" i="23" a="1"/>
  <c r="K24" i="23" s="1"/>
  <c r="L24" i="23" a="1"/>
  <c r="L24" i="23" s="1"/>
  <c r="J23" i="23" a="1"/>
  <c r="J23" i="23" s="1"/>
  <c r="D24" i="23" a="1"/>
  <c r="D24" i="23" s="1"/>
  <c r="D23" i="23" a="1"/>
  <c r="D23" i="23" s="1"/>
  <c r="B23" i="23" a="1"/>
  <c r="B23" i="23" s="1"/>
  <c r="B24" i="23" a="1"/>
  <c r="B24" i="23" s="1"/>
  <c r="C24" i="23" a="1"/>
  <c r="C24" i="23" s="1"/>
  <c r="C22" i="23" a="1"/>
  <c r="C22" i="23" s="1"/>
  <c r="D22" i="23" a="1"/>
  <c r="D22" i="23" s="1"/>
  <c r="AA10" i="23" a="1"/>
  <c r="AA10" i="23" s="1"/>
  <c r="Z12" i="23" a="1"/>
  <c r="Z12" i="23" s="1"/>
  <c r="AB10" i="23" a="1"/>
  <c r="AB10" i="23" s="1"/>
  <c r="AA12" i="23" a="1"/>
  <c r="AA12" i="23" s="1"/>
  <c r="Z11" i="23" a="1"/>
  <c r="Z11" i="23" s="1"/>
  <c r="AB12" i="23" a="1"/>
  <c r="AB12" i="23" s="1"/>
  <c r="AB11" i="23" a="1"/>
  <c r="AB11" i="23" s="1"/>
  <c r="B27" i="23" a="1"/>
  <c r="B27" i="23" s="1"/>
  <c r="C25" i="23" a="1"/>
  <c r="C25" i="23" s="1"/>
  <c r="C27" i="23" a="1"/>
  <c r="C27" i="23" s="1"/>
  <c r="D25" i="23" a="1"/>
  <c r="D25" i="23" s="1"/>
  <c r="D27" i="23" a="1"/>
  <c r="D27" i="23" s="1"/>
  <c r="D26" i="23" a="1"/>
  <c r="D26" i="23" s="1"/>
  <c r="C28" i="23" a="1"/>
  <c r="C28" i="23" s="1"/>
  <c r="B30" i="23" a="1"/>
  <c r="B30" i="23" s="1"/>
  <c r="D28" i="23" a="1"/>
  <c r="D28" i="23" s="1"/>
  <c r="C30" i="23" a="1"/>
  <c r="C30" i="23" s="1"/>
  <c r="B29" i="23" a="1"/>
  <c r="B29" i="23" s="1"/>
  <c r="D29" i="23" a="1"/>
  <c r="D29" i="23" s="1"/>
  <c r="D30" i="23" a="1"/>
  <c r="D30" i="23" s="1"/>
  <c r="AD5" i="23" a="1"/>
  <c r="AD5" i="23" s="1"/>
  <c r="AD6" i="23" a="1"/>
  <c r="AD6" i="23" s="1"/>
  <c r="AF5" i="23" a="1"/>
  <c r="AF5" i="23" s="1"/>
  <c r="AE6" i="23" a="1"/>
  <c r="AE6" i="23" s="1"/>
  <c r="AE4" i="23" a="1"/>
  <c r="AE4" i="23" s="1"/>
  <c r="AF6" i="23" a="1"/>
  <c r="AF6" i="23" s="1"/>
  <c r="AF4" i="23" a="1"/>
  <c r="AF4" i="23" s="1"/>
  <c r="F21" i="23" a="1"/>
  <c r="F21" i="23" s="1"/>
  <c r="G21" i="23" a="1"/>
  <c r="G21" i="23" s="1"/>
  <c r="F20" i="23" a="1"/>
  <c r="F20" i="23" s="1"/>
  <c r="H21" i="23" a="1"/>
  <c r="H21" i="23" s="1"/>
  <c r="H20" i="23" a="1"/>
  <c r="H20" i="23" s="1"/>
  <c r="H19" i="23" a="1"/>
  <c r="H19" i="23" s="1"/>
  <c r="G19" i="23" a="1"/>
  <c r="G19" i="23" s="1"/>
  <c r="T16" i="23" a="1"/>
  <c r="T16" i="23" s="1"/>
  <c r="T18" i="23" a="1"/>
  <c r="T18" i="23" s="1"/>
  <c r="R17" i="23" a="1"/>
  <c r="R17" i="23" s="1"/>
  <c r="T17" i="23" a="1"/>
  <c r="T17" i="23" s="1"/>
  <c r="R18" i="23" a="1"/>
  <c r="R18" i="23" s="1"/>
  <c r="S16" i="23" a="1"/>
  <c r="S16" i="23" s="1"/>
  <c r="S18" i="23" a="1"/>
  <c r="S18" i="23" s="1"/>
  <c r="AJ10" i="23" a="1"/>
  <c r="AJ10" i="23" s="1"/>
  <c r="AH11" i="23" a="1"/>
  <c r="AH11" i="23" s="1"/>
  <c r="AJ11" i="23" a="1"/>
  <c r="AJ11" i="23" s="1"/>
  <c r="AH12" i="23" a="1"/>
  <c r="AH12" i="23" s="1"/>
  <c r="AI12" i="23" a="1"/>
  <c r="AI12" i="23" s="1"/>
  <c r="AJ12" i="23" a="1"/>
  <c r="AJ12" i="23" s="1"/>
  <c r="AI10" i="23" a="1"/>
  <c r="AI10" i="23" s="1"/>
  <c r="P13" i="23" a="1"/>
  <c r="P13" i="23" s="1"/>
  <c r="O15" i="23" a="1"/>
  <c r="O15" i="23" s="1"/>
  <c r="P15" i="23" a="1"/>
  <c r="P15" i="23" s="1"/>
  <c r="N14" i="23" a="1"/>
  <c r="N14" i="23" s="1"/>
  <c r="P14" i="23" a="1"/>
  <c r="P14" i="23" s="1"/>
  <c r="N15" i="23" a="1"/>
  <c r="N15" i="23" s="1"/>
  <c r="O13" i="23" a="1"/>
  <c r="O13" i="23" s="1"/>
  <c r="AE15" i="23" a="1"/>
  <c r="AE15" i="23" s="1"/>
  <c r="AE13" i="23" a="1"/>
  <c r="AE13" i="23" s="1"/>
  <c r="AF13" i="23" a="1"/>
  <c r="AF13" i="23" s="1"/>
  <c r="AF15" i="23" a="1"/>
  <c r="AF15" i="23" s="1"/>
  <c r="AD14" i="23" a="1"/>
  <c r="AD14" i="23" s="1"/>
  <c r="AF14" i="23" a="1"/>
  <c r="AF14" i="23" s="1"/>
  <c r="AD15" i="23" a="1"/>
  <c r="AD15" i="23" s="1"/>
  <c r="B26" i="23" a="1"/>
  <c r="B26" i="23" s="1"/>
  <c r="AD8" i="23" a="1"/>
  <c r="AD8" i="23" s="1"/>
  <c r="AF8" i="23" a="1"/>
  <c r="AF8" i="23" s="1"/>
  <c r="AE7" i="23" a="1"/>
  <c r="AE7" i="23" s="1"/>
  <c r="AD9" i="23" a="1"/>
  <c r="AD9" i="23" s="1"/>
  <c r="AF7" i="23" a="1"/>
  <c r="AF7" i="23" s="1"/>
  <c r="AE9" i="23" a="1"/>
  <c r="AE9" i="23" s="1"/>
  <c r="AF9" i="23" a="1"/>
  <c r="AF9" i="23" s="1"/>
  <c r="P30" i="23" a="1"/>
  <c r="P30" i="23" s="1"/>
  <c r="N29" i="23" a="1"/>
  <c r="N29" i="23" s="1"/>
  <c r="P29" i="23" a="1"/>
  <c r="P29" i="23" s="1"/>
  <c r="O28" i="23" a="1"/>
  <c r="O28" i="23" s="1"/>
  <c r="P28" i="23" a="1"/>
  <c r="P28" i="23" s="1"/>
  <c r="N30" i="23" a="1"/>
  <c r="N30" i="23" s="1"/>
  <c r="O30" i="23" a="1"/>
  <c r="O30" i="23" s="1"/>
  <c r="K28" i="23" a="1"/>
  <c r="K28" i="23" s="1"/>
  <c r="L29" i="23" a="1"/>
  <c r="L29" i="23" s="1"/>
  <c r="L28" i="23" a="1"/>
  <c r="L28" i="23" s="1"/>
  <c r="J30" i="23" a="1"/>
  <c r="J30" i="23" s="1"/>
  <c r="K30" i="23" a="1"/>
  <c r="K30" i="23" s="1"/>
  <c r="L30" i="23" a="1"/>
  <c r="L30" i="23" s="1"/>
  <c r="J29" i="23" a="1"/>
  <c r="J29" i="23" s="1"/>
  <c r="AB26" i="23" a="1"/>
  <c r="AB26" i="23" s="1"/>
  <c r="Z17" i="22" a="1"/>
  <c r="Z17" i="22" s="1"/>
  <c r="AB17" i="22" a="1"/>
  <c r="AB17" i="22" s="1"/>
  <c r="Z18" i="22" a="1"/>
  <c r="Z18" i="22" s="1"/>
  <c r="AA18" i="22" a="1"/>
  <c r="AA18" i="22" s="1"/>
  <c r="AB18" i="22" a="1"/>
  <c r="AB18" i="22" s="1"/>
  <c r="AA16" i="22" a="1"/>
  <c r="AA16" i="22" s="1"/>
  <c r="AB16" i="22" a="1"/>
  <c r="AB16" i="22" s="1"/>
  <c r="B11" i="22" a="1"/>
  <c r="B11" i="22" s="1"/>
  <c r="C10" i="22" a="1"/>
  <c r="C10" i="22" s="1"/>
  <c r="D11" i="22" a="1"/>
  <c r="D11" i="22" s="1"/>
  <c r="D10" i="22" a="1"/>
  <c r="D10" i="22" s="1"/>
  <c r="B12" i="22" a="1"/>
  <c r="B12" i="22" s="1"/>
  <c r="C12" i="22" a="1"/>
  <c r="C12" i="22" s="1"/>
  <c r="D12" i="22" a="1"/>
  <c r="D12" i="22" s="1"/>
  <c r="J24" i="22" a="1"/>
  <c r="J24" i="22" s="1"/>
  <c r="K24" i="22" a="1"/>
  <c r="K24" i="22" s="1"/>
  <c r="L24" i="22" a="1"/>
  <c r="L24" i="22" s="1"/>
  <c r="L22" i="22" a="1"/>
  <c r="L22" i="22" s="1"/>
  <c r="K22" i="22" a="1"/>
  <c r="K22" i="22" s="1"/>
  <c r="L23" i="22" a="1"/>
  <c r="L23" i="22" s="1"/>
  <c r="J23" i="22" a="1"/>
  <c r="J23" i="22" s="1"/>
  <c r="K13" i="22" a="1"/>
  <c r="K13" i="22" s="1"/>
  <c r="J14" i="22" a="1"/>
  <c r="J14" i="22" s="1"/>
  <c r="K15" i="22" a="1"/>
  <c r="K15" i="22" s="1"/>
  <c r="L13" i="22" a="1"/>
  <c r="L13" i="22" s="1"/>
  <c r="L14" i="22" a="1"/>
  <c r="L14" i="22" s="1"/>
  <c r="L15" i="22" a="1"/>
  <c r="L15" i="22" s="1"/>
  <c r="J15" i="22" a="1"/>
  <c r="J15" i="22" s="1"/>
  <c r="O22" i="22" a="1"/>
  <c r="O22" i="22" s="1"/>
  <c r="N23" i="22" a="1"/>
  <c r="N23" i="22" s="1"/>
  <c r="P24" i="22" a="1"/>
  <c r="P24" i="22" s="1"/>
  <c r="P22" i="22" a="1"/>
  <c r="P22" i="22" s="1"/>
  <c r="P23" i="22" a="1"/>
  <c r="P23" i="22" s="1"/>
  <c r="N24" i="22" a="1"/>
  <c r="N24" i="22" s="1"/>
  <c r="O24" i="22" a="1"/>
  <c r="O24" i="22" s="1"/>
  <c r="O19" i="22" a="1"/>
  <c r="O19" i="22" s="1"/>
  <c r="P19" i="22" a="1"/>
  <c r="P19" i="22" s="1"/>
  <c r="N20" i="22" a="1"/>
  <c r="N20" i="22" s="1"/>
  <c r="P20" i="22" a="1"/>
  <c r="P20" i="22" s="1"/>
  <c r="N21" i="22" a="1"/>
  <c r="N21" i="22" s="1"/>
  <c r="P21" i="22" a="1"/>
  <c r="P21" i="22" s="1"/>
  <c r="O21" i="22" a="1"/>
  <c r="O21" i="22" s="1"/>
  <c r="B30" i="22" a="1"/>
  <c r="B30" i="22" s="1"/>
  <c r="C28" i="22" a="1"/>
  <c r="C28" i="22" s="1"/>
  <c r="B29" i="22" a="1"/>
  <c r="B29" i="22" s="1"/>
  <c r="D28" i="22" a="1"/>
  <c r="D28" i="22" s="1"/>
  <c r="D29" i="22" a="1"/>
  <c r="D29" i="22" s="1"/>
  <c r="C30" i="22" a="1"/>
  <c r="C30" i="22" s="1"/>
  <c r="D30" i="22" a="1"/>
  <c r="D30" i="22" s="1"/>
  <c r="G19" i="22" a="1"/>
  <c r="G19" i="22" s="1"/>
  <c r="F21" i="22" a="1"/>
  <c r="F21" i="22" s="1"/>
  <c r="G21" i="22" a="1"/>
  <c r="G21" i="22" s="1"/>
  <c r="H19" i="22" a="1"/>
  <c r="H19" i="22" s="1"/>
  <c r="F20" i="22" a="1"/>
  <c r="F20" i="22" s="1"/>
  <c r="H21" i="22" a="1"/>
  <c r="H21" i="22" s="1"/>
  <c r="H20" i="22" a="1"/>
  <c r="H20" i="22" s="1"/>
  <c r="R18" i="22" a="1"/>
  <c r="R18" i="22" s="1"/>
  <c r="R17" i="22" a="1"/>
  <c r="R17" i="22" s="1"/>
  <c r="S18" i="22" a="1"/>
  <c r="S18" i="22" s="1"/>
  <c r="T17" i="22" a="1"/>
  <c r="T17" i="22" s="1"/>
  <c r="T18" i="22" a="1"/>
  <c r="T18" i="22" s="1"/>
  <c r="S16" i="22" a="1"/>
  <c r="S16" i="22" s="1"/>
  <c r="T16" i="22" a="1"/>
  <c r="T16" i="22" s="1"/>
  <c r="N5" i="22" a="1"/>
  <c r="N5" i="22" s="1"/>
  <c r="P5" i="22" a="1"/>
  <c r="P5" i="22" s="1"/>
  <c r="N6" i="22" a="1"/>
  <c r="N6" i="22" s="1"/>
  <c r="O4" i="22" a="1"/>
  <c r="O4" i="22" s="1"/>
  <c r="O6" i="22" a="1"/>
  <c r="O6" i="22" s="1"/>
  <c r="P4" i="22" a="1"/>
  <c r="P4" i="22" s="1"/>
  <c r="P6" i="22" a="1"/>
  <c r="P6" i="22" s="1"/>
  <c r="AI10" i="22" a="1"/>
  <c r="AI10" i="22" s="1"/>
  <c r="AJ10" i="22" a="1"/>
  <c r="AJ10" i="22" s="1"/>
  <c r="AH11" i="22" a="1"/>
  <c r="AH11" i="22" s="1"/>
  <c r="AJ11" i="22" a="1"/>
  <c r="AJ11" i="22" s="1"/>
  <c r="AH12" i="22" a="1"/>
  <c r="AH12" i="22" s="1"/>
  <c r="AI12" i="22" a="1"/>
  <c r="AI12" i="22" s="1"/>
  <c r="AJ12" i="22" a="1"/>
  <c r="AJ12" i="22" s="1"/>
  <c r="J29" i="22" a="1"/>
  <c r="J29" i="22" s="1"/>
  <c r="L29" i="22" a="1"/>
  <c r="L29" i="22" s="1"/>
  <c r="K28" i="22" a="1"/>
  <c r="K28" i="22" s="1"/>
  <c r="L28" i="22" a="1"/>
  <c r="L28" i="22" s="1"/>
  <c r="J30" i="22" a="1"/>
  <c r="J30" i="22" s="1"/>
  <c r="K30" i="22" a="1"/>
  <c r="K30" i="22" s="1"/>
  <c r="L30" i="22" a="1"/>
  <c r="L30" i="22" s="1"/>
  <c r="AE21" i="22" a="1"/>
  <c r="AE21" i="22" s="1"/>
  <c r="AF21" i="22" a="1"/>
  <c r="AF21" i="22" s="1"/>
  <c r="AD20" i="22" a="1"/>
  <c r="AD20" i="22" s="1"/>
  <c r="AF20" i="22" a="1"/>
  <c r="AF20" i="22" s="1"/>
  <c r="AE19" i="22" a="1"/>
  <c r="AE19" i="22" s="1"/>
  <c r="AD21" i="22" a="1"/>
  <c r="AD21" i="22" s="1"/>
  <c r="AF19" i="22" a="1"/>
  <c r="AF19" i="22" s="1"/>
  <c r="D26" i="22" a="1"/>
  <c r="D26" i="22" s="1"/>
  <c r="C25" i="22" a="1"/>
  <c r="C25" i="22" s="1"/>
  <c r="D25" i="22" a="1"/>
  <c r="D25" i="22" s="1"/>
  <c r="B27" i="22" a="1"/>
  <c r="B27" i="22" s="1"/>
  <c r="C27" i="22" a="1"/>
  <c r="C27" i="22" s="1"/>
  <c r="D27" i="22" a="1"/>
  <c r="D27" i="22" s="1"/>
  <c r="B26" i="22" a="1"/>
  <c r="B26" i="22" s="1"/>
  <c r="AE6" i="22" a="1"/>
  <c r="AE6" i="22" s="1"/>
  <c r="AE4" i="22" a="1"/>
  <c r="AE4" i="22" s="1"/>
  <c r="AF6" i="22" a="1"/>
  <c r="AF6" i="22" s="1"/>
  <c r="AF4" i="22" a="1"/>
  <c r="AF4" i="22" s="1"/>
  <c r="AD5" i="22" a="1"/>
  <c r="AD5" i="22" s="1"/>
  <c r="AF5" i="22" a="1"/>
  <c r="AF5" i="22" s="1"/>
  <c r="AD6" i="22" a="1"/>
  <c r="AD6" i="22" s="1"/>
  <c r="R24" i="22" a="1"/>
  <c r="R24" i="22" s="1"/>
  <c r="R23" i="22" a="1"/>
  <c r="R23" i="22" s="1"/>
  <c r="T22" i="22" a="1"/>
  <c r="T22" i="22" s="1"/>
  <c r="S22" i="22" a="1"/>
  <c r="S22" i="22" s="1"/>
  <c r="S24" i="22" a="1"/>
  <c r="S24" i="22" s="1"/>
  <c r="T23" i="22" a="1"/>
  <c r="T23" i="22" s="1"/>
  <c r="T24" i="22" a="1"/>
  <c r="T24" i="22" s="1"/>
  <c r="AH6" i="22" a="1"/>
  <c r="AH6" i="22" s="1"/>
  <c r="AI4" i="22" a="1"/>
  <c r="AI4" i="22" s="1"/>
  <c r="AI6" i="22" a="1"/>
  <c r="AI6" i="22" s="1"/>
  <c r="AJ4" i="22" a="1"/>
  <c r="AJ4" i="22" s="1"/>
  <c r="AJ6" i="22" a="1"/>
  <c r="AJ6" i="22" s="1"/>
  <c r="AH5" i="22" a="1"/>
  <c r="AH5" i="22" s="1"/>
  <c r="AJ5" i="22" a="1"/>
  <c r="AJ5" i="22" s="1"/>
  <c r="AJ22" i="22" a="1"/>
  <c r="AJ22" i="22" s="1"/>
  <c r="AI24" i="22" a="1"/>
  <c r="AI24" i="22" s="1"/>
  <c r="AH23" i="22" a="1"/>
  <c r="AH23" i="22" s="1"/>
  <c r="AH24" i="22" a="1"/>
  <c r="AH24" i="22" s="1"/>
  <c r="AI22" i="22" a="1"/>
  <c r="AI22" i="22" s="1"/>
  <c r="AJ23" i="22" a="1"/>
  <c r="AJ23" i="22" s="1"/>
  <c r="AJ24" i="22" a="1"/>
  <c r="AJ24" i="22" s="1"/>
  <c r="J5" i="22" a="1"/>
  <c r="J5" i="22" s="1"/>
  <c r="J6" i="22" a="1"/>
  <c r="J6" i="22" s="1"/>
  <c r="K4" i="22" a="1"/>
  <c r="K4" i="22" s="1"/>
  <c r="K6" i="22" a="1"/>
  <c r="K6" i="22" s="1"/>
  <c r="L5" i="22" a="1"/>
  <c r="L5" i="22" s="1"/>
  <c r="L6" i="22" a="1"/>
  <c r="L6" i="22" s="1"/>
  <c r="L4" i="22" a="1"/>
  <c r="L4" i="22" s="1"/>
  <c r="Z20" i="22" a="1"/>
  <c r="Z20" i="22" s="1"/>
  <c r="AB20" i="22" a="1"/>
  <c r="AB20" i="22" s="1"/>
  <c r="Z21" i="22" a="1"/>
  <c r="Z21" i="22" s="1"/>
  <c r="AA19" i="22" a="1"/>
  <c r="AA19" i="22" s="1"/>
  <c r="AA21" i="22" a="1"/>
  <c r="AA21" i="22" s="1"/>
  <c r="AB21" i="22" a="1"/>
  <c r="AB21" i="22" s="1"/>
  <c r="AB19" i="22" a="1"/>
  <c r="AB19" i="22" s="1"/>
  <c r="AE9" i="22" a="1"/>
  <c r="AE9" i="22" s="1"/>
  <c r="AF9" i="22" a="1"/>
  <c r="AF9" i="22" s="1"/>
  <c r="AD8" i="22" a="1"/>
  <c r="AD8" i="22" s="1"/>
  <c r="AF8" i="22" a="1"/>
  <c r="AF8" i="22" s="1"/>
  <c r="AE7" i="22" a="1"/>
  <c r="AE7" i="22" s="1"/>
  <c r="AF7" i="22" a="1"/>
  <c r="AF7" i="22" s="1"/>
  <c r="AD9" i="22" a="1"/>
  <c r="AD9" i="22" s="1"/>
  <c r="N30" i="22" a="1"/>
  <c r="N30" i="22" s="1"/>
  <c r="N29" i="22" a="1"/>
  <c r="N29" i="22" s="1"/>
  <c r="O30" i="22" a="1"/>
  <c r="O30" i="22" s="1"/>
  <c r="P29" i="22" a="1"/>
  <c r="P29" i="22" s="1"/>
  <c r="P30" i="22" a="1"/>
  <c r="P30" i="22" s="1"/>
  <c r="O28" i="22" a="1"/>
  <c r="O28" i="22" s="1"/>
  <c r="P28" i="22" a="1"/>
  <c r="P28" i="22" s="1"/>
  <c r="B24" i="22" a="1"/>
  <c r="B24" i="22" s="1"/>
  <c r="D22" i="22" a="1"/>
  <c r="D22" i="22" s="1"/>
  <c r="B23" i="22" a="1"/>
  <c r="B23" i="22" s="1"/>
  <c r="C24" i="22" a="1"/>
  <c r="C24" i="22" s="1"/>
  <c r="D23" i="22" a="1"/>
  <c r="D23" i="22" s="1"/>
  <c r="D24" i="22" a="1"/>
  <c r="D24" i="22" s="1"/>
  <c r="C22" i="22" a="1"/>
  <c r="C22" i="22" s="1"/>
  <c r="AB12" i="22" a="1"/>
  <c r="AB12" i="22" s="1"/>
  <c r="AA10" i="22" a="1"/>
  <c r="AA10" i="22" s="1"/>
  <c r="AB10" i="22" a="1"/>
  <c r="AB10" i="22" s="1"/>
  <c r="Z11" i="22" a="1"/>
  <c r="Z11" i="22" s="1"/>
  <c r="Z12" i="22" a="1"/>
  <c r="Z12" i="22" s="1"/>
  <c r="AB11" i="22" a="1"/>
  <c r="AB11" i="22" s="1"/>
  <c r="AA12" i="22" a="1"/>
  <c r="AA12" i="22" s="1"/>
  <c r="L19" i="22" a="1"/>
  <c r="L19" i="22" s="1"/>
  <c r="J20" i="22" a="1"/>
  <c r="J20" i="22" s="1"/>
  <c r="J21" i="22" a="1"/>
  <c r="J21" i="22" s="1"/>
  <c r="L20" i="22" a="1"/>
  <c r="L20" i="22" s="1"/>
  <c r="K21" i="22" a="1"/>
  <c r="K21" i="22" s="1"/>
  <c r="L21" i="22" a="1"/>
  <c r="L21" i="22" s="1"/>
  <c r="K19" i="22" a="1"/>
  <c r="K19" i="22" s="1"/>
  <c r="Z5" i="22" a="1"/>
  <c r="Z5" i="22" s="1"/>
  <c r="Z6" i="22" a="1"/>
  <c r="Z6" i="22" s="1"/>
  <c r="AB5" i="22" a="1"/>
  <c r="AB5" i="22" s="1"/>
  <c r="AA6" i="22" a="1"/>
  <c r="AA6" i="22" s="1"/>
  <c r="AB6" i="22" a="1"/>
  <c r="AB6" i="22" s="1"/>
  <c r="AA4" i="22" a="1"/>
  <c r="AA4" i="22" s="1"/>
  <c r="AB4" i="22" a="1"/>
  <c r="AB4" i="22" s="1"/>
  <c r="AF26" i="22" a="1"/>
  <c r="AF26" i="22" s="1"/>
  <c r="AD27" i="22" a="1"/>
  <c r="AD27" i="22" s="1"/>
  <c r="AE27" i="22" a="1"/>
  <c r="AE27" i="22" s="1"/>
  <c r="AE25" i="22" a="1"/>
  <c r="AE25" i="22" s="1"/>
  <c r="AF25" i="22" a="1"/>
  <c r="AF25" i="22" s="1"/>
  <c r="AF27" i="22" a="1"/>
  <c r="AF27" i="22" s="1"/>
  <c r="AD26" i="22" a="1"/>
  <c r="AD26" i="22" s="1"/>
  <c r="AD14" i="22" a="1"/>
  <c r="AD14" i="22" s="1"/>
  <c r="AF14" i="22" a="1"/>
  <c r="AF14" i="22" s="1"/>
  <c r="AD15" i="22" a="1"/>
  <c r="AD15" i="22" s="1"/>
  <c r="AE15" i="22" a="1"/>
  <c r="AE15" i="22" s="1"/>
  <c r="AE13" i="22" a="1"/>
  <c r="AE13" i="22" s="1"/>
  <c r="AF15" i="22" a="1"/>
  <c r="AF15" i="22" s="1"/>
  <c r="AF13" i="22" a="1"/>
  <c r="AF13" i="22" s="1"/>
  <c r="N11" i="22" a="1"/>
  <c r="N11" i="22" s="1"/>
  <c r="P11" i="22" a="1"/>
  <c r="P11" i="22" s="1"/>
  <c r="N12" i="22" a="1"/>
  <c r="N12" i="22" s="1"/>
  <c r="O12" i="22" a="1"/>
  <c r="O12" i="22" s="1"/>
  <c r="O10" i="22" a="1"/>
  <c r="O10" i="22" s="1"/>
  <c r="P12" i="22" a="1"/>
  <c r="P12" i="22" s="1"/>
  <c r="P10" i="22" a="1"/>
  <c r="P10" i="22" s="1"/>
  <c r="J27" i="22" a="1"/>
  <c r="J27" i="22" s="1"/>
  <c r="L26" i="22" a="1"/>
  <c r="L26" i="22" s="1"/>
  <c r="K27" i="22" a="1"/>
  <c r="K27" i="22" s="1"/>
  <c r="K25" i="22" a="1"/>
  <c r="K25" i="22" s="1"/>
  <c r="L25" i="22" a="1"/>
  <c r="L25" i="22" s="1"/>
  <c r="L27" i="22" a="1"/>
  <c r="L27" i="22" s="1"/>
  <c r="Z8" i="22" a="1"/>
  <c r="Z8" i="22" s="1"/>
  <c r="AB8" i="22" a="1"/>
  <c r="AB8" i="22" s="1"/>
  <c r="AA7" i="22" a="1"/>
  <c r="AA7" i="22" s="1"/>
  <c r="Z9" i="22" a="1"/>
  <c r="Z9" i="22" s="1"/>
  <c r="AB7" i="22" a="1"/>
  <c r="AB7" i="22" s="1"/>
  <c r="AA9" i="22" a="1"/>
  <c r="AA9" i="22" s="1"/>
  <c r="AB9" i="22" a="1"/>
  <c r="AB9" i="22" s="1"/>
  <c r="X29" i="22" a="1"/>
  <c r="X29" i="22" s="1"/>
  <c r="W28" i="22" a="1"/>
  <c r="W28" i="22" s="1"/>
  <c r="X28" i="22" a="1"/>
  <c r="X28" i="22" s="1"/>
  <c r="V30" i="22" a="1"/>
  <c r="V30" i="22" s="1"/>
  <c r="W30" i="22" a="1"/>
  <c r="W30" i="22" s="1"/>
  <c r="X30" i="22" a="1"/>
  <c r="X30" i="22" s="1"/>
  <c r="V29" i="22" a="1"/>
  <c r="V29" i="22" s="1"/>
  <c r="Z14" i="22" a="1"/>
  <c r="Z14" i="22" s="1"/>
  <c r="AB14" i="22" a="1"/>
  <c r="AB14" i="22" s="1"/>
  <c r="Z15" i="22" a="1"/>
  <c r="Z15" i="22" s="1"/>
  <c r="AA15" i="22" a="1"/>
  <c r="AA15" i="22" s="1"/>
  <c r="AB15" i="22" a="1"/>
  <c r="AB15" i="22" s="1"/>
  <c r="AA13" i="22" a="1"/>
  <c r="AA13" i="22" s="1"/>
  <c r="AB13" i="22" a="1"/>
  <c r="AB13" i="22" s="1"/>
  <c r="W13" i="22" a="1"/>
  <c r="W13" i="22" s="1"/>
  <c r="X13" i="22" a="1"/>
  <c r="X13" i="22" s="1"/>
  <c r="V15" i="22" a="1"/>
  <c r="V15" i="22" s="1"/>
  <c r="W15" i="22" a="1"/>
  <c r="W15" i="22" s="1"/>
  <c r="V14" i="22" a="1"/>
  <c r="V14" i="22" s="1"/>
  <c r="X14" i="22" a="1"/>
  <c r="X14" i="22" s="1"/>
  <c r="X15" i="22" a="1"/>
  <c r="X15" i="22" s="1"/>
  <c r="AU8" i="22"/>
  <c r="H8" i="22" a="1"/>
  <c r="H8" i="22" s="1"/>
  <c r="G7" i="22" a="1"/>
  <c r="G7" i="22" s="1"/>
  <c r="H7" i="22" a="1"/>
  <c r="H7" i="22" s="1"/>
  <c r="F9" i="22" a="1"/>
  <c r="F9" i="22" s="1"/>
  <c r="G9" i="22" a="1"/>
  <c r="G9" i="22" s="1"/>
  <c r="F8" i="22" a="1"/>
  <c r="F8" i="22" s="1"/>
  <c r="H9" i="22" a="1"/>
  <c r="H9" i="22" s="1"/>
  <c r="R11" i="22" a="1"/>
  <c r="R11" i="22" s="1"/>
  <c r="T11" i="22" a="1"/>
  <c r="T11" i="22" s="1"/>
  <c r="S10" i="22" a="1"/>
  <c r="S10" i="22" s="1"/>
  <c r="R12" i="22" a="1"/>
  <c r="R12" i="22" s="1"/>
  <c r="T10" i="22" a="1"/>
  <c r="T10" i="22" s="1"/>
  <c r="S12" i="22" a="1"/>
  <c r="S12" i="22" s="1"/>
  <c r="T12" i="22" a="1"/>
  <c r="T12" i="22" s="1"/>
  <c r="X22" i="22" a="1"/>
  <c r="X22" i="22" s="1"/>
  <c r="V23" i="22" a="1"/>
  <c r="V23" i="22" s="1"/>
  <c r="X24" i="22" a="1"/>
  <c r="X24" i="22" s="1"/>
  <c r="X23" i="22" a="1"/>
  <c r="X23" i="22" s="1"/>
  <c r="V24" i="22" a="1"/>
  <c r="V24" i="22" s="1"/>
  <c r="W22" i="22" a="1"/>
  <c r="W22" i="22" s="1"/>
  <c r="W24" i="22" a="1"/>
  <c r="W24" i="22" s="1"/>
  <c r="F27" i="22" a="1"/>
  <c r="F27" i="22" s="1"/>
  <c r="F26" i="22" a="1"/>
  <c r="F26" i="22" s="1"/>
  <c r="G27" i="22" a="1"/>
  <c r="G27" i="22" s="1"/>
  <c r="H26" i="22" a="1"/>
  <c r="H26" i="22" s="1"/>
  <c r="H27" i="22" a="1"/>
  <c r="H27" i="22" s="1"/>
  <c r="G25" i="22" a="1"/>
  <c r="G25" i="22" s="1"/>
  <c r="H25" i="22" a="1"/>
  <c r="H25" i="22" s="1"/>
  <c r="N14" i="22" a="1"/>
  <c r="N14" i="22" s="1"/>
  <c r="O13" i="22" a="1"/>
  <c r="O13" i="22" s="1"/>
  <c r="P14" i="22" a="1"/>
  <c r="P14" i="22" s="1"/>
  <c r="P13" i="22" a="1"/>
  <c r="P13" i="22" s="1"/>
  <c r="N15" i="22" a="1"/>
  <c r="N15" i="22" s="1"/>
  <c r="O15" i="22" a="1"/>
  <c r="O15" i="22" s="1"/>
  <c r="P15" i="22" a="1"/>
  <c r="P15" i="22" s="1"/>
  <c r="AE16" i="22" a="1"/>
  <c r="AE16" i="22" s="1"/>
  <c r="AF18" i="22" a="1"/>
  <c r="AF18" i="22" s="1"/>
  <c r="AF16" i="22" a="1"/>
  <c r="AF16" i="22" s="1"/>
  <c r="AD17" i="22" a="1"/>
  <c r="AD17" i="22" s="1"/>
  <c r="AF17" i="22" a="1"/>
  <c r="AF17" i="22" s="1"/>
  <c r="AD18" i="22" a="1"/>
  <c r="AD18" i="22" s="1"/>
  <c r="AE18" i="22" a="1"/>
  <c r="AE18" i="22" s="1"/>
  <c r="J18" i="22" a="1"/>
  <c r="J18" i="22" s="1"/>
  <c r="K18" i="22" a="1"/>
  <c r="K18" i="22" s="1"/>
  <c r="L18" i="22" a="1"/>
  <c r="L18" i="22" s="1"/>
  <c r="J17" i="22" a="1"/>
  <c r="J17" i="22" s="1"/>
  <c r="K16" i="22" a="1"/>
  <c r="K16" i="22" s="1"/>
  <c r="L17" i="22" a="1"/>
  <c r="L17" i="22" s="1"/>
  <c r="L16" i="22" a="1"/>
  <c r="L16" i="22" s="1"/>
  <c r="AA30" i="22" a="1"/>
  <c r="AA30" i="22" s="1"/>
  <c r="AB30" i="22" a="1"/>
  <c r="AB30" i="22" s="1"/>
  <c r="Z29" i="22" a="1"/>
  <c r="Z29" i="22" s="1"/>
  <c r="AB29" i="22" a="1"/>
  <c r="AB29" i="22" s="1"/>
  <c r="AA28" i="22" a="1"/>
  <c r="AA28" i="22" s="1"/>
  <c r="AB28" i="22" a="1"/>
  <c r="AB28" i="22" s="1"/>
  <c r="Z30" i="22" a="1"/>
  <c r="Z30" i="22" s="1"/>
  <c r="F15" i="22" a="1"/>
  <c r="F15" i="22" s="1"/>
  <c r="G15" i="22" a="1"/>
  <c r="G15" i="22" s="1"/>
  <c r="G13" i="22" a="1"/>
  <c r="G13" i="22" s="1"/>
  <c r="F14" i="22" a="1"/>
  <c r="F14" i="22" s="1"/>
  <c r="H15" i="22" a="1"/>
  <c r="H15" i="22" s="1"/>
  <c r="H13" i="22" a="1"/>
  <c r="H13" i="22" s="1"/>
  <c r="H14" i="22" a="1"/>
  <c r="H14" i="22" s="1"/>
  <c r="X6" i="22" a="1"/>
  <c r="X6" i="22" s="1"/>
  <c r="V5" i="22" a="1"/>
  <c r="V5" i="22" s="1"/>
  <c r="X5" i="22" a="1"/>
  <c r="X5" i="22" s="1"/>
  <c r="W4" i="22" a="1"/>
  <c r="W4" i="22" s="1"/>
  <c r="X4" i="22" a="1"/>
  <c r="X4" i="22" s="1"/>
  <c r="V6" i="22" a="1"/>
  <c r="V6" i="22" s="1"/>
  <c r="W6" i="22" a="1"/>
  <c r="W6" i="22" s="1"/>
  <c r="H28" i="22" a="1"/>
  <c r="H28" i="22" s="1"/>
  <c r="F30" i="22" a="1"/>
  <c r="F30" i="22" s="1"/>
  <c r="G30" i="22" a="1"/>
  <c r="G30" i="22" s="1"/>
  <c r="H30" i="22" a="1"/>
  <c r="H30" i="22" s="1"/>
  <c r="F29" i="22" a="1"/>
  <c r="F29" i="22" s="1"/>
  <c r="G28" i="22" a="1"/>
  <c r="G28" i="22" s="1"/>
  <c r="H29" i="22" a="1"/>
  <c r="H29" i="22" s="1"/>
  <c r="W10" i="22" a="1"/>
  <c r="W10" i="22" s="1"/>
  <c r="X10" i="22" a="1"/>
  <c r="X10" i="22" s="1"/>
  <c r="V12" i="22" a="1"/>
  <c r="V12" i="22" s="1"/>
  <c r="V11" i="22" a="1"/>
  <c r="V11" i="22" s="1"/>
  <c r="W12" i="22" a="1"/>
  <c r="W12" i="22" s="1"/>
  <c r="X11" i="22" a="1"/>
  <c r="X11" i="22" s="1"/>
  <c r="X12" i="22" a="1"/>
  <c r="X12" i="22" s="1"/>
  <c r="AI7" i="22" a="1"/>
  <c r="AI7" i="22" s="1"/>
  <c r="AJ7" i="22" a="1"/>
  <c r="AJ7" i="22" s="1"/>
  <c r="AH9" i="22" a="1"/>
  <c r="AH9" i="22" s="1"/>
  <c r="AH8" i="22" a="1"/>
  <c r="AH8" i="22" s="1"/>
  <c r="AI9" i="22" a="1"/>
  <c r="AI9" i="22" s="1"/>
  <c r="AJ8" i="22" a="1"/>
  <c r="AJ8" i="22" s="1"/>
  <c r="AJ9" i="22" a="1"/>
  <c r="AJ9" i="22" s="1"/>
  <c r="W19" i="22" a="1"/>
  <c r="W19" i="22" s="1"/>
  <c r="X19" i="22" a="1"/>
  <c r="X19" i="22" s="1"/>
  <c r="V21" i="22" a="1"/>
  <c r="V21" i="22" s="1"/>
  <c r="X21" i="22" a="1"/>
  <c r="X21" i="22" s="1"/>
  <c r="V20" i="22" a="1"/>
  <c r="V20" i="22" s="1"/>
  <c r="W21" i="22" a="1"/>
  <c r="W21" i="22" s="1"/>
  <c r="X20" i="22" a="1"/>
  <c r="X20" i="22" s="1"/>
  <c r="AA25" i="22" a="1"/>
  <c r="AA25" i="22" s="1"/>
  <c r="AB25" i="22" a="1"/>
  <c r="AB25" i="22" s="1"/>
  <c r="Z26" i="22" a="1"/>
  <c r="Z26" i="22" s="1"/>
  <c r="Z27" i="22" a="1"/>
  <c r="Z27" i="22" s="1"/>
  <c r="AB26" i="22" a="1"/>
  <c r="AB26" i="22" s="1"/>
  <c r="AA27" i="22" a="1"/>
  <c r="AA27" i="22" s="1"/>
  <c r="AB27" i="22" a="1"/>
  <c r="AB27" i="22" s="1"/>
  <c r="J8" i="22" a="1"/>
  <c r="J8" i="22" s="1"/>
  <c r="L8" i="22" a="1"/>
  <c r="L8" i="22" s="1"/>
  <c r="J9" i="22" a="1"/>
  <c r="J9" i="22" s="1"/>
  <c r="K9" i="22" a="1"/>
  <c r="K9" i="22" s="1"/>
  <c r="L9" i="22" a="1"/>
  <c r="L9" i="22" s="1"/>
  <c r="K7" i="22" a="1"/>
  <c r="K7" i="22" s="1"/>
  <c r="L7" i="22" a="1"/>
  <c r="L7" i="22" s="1"/>
  <c r="J26" i="22" a="1"/>
  <c r="J26" i="22" s="1"/>
  <c r="C22" i="21" a="1"/>
  <c r="C22" i="21" s="1"/>
  <c r="D22" i="21" a="1"/>
  <c r="D22" i="21" s="1"/>
  <c r="B23" i="21" a="1"/>
  <c r="B23" i="21" s="1"/>
  <c r="D23" i="21" a="1"/>
  <c r="D23" i="21" s="1"/>
  <c r="D24" i="21" a="1"/>
  <c r="D24" i="21" s="1"/>
  <c r="B24" i="21" a="1"/>
  <c r="B24" i="21" s="1"/>
  <c r="C24" i="21" a="1"/>
  <c r="C24" i="21" s="1"/>
  <c r="Z26" i="21" a="1"/>
  <c r="Z26" i="21" s="1"/>
  <c r="Z27" i="21" a="1"/>
  <c r="Z27" i="21" s="1"/>
  <c r="AA27" i="21" a="1"/>
  <c r="AA27" i="21" s="1"/>
  <c r="AB27" i="21" a="1"/>
  <c r="AB27" i="21" s="1"/>
  <c r="AB25" i="21" a="1"/>
  <c r="AB25" i="21" s="1"/>
  <c r="F26" i="21" a="1"/>
  <c r="F26" i="21" s="1"/>
  <c r="G27" i="21" a="1"/>
  <c r="G27" i="21" s="1"/>
  <c r="H26" i="21" a="1"/>
  <c r="H26" i="21" s="1"/>
  <c r="H27" i="21" a="1"/>
  <c r="H27" i="21" s="1"/>
  <c r="F27" i="21" a="1"/>
  <c r="F27" i="21" s="1"/>
  <c r="H25" i="21" a="1"/>
  <c r="H25" i="21" s="1"/>
  <c r="G25" i="21" a="1"/>
  <c r="G25" i="21" s="1"/>
  <c r="H28" i="21" a="1"/>
  <c r="H28" i="21" s="1"/>
  <c r="V12" i="21" a="1"/>
  <c r="V12" i="21" s="1"/>
  <c r="W10" i="21" a="1"/>
  <c r="W10" i="21" s="1"/>
  <c r="W12" i="21" a="1"/>
  <c r="W12" i="21" s="1"/>
  <c r="X10" i="21" a="1"/>
  <c r="X10" i="21" s="1"/>
  <c r="V11" i="21" a="1"/>
  <c r="V11" i="21" s="1"/>
  <c r="X12" i="21" a="1"/>
  <c r="X12" i="21" s="1"/>
  <c r="X11" i="21" a="1"/>
  <c r="X11" i="21" s="1"/>
  <c r="L5" i="21" a="1"/>
  <c r="L5" i="21" s="1"/>
  <c r="J6" i="21" a="1"/>
  <c r="J6" i="21" s="1"/>
  <c r="L6" i="21" a="1"/>
  <c r="L6" i="21" s="1"/>
  <c r="K4" i="21" a="1"/>
  <c r="K4" i="21" s="1"/>
  <c r="J5" i="21" a="1"/>
  <c r="J5" i="21" s="1"/>
  <c r="L25" i="21" a="1"/>
  <c r="L25" i="21" s="1"/>
  <c r="J26" i="21" a="1"/>
  <c r="J26" i="21" s="1"/>
  <c r="L26" i="21" a="1"/>
  <c r="L26" i="21" s="1"/>
  <c r="J27" i="21" a="1"/>
  <c r="J27" i="21" s="1"/>
  <c r="K27" i="21" a="1"/>
  <c r="K27" i="21" s="1"/>
  <c r="K25" i="21" a="1"/>
  <c r="K25" i="21" s="1"/>
  <c r="L27" i="21" a="1"/>
  <c r="L27" i="21" s="1"/>
  <c r="O22" i="21" a="1"/>
  <c r="O22" i="21" s="1"/>
  <c r="N24" i="21" a="1"/>
  <c r="N24" i="21" s="1"/>
  <c r="P23" i="21" a="1"/>
  <c r="P23" i="21" s="1"/>
  <c r="N23" i="21" a="1"/>
  <c r="N23" i="21" s="1"/>
  <c r="O24" i="21" a="1"/>
  <c r="O24" i="21" s="1"/>
  <c r="P22" i="21" a="1"/>
  <c r="P22" i="21" s="1"/>
  <c r="P24" i="21" a="1"/>
  <c r="P24" i="21" s="1"/>
  <c r="C25" i="21" a="1"/>
  <c r="C25" i="21" s="1"/>
  <c r="D25" i="21" a="1"/>
  <c r="D25" i="21" s="1"/>
  <c r="B27" i="21" a="1"/>
  <c r="B27" i="21" s="1"/>
  <c r="C27" i="21" a="1"/>
  <c r="C27" i="21" s="1"/>
  <c r="B26" i="21" a="1"/>
  <c r="B26" i="21" s="1"/>
  <c r="D26" i="21" a="1"/>
  <c r="D26" i="21" s="1"/>
  <c r="Z5" i="21" a="1"/>
  <c r="Z5" i="21" s="1"/>
  <c r="Z6" i="21" a="1"/>
  <c r="Z6" i="21" s="1"/>
  <c r="AB5" i="21" a="1"/>
  <c r="AB5" i="21" s="1"/>
  <c r="AA6" i="21" a="1"/>
  <c r="AA6" i="21" s="1"/>
  <c r="AA4" i="21" a="1"/>
  <c r="AA4" i="21" s="1"/>
  <c r="AB6" i="21" a="1"/>
  <c r="AB6" i="21" s="1"/>
  <c r="AB4" i="21" a="1"/>
  <c r="AB4" i="21" s="1"/>
  <c r="AH6" i="21" a="1"/>
  <c r="AH6" i="21" s="1"/>
  <c r="AI6" i="21" a="1"/>
  <c r="AI6" i="21" s="1"/>
  <c r="AJ6" i="21" a="1"/>
  <c r="AJ6" i="21" s="1"/>
  <c r="AH5" i="21" a="1"/>
  <c r="AH5" i="21" s="1"/>
  <c r="AJ5" i="21" a="1"/>
  <c r="AJ5" i="21" s="1"/>
  <c r="AI4" i="21" a="1"/>
  <c r="AI4" i="21" s="1"/>
  <c r="W21" i="21" a="1"/>
  <c r="W21" i="21" s="1"/>
  <c r="X21" i="21" a="1"/>
  <c r="X21" i="21" s="1"/>
  <c r="V20" i="21" a="1"/>
  <c r="V20" i="21" s="1"/>
  <c r="X20" i="21" a="1"/>
  <c r="X20" i="21" s="1"/>
  <c r="V21" i="21" a="1"/>
  <c r="V21" i="21" s="1"/>
  <c r="W19" i="21" a="1"/>
  <c r="W19" i="21" s="1"/>
  <c r="X19" i="21" a="1"/>
  <c r="X19" i="21" s="1"/>
  <c r="O4" i="21" a="1"/>
  <c r="O4" i="21" s="1"/>
  <c r="N5" i="21" a="1"/>
  <c r="N5" i="21" s="1"/>
  <c r="P4" i="21" a="1"/>
  <c r="P4" i="21" s="1"/>
  <c r="P5" i="21" a="1"/>
  <c r="P5" i="21" s="1"/>
  <c r="N6" i="21" a="1"/>
  <c r="N6" i="21" s="1"/>
  <c r="O6" i="21" a="1"/>
  <c r="O6" i="21" s="1"/>
  <c r="P6" i="21" a="1"/>
  <c r="P6" i="21" s="1"/>
  <c r="L22" i="21" a="1"/>
  <c r="L22" i="21" s="1"/>
  <c r="J23" i="21" a="1"/>
  <c r="J23" i="21" s="1"/>
  <c r="L24" i="21" a="1"/>
  <c r="L24" i="21" s="1"/>
  <c r="L23" i="21" a="1"/>
  <c r="L23" i="21" s="1"/>
  <c r="J24" i="21" a="1"/>
  <c r="J24" i="21" s="1"/>
  <c r="K22" i="21" a="1"/>
  <c r="K22" i="21" s="1"/>
  <c r="K24" i="21" a="1"/>
  <c r="K24" i="21" s="1"/>
  <c r="N21" i="21" a="1"/>
  <c r="N21" i="21" s="1"/>
  <c r="O19" i="21" a="1"/>
  <c r="O19" i="21" s="1"/>
  <c r="P19" i="21" a="1"/>
  <c r="P19" i="21" s="1"/>
  <c r="P21" i="21" a="1"/>
  <c r="P21" i="21" s="1"/>
  <c r="P20" i="21" a="1"/>
  <c r="P20" i="21" s="1"/>
  <c r="N20" i="21" a="1"/>
  <c r="N20" i="21" s="1"/>
  <c r="O21" i="21" a="1"/>
  <c r="O21" i="21" s="1"/>
  <c r="V15" i="21" a="1"/>
  <c r="V15" i="21" s="1"/>
  <c r="V14" i="21" a="1"/>
  <c r="V14" i="21" s="1"/>
  <c r="X14" i="21" a="1"/>
  <c r="X14" i="21" s="1"/>
  <c r="W13" i="21" a="1"/>
  <c r="W13" i="21" s="1"/>
  <c r="X15" i="21" a="1"/>
  <c r="X15" i="21" s="1"/>
  <c r="X13" i="21" a="1"/>
  <c r="X13" i="21" s="1"/>
  <c r="W15" i="21" a="1"/>
  <c r="W15" i="21" s="1"/>
  <c r="AB19" i="21" a="1"/>
  <c r="AB19" i="21" s="1"/>
  <c r="Z21" i="21" a="1"/>
  <c r="Z21" i="21" s="1"/>
  <c r="AA21" i="21" a="1"/>
  <c r="AA21" i="21" s="1"/>
  <c r="Z20" i="21" a="1"/>
  <c r="Z20" i="21" s="1"/>
  <c r="AA19" i="21" a="1"/>
  <c r="AA19" i="21" s="1"/>
  <c r="AB20" i="21" a="1"/>
  <c r="AB20" i="21" s="1"/>
  <c r="AB21" i="21" a="1"/>
  <c r="AB21" i="21" s="1"/>
  <c r="AA7" i="21" a="1"/>
  <c r="AA7" i="21" s="1"/>
  <c r="AB9" i="21" a="1"/>
  <c r="AB9" i="21" s="1"/>
  <c r="AB7" i="21" a="1"/>
  <c r="AB7" i="21" s="1"/>
  <c r="Z8" i="21" a="1"/>
  <c r="Z8" i="21" s="1"/>
  <c r="Z9" i="21" a="1"/>
  <c r="Z9" i="21" s="1"/>
  <c r="AB8" i="21" a="1"/>
  <c r="AB8" i="21" s="1"/>
  <c r="AA9" i="21" a="1"/>
  <c r="AA9" i="21" s="1"/>
  <c r="S16" i="21" a="1"/>
  <c r="S16" i="21" s="1"/>
  <c r="R17" i="21" a="1"/>
  <c r="R17" i="21" s="1"/>
  <c r="S18" i="21" a="1"/>
  <c r="S18" i="21" s="1"/>
  <c r="T18" i="21" a="1"/>
  <c r="T18" i="21" s="1"/>
  <c r="T17" i="21" a="1"/>
  <c r="T17" i="21" s="1"/>
  <c r="T16" i="21" a="1"/>
  <c r="T16" i="21" s="1"/>
  <c r="AD18" i="21" a="1"/>
  <c r="AD18" i="21" s="1"/>
  <c r="AE18" i="21" a="1"/>
  <c r="AE18" i="21" s="1"/>
  <c r="AF18" i="21" a="1"/>
  <c r="AF18" i="21" s="1"/>
  <c r="AE16" i="21" a="1"/>
  <c r="AE16" i="21" s="1"/>
  <c r="AF16" i="21" a="1"/>
  <c r="AF16" i="21" s="1"/>
  <c r="AF17" i="21" a="1"/>
  <c r="AF17" i="21" s="1"/>
  <c r="AD17" i="21" a="1"/>
  <c r="AD17" i="21" s="1"/>
  <c r="S12" i="21" a="1"/>
  <c r="S12" i="21" s="1"/>
  <c r="S10" i="21" a="1"/>
  <c r="S10" i="21" s="1"/>
  <c r="T12" i="21" a="1"/>
  <c r="T12" i="21" s="1"/>
  <c r="T10" i="21" a="1"/>
  <c r="T10" i="21" s="1"/>
  <c r="R11" i="21" a="1"/>
  <c r="R11" i="21" s="1"/>
  <c r="T11" i="21" a="1"/>
  <c r="T11" i="21" s="1"/>
  <c r="R12" i="21" a="1"/>
  <c r="R12" i="21" s="1"/>
  <c r="F20" i="21" a="1"/>
  <c r="F20" i="21" s="1"/>
  <c r="F21" i="21" a="1"/>
  <c r="F21" i="21" s="1"/>
  <c r="G19" i="21" a="1"/>
  <c r="G19" i="21" s="1"/>
  <c r="H19" i="21" a="1"/>
  <c r="H19" i="21" s="1"/>
  <c r="G21" i="21" a="1"/>
  <c r="G21" i="21" s="1"/>
  <c r="H21" i="21" a="1"/>
  <c r="H21" i="21" s="1"/>
  <c r="H20" i="21" a="1"/>
  <c r="H20" i="21" s="1"/>
  <c r="X5" i="21" a="1"/>
  <c r="X5" i="21" s="1"/>
  <c r="X4" i="21" a="1"/>
  <c r="X4" i="21" s="1"/>
  <c r="V6" i="21" a="1"/>
  <c r="V6" i="21" s="1"/>
  <c r="W6" i="21" a="1"/>
  <c r="W6" i="21" s="1"/>
  <c r="W4" i="21" a="1"/>
  <c r="W4" i="21" s="1"/>
  <c r="V5" i="21" a="1"/>
  <c r="V5" i="21" s="1"/>
  <c r="X6" i="21" a="1"/>
  <c r="X6" i="21" s="1"/>
  <c r="AU8" i="21"/>
  <c r="X23" i="21" a="1"/>
  <c r="X23" i="21" s="1"/>
  <c r="W22" i="21" a="1"/>
  <c r="W22" i="21" s="1"/>
  <c r="V23" i="21" a="1"/>
  <c r="V23" i="21" s="1"/>
  <c r="X22" i="21" a="1"/>
  <c r="X22" i="21" s="1"/>
  <c r="X24" i="21" a="1"/>
  <c r="X24" i="21" s="1"/>
  <c r="W24" i="21" a="1"/>
  <c r="W24" i="21" s="1"/>
  <c r="V29" i="21" a="1"/>
  <c r="V29" i="21" s="1"/>
  <c r="X29" i="21" a="1"/>
  <c r="X29" i="21" s="1"/>
  <c r="W28" i="21" a="1"/>
  <c r="W28" i="21" s="1"/>
  <c r="W30" i="21" a="1"/>
  <c r="W30" i="21" s="1"/>
  <c r="X30" i="21" a="1"/>
  <c r="X30" i="21" s="1"/>
  <c r="H29" i="21" a="1"/>
  <c r="H29" i="21" s="1"/>
  <c r="F30" i="21" a="1"/>
  <c r="F30" i="21" s="1"/>
  <c r="G30" i="21" a="1"/>
  <c r="G30" i="21" s="1"/>
  <c r="G28" i="21" a="1"/>
  <c r="G28" i="21" s="1"/>
  <c r="AH23" i="21" a="1"/>
  <c r="AH23" i="21" s="1"/>
  <c r="AI22" i="21" a="1"/>
  <c r="AI22" i="21" s="1"/>
  <c r="AJ23" i="21" a="1"/>
  <c r="AJ23" i="21" s="1"/>
  <c r="AH24" i="21" a="1"/>
  <c r="AH24" i="21" s="1"/>
  <c r="AJ22" i="21" a="1"/>
  <c r="AJ22" i="21" s="1"/>
  <c r="AI24" i="21" a="1"/>
  <c r="AI24" i="21" s="1"/>
  <c r="AJ24" i="21" a="1"/>
  <c r="AJ24" i="21" s="1"/>
  <c r="AD8" i="21" a="1"/>
  <c r="AD8" i="21" s="1"/>
  <c r="AF8" i="21" a="1"/>
  <c r="AF8" i="21" s="1"/>
  <c r="AE7" i="21" a="1"/>
  <c r="AE7" i="21" s="1"/>
  <c r="AD9" i="21" a="1"/>
  <c r="AD9" i="21" s="1"/>
  <c r="AF7" i="21" a="1"/>
  <c r="AF7" i="21" s="1"/>
  <c r="AE9" i="21" a="1"/>
  <c r="AE9" i="21" s="1"/>
  <c r="AF9" i="21" a="1"/>
  <c r="AF9" i="21" s="1"/>
  <c r="C12" i="21" a="1"/>
  <c r="C12" i="21" s="1"/>
  <c r="B11" i="21" a="1"/>
  <c r="B11" i="21" s="1"/>
  <c r="D12" i="21" a="1"/>
  <c r="D12" i="21" s="1"/>
  <c r="D11" i="21" a="1"/>
  <c r="D11" i="21" s="1"/>
  <c r="C10" i="21" a="1"/>
  <c r="C10" i="21" s="1"/>
  <c r="D10" i="21" a="1"/>
  <c r="D10" i="21" s="1"/>
  <c r="B12" i="21" a="1"/>
  <c r="B12" i="21" s="1"/>
  <c r="L9" i="21" a="1"/>
  <c r="L9" i="21" s="1"/>
  <c r="J8" i="21" a="1"/>
  <c r="J8" i="21" s="1"/>
  <c r="K7" i="21" a="1"/>
  <c r="K7" i="21" s="1"/>
  <c r="L8" i="21" a="1"/>
  <c r="L8" i="21" s="1"/>
  <c r="L7" i="21" a="1"/>
  <c r="L7" i="21" s="1"/>
  <c r="J9" i="21" a="1"/>
  <c r="J9" i="21" s="1"/>
  <c r="K9" i="21" a="1"/>
  <c r="K9" i="21" s="1"/>
  <c r="F9" i="21" a="1"/>
  <c r="F9" i="21" s="1"/>
  <c r="G7" i="21" a="1"/>
  <c r="G7" i="21" s="1"/>
  <c r="F8" i="21" a="1"/>
  <c r="F8" i="21" s="1"/>
  <c r="G9" i="21" a="1"/>
  <c r="G9" i="21" s="1"/>
  <c r="H7" i="21" a="1"/>
  <c r="H7" i="21" s="1"/>
  <c r="H8" i="21" a="1"/>
  <c r="H8" i="21" s="1"/>
  <c r="H9" i="21" a="1"/>
  <c r="H9" i="21" s="1"/>
  <c r="AD20" i="21" a="1"/>
  <c r="AD20" i="21" s="1"/>
  <c r="AF21" i="21" a="1"/>
  <c r="AF21" i="21" s="1"/>
  <c r="AE19" i="21" a="1"/>
  <c r="AE19" i="21" s="1"/>
  <c r="AF20" i="21" a="1"/>
  <c r="AF20" i="21" s="1"/>
  <c r="AD21" i="21" a="1"/>
  <c r="AD21" i="21" s="1"/>
  <c r="AE21" i="21" a="1"/>
  <c r="AE21" i="21" s="1"/>
  <c r="AF19" i="21" a="1"/>
  <c r="AF19" i="21" s="1"/>
  <c r="T24" i="21" a="1"/>
  <c r="T24" i="21" s="1"/>
  <c r="S22" i="21" a="1"/>
  <c r="S22" i="21" s="1"/>
  <c r="T22" i="21" a="1"/>
  <c r="T22" i="21" s="1"/>
  <c r="R23" i="21" a="1"/>
  <c r="R23" i="21" s="1"/>
  <c r="R24" i="21" a="1"/>
  <c r="R24" i="21" s="1"/>
  <c r="S24" i="21" a="1"/>
  <c r="S24" i="21" s="1"/>
  <c r="K19" i="21" a="1"/>
  <c r="K19" i="21" s="1"/>
  <c r="L21" i="21" a="1"/>
  <c r="L21" i="21" s="1"/>
  <c r="L19" i="21" a="1"/>
  <c r="L19" i="21" s="1"/>
  <c r="L20" i="21" a="1"/>
  <c r="L20" i="21" s="1"/>
  <c r="J21" i="21" a="1"/>
  <c r="J21" i="21" s="1"/>
  <c r="K21" i="21" a="1"/>
  <c r="K21" i="21" s="1"/>
  <c r="J20" i="21" a="1"/>
  <c r="J20" i="21" s="1"/>
  <c r="G16" i="21" a="1"/>
  <c r="G16" i="21" s="1"/>
  <c r="H18" i="21" a="1"/>
  <c r="H18" i="21" s="1"/>
  <c r="H16" i="21" a="1"/>
  <c r="H16" i="21" s="1"/>
  <c r="F17" i="21" a="1"/>
  <c r="F17" i="21" s="1"/>
  <c r="F18" i="21" a="1"/>
  <c r="F18" i="21" s="1"/>
  <c r="H17" i="21" a="1"/>
  <c r="H17" i="21" s="1"/>
  <c r="G18" i="21" a="1"/>
  <c r="G18" i="21" s="1"/>
  <c r="Z17" i="21" a="1"/>
  <c r="Z17" i="21" s="1"/>
  <c r="AA16" i="21" a="1"/>
  <c r="AA16" i="21" s="1"/>
  <c r="AB16" i="21" a="1"/>
  <c r="AB16" i="21" s="1"/>
  <c r="AB17" i="21" a="1"/>
  <c r="AB17" i="21" s="1"/>
  <c r="AA18" i="21" a="1"/>
  <c r="AA18" i="21" s="1"/>
  <c r="AB18" i="21" a="1"/>
  <c r="AB18" i="21" s="1"/>
  <c r="Z18" i="21" a="1"/>
  <c r="Z18" i="21" s="1"/>
  <c r="L17" i="21" a="1"/>
  <c r="L17" i="21" s="1"/>
  <c r="J18" i="21" a="1"/>
  <c r="J18" i="21" s="1"/>
  <c r="K16" i="21" a="1"/>
  <c r="K16" i="21" s="1"/>
  <c r="K18" i="21" a="1"/>
  <c r="K18" i="21" s="1"/>
  <c r="L18" i="21" a="1"/>
  <c r="L18" i="21" s="1"/>
  <c r="J17" i="21" a="1"/>
  <c r="J17" i="21" s="1"/>
  <c r="L16" i="21" a="1"/>
  <c r="L16" i="21" s="1"/>
  <c r="AI9" i="21" a="1"/>
  <c r="AI9" i="21" s="1"/>
  <c r="AH8" i="21" a="1"/>
  <c r="AH8" i="21" s="1"/>
  <c r="AJ9" i="21" a="1"/>
  <c r="AJ9" i="21" s="1"/>
  <c r="AJ8" i="21" a="1"/>
  <c r="AJ8" i="21" s="1"/>
  <c r="AI7" i="21" a="1"/>
  <c r="AI7" i="21" s="1"/>
  <c r="AJ7" i="21" a="1"/>
  <c r="AJ7" i="21" s="1"/>
  <c r="AH9" i="21" a="1"/>
  <c r="AH9" i="21" s="1"/>
  <c r="N15" i="21" a="1"/>
  <c r="N15" i="21" s="1"/>
  <c r="O15" i="21" a="1"/>
  <c r="O15" i="21" s="1"/>
  <c r="P15" i="21" a="1"/>
  <c r="P15" i="21" s="1"/>
  <c r="O13" i="21" a="1"/>
  <c r="O13" i="21" s="1"/>
  <c r="N14" i="21" a="1"/>
  <c r="N14" i="21" s="1"/>
  <c r="P13" i="21" a="1"/>
  <c r="P13" i="21" s="1"/>
  <c r="P14" i="21" a="1"/>
  <c r="P14" i="21" s="1"/>
  <c r="AA13" i="21" a="1"/>
  <c r="AA13" i="21" s="1"/>
  <c r="AA15" i="21" a="1"/>
  <c r="AA15" i="21" s="1"/>
  <c r="AB13" i="21" a="1"/>
  <c r="AB13" i="21" s="1"/>
  <c r="AB15" i="21" a="1"/>
  <c r="AB15" i="21" s="1"/>
  <c r="Z14" i="21" a="1"/>
  <c r="Z14" i="21" s="1"/>
  <c r="AB14" i="21" a="1"/>
  <c r="AB14" i="21" s="1"/>
  <c r="Z15" i="21" a="1"/>
  <c r="Z15" i="21" s="1"/>
  <c r="AI12" i="21" a="1"/>
  <c r="AI12" i="21" s="1"/>
  <c r="AJ12" i="21" a="1"/>
  <c r="AJ12" i="21" s="1"/>
  <c r="AH11" i="21" a="1"/>
  <c r="AH11" i="21" s="1"/>
  <c r="AJ11" i="21" a="1"/>
  <c r="AJ11" i="21" s="1"/>
  <c r="AI10" i="21" a="1"/>
  <c r="AI10" i="21" s="1"/>
  <c r="AH12" i="21" a="1"/>
  <c r="AH12" i="21" s="1"/>
  <c r="AA30" i="21" a="1"/>
  <c r="AA30" i="21" s="1"/>
  <c r="AB30" i="21" a="1"/>
  <c r="AB30" i="21" s="1"/>
  <c r="Z29" i="21" a="1"/>
  <c r="Z29" i="21" s="1"/>
  <c r="AB29" i="21" a="1"/>
  <c r="AB29" i="21" s="1"/>
  <c r="AA28" i="21" a="1"/>
  <c r="AA28" i="21" s="1"/>
  <c r="H13" i="21" a="1"/>
  <c r="H13" i="21" s="1"/>
  <c r="F15" i="21" a="1"/>
  <c r="F15" i="21" s="1"/>
  <c r="G15" i="21" a="1"/>
  <c r="G15" i="21" s="1"/>
  <c r="F14" i="21" a="1"/>
  <c r="F14" i="21" s="1"/>
  <c r="H15" i="21" a="1"/>
  <c r="H15" i="21" s="1"/>
  <c r="H14" i="21" a="1"/>
  <c r="H14" i="21" s="1"/>
  <c r="G13" i="21" a="1"/>
  <c r="G13" i="21" s="1"/>
  <c r="D29" i="21" a="1"/>
  <c r="D29" i="21" s="1"/>
  <c r="C28" i="21" a="1"/>
  <c r="C28" i="21" s="1"/>
  <c r="B30" i="21" a="1"/>
  <c r="B30" i="21" s="1"/>
  <c r="D28" i="21" a="1"/>
  <c r="D28" i="21" s="1"/>
  <c r="C30" i="21" a="1"/>
  <c r="C30" i="21" s="1"/>
  <c r="B29" i="21" a="1"/>
  <c r="B29" i="21" s="1"/>
  <c r="D30" i="21" a="1"/>
  <c r="D30" i="21" s="1"/>
  <c r="AD5" i="21" a="1"/>
  <c r="AD5" i="21" s="1"/>
  <c r="AF5" i="21" a="1"/>
  <c r="AF5" i="21" s="1"/>
  <c r="AD6" i="21" a="1"/>
  <c r="AD6" i="21" s="1"/>
  <c r="AF4" i="21" a="1"/>
  <c r="AF4" i="21" s="1"/>
  <c r="AE6" i="21" a="1"/>
  <c r="AE6" i="21" s="1"/>
  <c r="AF6" i="21" a="1"/>
  <c r="AF6" i="21" s="1"/>
  <c r="N11" i="21" a="1"/>
  <c r="N11" i="21" s="1"/>
  <c r="N12" i="21" a="1"/>
  <c r="N12" i="21" s="1"/>
  <c r="P11" i="21" a="1"/>
  <c r="P11" i="21" s="1"/>
  <c r="O12" i="21" a="1"/>
  <c r="O12" i="21" s="1"/>
  <c r="P12" i="21" a="1"/>
  <c r="P12" i="21" s="1"/>
  <c r="O10" i="21" a="1"/>
  <c r="O10" i="21" s="1"/>
  <c r="P10" i="21" a="1"/>
  <c r="P10" i="21" s="1"/>
  <c r="N30" i="21" a="1"/>
  <c r="N30" i="21" s="1"/>
  <c r="N29" i="21" a="1"/>
  <c r="N29" i="21" s="1"/>
  <c r="O30" i="21" a="1"/>
  <c r="O30" i="21" s="1"/>
  <c r="P29" i="21" a="1"/>
  <c r="P29" i="21" s="1"/>
  <c r="P30" i="21" a="1"/>
  <c r="P30" i="21" s="1"/>
  <c r="O28" i="21" a="1"/>
  <c r="O28" i="21" s="1"/>
  <c r="P28" i="21" a="1"/>
  <c r="P28" i="21" s="1"/>
  <c r="AD27" i="21" a="1"/>
  <c r="AD27" i="21" s="1"/>
  <c r="AE27" i="21" a="1"/>
  <c r="AE27" i="21" s="1"/>
  <c r="AF27" i="21" a="1"/>
  <c r="AF27" i="21" s="1"/>
  <c r="AE25" i="21" a="1"/>
  <c r="AE25" i="21" s="1"/>
  <c r="AD26" i="21" a="1"/>
  <c r="AD26" i="21" s="1"/>
  <c r="AF26" i="21" a="1"/>
  <c r="AF26" i="21" s="1"/>
  <c r="AF25" i="21" a="1"/>
  <c r="AF25" i="21" s="1"/>
  <c r="AJ4" i="21" a="1"/>
  <c r="AJ4" i="21" s="1"/>
  <c r="K13" i="21" a="1"/>
  <c r="K13" i="21" s="1"/>
  <c r="L13" i="21" a="1"/>
  <c r="L13" i="21" s="1"/>
  <c r="J14" i="21" a="1"/>
  <c r="J14" i="21" s="1"/>
  <c r="J15" i="21" a="1"/>
  <c r="J15" i="21" s="1"/>
  <c r="L14" i="21" a="1"/>
  <c r="L14" i="21" s="1"/>
  <c r="K15" i="21" a="1"/>
  <c r="K15" i="21" s="1"/>
  <c r="L15" i="21" a="1"/>
  <c r="L15" i="21" s="1"/>
  <c r="V30" i="21" a="1"/>
  <c r="V30" i="21" s="1"/>
  <c r="X28" i="21" a="1"/>
  <c r="X28" i="21" s="1"/>
  <c r="Z30" i="21" a="1"/>
  <c r="Z30" i="21" s="1"/>
  <c r="D57" i="9" a="1"/>
  <c r="D57" i="9" s="1"/>
  <c r="J59" i="9" a="1"/>
  <c r="J59" i="9" s="1"/>
  <c r="J58" i="9" a="1"/>
  <c r="J58" i="9" s="1"/>
  <c r="F5" i="21" l="1" a="1"/>
  <c r="F5" i="21" s="1"/>
  <c r="AH15" i="21" a="1"/>
  <c r="AH15" i="21" s="1"/>
  <c r="AH30" i="21" a="1"/>
  <c r="AH30" i="21" s="1"/>
  <c r="K6" i="21" a="1"/>
  <c r="K6" i="21" s="1"/>
  <c r="AA25" i="21" a="1"/>
  <c r="AA25" i="21" s="1"/>
  <c r="V8" i="21" a="1"/>
  <c r="V8" i="21" s="1"/>
  <c r="S15" i="21" a="1"/>
  <c r="S15" i="21" s="1"/>
  <c r="D21" i="21" a="1"/>
  <c r="D21" i="21" s="1"/>
  <c r="T21" i="21" a="1"/>
  <c r="T21" i="21" s="1"/>
  <c r="AB23" i="21" a="1"/>
  <c r="AB23" i="21" s="1"/>
  <c r="W25" i="21" a="1"/>
  <c r="W25" i="21" s="1"/>
  <c r="B20" i="21" a="1"/>
  <c r="B20" i="21" s="1"/>
  <c r="Z23" i="21" a="1"/>
  <c r="Z23" i="21" s="1"/>
  <c r="AE30" i="21" a="1"/>
  <c r="AE30" i="21" s="1"/>
  <c r="T15" i="21" a="1"/>
  <c r="T15" i="21" s="1"/>
  <c r="C21" i="21" a="1"/>
  <c r="C21" i="21" s="1"/>
  <c r="AB22" i="21" a="1"/>
  <c r="AB22" i="21" s="1"/>
  <c r="AF28" i="21" a="1"/>
  <c r="AF28" i="21" s="1"/>
  <c r="H30" i="21" a="1"/>
  <c r="H30" i="21" s="1"/>
  <c r="D19" i="21" a="1"/>
  <c r="D19" i="21" s="1"/>
  <c r="AA22" i="21" a="1"/>
  <c r="AA22" i="21" s="1"/>
  <c r="AD30" i="21" a="1"/>
  <c r="AD30" i="21" s="1"/>
  <c r="AJ14" i="21" a="1"/>
  <c r="AJ14" i="21" s="1"/>
  <c r="AJ29" i="21" a="1"/>
  <c r="AJ29" i="21" s="1"/>
  <c r="AJ28" i="21" a="1"/>
  <c r="AJ28" i="21" s="1"/>
  <c r="AJ13" i="21" a="1"/>
  <c r="AJ13" i="21" s="1"/>
  <c r="AE28" i="21" a="1"/>
  <c r="AE28" i="21" s="1"/>
  <c r="P26" i="21" a="1"/>
  <c r="P26" i="21" s="1"/>
  <c r="AJ15" i="21" a="1"/>
  <c r="AJ15" i="21" s="1"/>
  <c r="AI28" i="21" a="1"/>
  <c r="AI28" i="21" s="1"/>
  <c r="AI30" i="21" a="1"/>
  <c r="AI30" i="21" s="1"/>
  <c r="AH17" i="21" a="1"/>
  <c r="AH17" i="21" s="1"/>
  <c r="AH29" i="21" a="1"/>
  <c r="AH29" i="21" s="1"/>
  <c r="V27" i="21" a="1"/>
  <c r="V27" i="21" s="1"/>
  <c r="X26" i="21" a="1"/>
  <c r="X26" i="21" s="1"/>
  <c r="X27" i="21" a="1"/>
  <c r="X27" i="21" s="1"/>
  <c r="W27" i="21" a="1"/>
  <c r="W27" i="21" s="1"/>
  <c r="B90" i="13"/>
  <c r="B89" i="13"/>
  <c r="B90" i="14"/>
  <c r="B89" i="14"/>
  <c r="B90" i="15"/>
  <c r="B89" i="15"/>
  <c r="B90" i="16"/>
  <c r="B89" i="16"/>
  <c r="AM12" i="24" a="1"/>
  <c r="AM12" i="24" s="1"/>
  <c r="AM12" i="23" a="1"/>
  <c r="AM12" i="23" s="1"/>
  <c r="AM12" i="22" a="1"/>
  <c r="AM12" i="22" s="1"/>
  <c r="D152" i="10" s="1"/>
  <c r="E152" i="10" s="1"/>
  <c r="D154" i="10"/>
  <c r="E154" i="10" s="1"/>
  <c r="D153" i="10"/>
  <c r="E153" i="10" s="1"/>
  <c r="AM12" i="21" a="1"/>
  <c r="AM12" i="21" s="1"/>
  <c r="D151" i="10" s="1"/>
  <c r="E151" i="10" s="1"/>
  <c r="F13" i="21" a="1"/>
  <c r="F13" i="21" s="1"/>
  <c r="V19" i="24" a="1"/>
  <c r="V19" i="24" s="1"/>
  <c r="F10" i="24" a="1"/>
  <c r="F10" i="24" s="1"/>
  <c r="B22" i="21" a="1"/>
  <c r="B22" i="21" s="1"/>
  <c r="AH28" i="21" a="1"/>
  <c r="AH28" i="21" s="1"/>
  <c r="B19" i="21" a="1"/>
  <c r="B19" i="21" s="1"/>
  <c r="R28" i="21" a="1"/>
  <c r="R28" i="21" s="1"/>
  <c r="N25" i="22" a="1"/>
  <c r="N25" i="22" s="1"/>
  <c r="N28" i="22" a="1"/>
  <c r="N28" i="22" s="1"/>
  <c r="Z22" i="22" a="1"/>
  <c r="Z22" i="22" s="1"/>
  <c r="N13" i="23" a="1"/>
  <c r="N13" i="23" s="1"/>
  <c r="J13" i="23" a="1"/>
  <c r="J13" i="23" s="1"/>
  <c r="V16" i="23" a="1"/>
  <c r="V16" i="23" s="1"/>
  <c r="R13" i="24" a="1"/>
  <c r="R13" i="24" s="1"/>
  <c r="AD16" i="21" a="1"/>
  <c r="AD16" i="21" s="1"/>
  <c r="B7" i="21" a="1"/>
  <c r="B7" i="21" s="1"/>
  <c r="B13" i="21" a="1"/>
  <c r="B13" i="21" s="1"/>
  <c r="AH22" i="21" a="1"/>
  <c r="AH22" i="21" s="1"/>
  <c r="R13" i="21" a="1"/>
  <c r="R13" i="21" s="1"/>
  <c r="J19" i="22" a="1"/>
  <c r="J19" i="22" s="1"/>
  <c r="AD10" i="22" a="1"/>
  <c r="AD10" i="22" s="1"/>
  <c r="AH16" i="22" a="1"/>
  <c r="AH16" i="22" s="1"/>
  <c r="Z19" i="22" a="1"/>
  <c r="Z19" i="22" s="1"/>
  <c r="AH7" i="22" a="1"/>
  <c r="AH7" i="22" s="1"/>
  <c r="R22" i="21" a="1"/>
  <c r="R22" i="21" s="1"/>
  <c r="AH19" i="21" a="1"/>
  <c r="AH19" i="21" s="1"/>
  <c r="AD7" i="21" a="1"/>
  <c r="AD7" i="21" s="1"/>
  <c r="F4" i="22" a="1"/>
  <c r="F4" i="22" s="1"/>
  <c r="B4" i="22" a="1"/>
  <c r="B4" i="22" s="1"/>
  <c r="V28" i="22" a="1"/>
  <c r="V28" i="22" s="1"/>
  <c r="B4" i="23" a="1"/>
  <c r="B4" i="23" s="1"/>
  <c r="B22" i="23" a="1"/>
  <c r="B22" i="23" s="1"/>
  <c r="Z19" i="23" a="1"/>
  <c r="Z19" i="23" s="1"/>
  <c r="F16" i="21" a="1"/>
  <c r="F16" i="21" s="1"/>
  <c r="V4" i="21" a="1"/>
  <c r="V4" i="21" s="1"/>
  <c r="N28" i="21" a="1"/>
  <c r="N28" i="21" s="1"/>
  <c r="Z25" i="21" a="1"/>
  <c r="Z25" i="21" s="1"/>
  <c r="R16" i="21" a="1"/>
  <c r="R16" i="21" s="1"/>
  <c r="J13" i="22" a="1"/>
  <c r="J13" i="22" s="1"/>
  <c r="V22" i="22" a="1"/>
  <c r="V22" i="22" s="1"/>
  <c r="R16" i="22" a="1"/>
  <c r="R16" i="22" s="1"/>
  <c r="B28" i="22" a="1"/>
  <c r="B28" i="22" s="1"/>
  <c r="B13" i="22" a="1"/>
  <c r="B13" i="22" s="1"/>
  <c r="B25" i="22" a="1"/>
  <c r="B25" i="22" s="1"/>
  <c r="AH10" i="23" a="1"/>
  <c r="AH10" i="23" s="1"/>
  <c r="Z13" i="23" a="1"/>
  <c r="Z13" i="23" s="1"/>
  <c r="R4" i="23" a="1"/>
  <c r="R4" i="23" s="1"/>
  <c r="F16" i="23" a="1"/>
  <c r="F16" i="23" s="1"/>
  <c r="F13" i="23" a="1"/>
  <c r="F13" i="23" s="1"/>
  <c r="N25" i="24" a="1"/>
  <c r="N25" i="24" s="1"/>
  <c r="AH25" i="24" a="1"/>
  <c r="AH25" i="24" s="1"/>
  <c r="F13" i="24" a="1"/>
  <c r="F13" i="24" s="1"/>
  <c r="J28" i="24" a="1"/>
  <c r="J28" i="24" s="1"/>
  <c r="V7" i="24" a="1"/>
  <c r="V7" i="24" s="1"/>
  <c r="R22" i="24" a="1"/>
  <c r="R22" i="24" s="1"/>
  <c r="AH10" i="21" a="1"/>
  <c r="AH10" i="21" s="1"/>
  <c r="B10" i="21" a="1"/>
  <c r="B10" i="21" s="1"/>
  <c r="V22" i="21" a="1"/>
  <c r="V22" i="21" s="1"/>
  <c r="AD16" i="22" a="1"/>
  <c r="AD16" i="22" s="1"/>
  <c r="AD7" i="22" a="1"/>
  <c r="AD7" i="22" s="1"/>
  <c r="Z13" i="22" a="1"/>
  <c r="Z13" i="22" s="1"/>
  <c r="AH28" i="22" a="1"/>
  <c r="AH28" i="22" s="1"/>
  <c r="R7" i="23" a="1"/>
  <c r="R7" i="23" s="1"/>
  <c r="F19" i="23" a="1"/>
  <c r="F19" i="23" s="1"/>
  <c r="R25" i="23" a="1"/>
  <c r="R25" i="23" s="1"/>
  <c r="Z28" i="23" a="1"/>
  <c r="Z28" i="23" s="1"/>
  <c r="N25" i="23" a="1"/>
  <c r="N25" i="23" s="1"/>
  <c r="AH28" i="23" a="1"/>
  <c r="AH28" i="23" s="1"/>
  <c r="AH16" i="24" a="1"/>
  <c r="AH16" i="24" s="1"/>
  <c r="Z4" i="24" a="1"/>
  <c r="Z4" i="24" s="1"/>
  <c r="AH22" i="24" a="1"/>
  <c r="AH22" i="24" s="1"/>
  <c r="Z19" i="24" a="1"/>
  <c r="Z19" i="24" s="1"/>
  <c r="AH19" i="24" a="1"/>
  <c r="AH19" i="24" s="1"/>
  <c r="N19" i="21" a="1"/>
  <c r="N19" i="21" s="1"/>
  <c r="N13" i="21" a="1"/>
  <c r="N13" i="21" s="1"/>
  <c r="R7" i="21" a="1"/>
  <c r="R7" i="21" s="1"/>
  <c r="AH13" i="22" a="1"/>
  <c r="AH13" i="22" s="1"/>
  <c r="Z28" i="22" a="1"/>
  <c r="Z28" i="22" s="1"/>
  <c r="V13" i="22" a="1"/>
  <c r="V13" i="22" s="1"/>
  <c r="Z16" i="22" a="1"/>
  <c r="Z16" i="22" s="1"/>
  <c r="N13" i="22" a="1"/>
  <c r="N13" i="22" s="1"/>
  <c r="F10" i="21" a="1"/>
  <c r="F10" i="21" s="1"/>
  <c r="F4" i="21" a="1"/>
  <c r="F4" i="21" s="1"/>
  <c r="J19" i="21" a="1"/>
  <c r="J19" i="21" s="1"/>
  <c r="V16" i="22" a="1"/>
  <c r="V16" i="22" s="1"/>
  <c r="J22" i="22" a="1"/>
  <c r="J22" i="22" s="1"/>
  <c r="Z7" i="22" a="1"/>
  <c r="Z7" i="22" s="1"/>
  <c r="AH16" i="23" a="1"/>
  <c r="AH16" i="23" s="1"/>
  <c r="Z22" i="23" a="1"/>
  <c r="Z22" i="23" s="1"/>
  <c r="V22" i="23" a="1"/>
  <c r="V22" i="23" s="1"/>
  <c r="B16" i="24" a="1"/>
  <c r="B16" i="24" s="1"/>
  <c r="AH4" i="21" a="1"/>
  <c r="AH4" i="21" s="1"/>
  <c r="B28" i="21" a="1"/>
  <c r="B28" i="21" s="1"/>
  <c r="V16" i="24" a="1"/>
  <c r="V16" i="24" s="1"/>
  <c r="J16" i="24" a="1"/>
  <c r="J16" i="24" s="1"/>
  <c r="R10" i="24" a="1"/>
  <c r="R10" i="24" s="1"/>
  <c r="Z10" i="24" a="1"/>
  <c r="Z10" i="24" s="1"/>
  <c r="N7" i="24" a="1"/>
  <c r="N7" i="24" s="1"/>
  <c r="B19" i="24" a="1"/>
  <c r="B19" i="24" s="1"/>
  <c r="Z10" i="21" a="1"/>
  <c r="Z10" i="21" s="1"/>
  <c r="Z19" i="21" a="1"/>
  <c r="Z19" i="21" s="1"/>
  <c r="V10" i="21" a="1"/>
  <c r="V10" i="21" s="1"/>
  <c r="AD13" i="21" a="1"/>
  <c r="AD13" i="21" s="1"/>
  <c r="N22" i="21" a="1"/>
  <c r="N22" i="21" s="1"/>
  <c r="V10" i="22" a="1"/>
  <c r="V10" i="22" s="1"/>
  <c r="AD13" i="22" a="1"/>
  <c r="AD13" i="22" s="1"/>
  <c r="B16" i="22" a="1"/>
  <c r="B16" i="22" s="1"/>
  <c r="R25" i="22" a="1"/>
  <c r="R25" i="22" s="1"/>
  <c r="N10" i="22" a="1"/>
  <c r="N10" i="22" s="1"/>
  <c r="AD4" i="22" a="1"/>
  <c r="AD4" i="22" s="1"/>
  <c r="AH4" i="23" a="1"/>
  <c r="AH4" i="23" s="1"/>
  <c r="AH7" i="23" a="1"/>
  <c r="AH7" i="23" s="1"/>
  <c r="V13" i="23" a="1"/>
  <c r="V13" i="23" s="1"/>
  <c r="N10" i="23" a="1"/>
  <c r="N10" i="23" s="1"/>
  <c r="J22" i="23" a="1"/>
  <c r="J22" i="23" s="1"/>
  <c r="Z13" i="24" a="1"/>
  <c r="Z13" i="24" s="1"/>
  <c r="Z16" i="24" a="1"/>
  <c r="Z16" i="24" s="1"/>
  <c r="AH7" i="24" a="1"/>
  <c r="AH7" i="24" s="1"/>
  <c r="B4" i="24" a="1"/>
  <c r="B4" i="24" s="1"/>
  <c r="F7" i="24" a="1"/>
  <c r="F7" i="24" s="1"/>
  <c r="AD16" i="24" a="1"/>
  <c r="AD16" i="24" s="1"/>
  <c r="V10" i="23" a="1"/>
  <c r="V10" i="23" s="1"/>
  <c r="J28" i="23" a="1"/>
  <c r="J28" i="23" s="1"/>
  <c r="R28" i="23" a="1"/>
  <c r="R28" i="23" s="1"/>
  <c r="F4" i="23" a="1"/>
  <c r="F4" i="23" s="1"/>
  <c r="B25" i="23" a="1"/>
  <c r="B25" i="23" s="1"/>
  <c r="N4" i="23" a="1"/>
  <c r="N4" i="23" s="1"/>
  <c r="F19" i="24" a="1"/>
  <c r="F19" i="24" s="1"/>
  <c r="AD10" i="24" a="1"/>
  <c r="AD10" i="24" s="1"/>
  <c r="J7" i="24" a="1"/>
  <c r="J7" i="24" s="1"/>
  <c r="J22" i="24" a="1"/>
  <c r="J22" i="24" s="1"/>
  <c r="V25" i="24" a="1"/>
  <c r="V25" i="24" s="1"/>
  <c r="R25" i="21" a="1"/>
  <c r="R25" i="21" s="1"/>
  <c r="J4" i="21" a="1"/>
  <c r="J4" i="21" s="1"/>
  <c r="J10" i="21" a="1"/>
  <c r="J10" i="21" s="1"/>
  <c r="V7" i="22" a="1"/>
  <c r="V7" i="22" s="1"/>
  <c r="R7" i="22" a="1"/>
  <c r="R7" i="22" s="1"/>
  <c r="N13" i="24" a="1"/>
  <c r="N13" i="24" s="1"/>
  <c r="B28" i="24" a="1"/>
  <c r="B28" i="24" s="1"/>
  <c r="N22" i="24" a="1"/>
  <c r="N22" i="24" s="1"/>
  <c r="V10" i="24" a="1"/>
  <c r="V10" i="24" s="1"/>
  <c r="R13" i="22" a="1"/>
  <c r="R13" i="22" s="1"/>
  <c r="F25" i="22" a="1"/>
  <c r="F25" i="22" s="1"/>
  <c r="B10" i="22" a="1"/>
  <c r="B10" i="22" s="1"/>
  <c r="B16" i="23" a="1"/>
  <c r="B16" i="23" s="1"/>
  <c r="AD7" i="23" a="1"/>
  <c r="AD7" i="23" s="1"/>
  <c r="N7" i="21" a="1"/>
  <c r="N7" i="21" s="1"/>
  <c r="V28" i="21" a="1"/>
  <c r="V28" i="21" s="1"/>
  <c r="R10" i="21" a="1"/>
  <c r="R10" i="21" s="1"/>
  <c r="AD28" i="22" a="1"/>
  <c r="AD28" i="22" s="1"/>
  <c r="R19" i="22" a="1"/>
  <c r="R19" i="22" s="1"/>
  <c r="F22" i="22" a="1"/>
  <c r="F22" i="22" s="1"/>
  <c r="J28" i="22" a="1"/>
  <c r="J28" i="22" s="1"/>
  <c r="V25" i="23" a="1"/>
  <c r="V25" i="23" s="1"/>
  <c r="Z16" i="23" a="1"/>
  <c r="Z16" i="23" s="1"/>
  <c r="AD19" i="23" a="1"/>
  <c r="AD19" i="23" s="1"/>
  <c r="N19" i="23" a="1"/>
  <c r="N19" i="23" s="1"/>
  <c r="AD16" i="23" a="1"/>
  <c r="AD16" i="23" s="1"/>
  <c r="V28" i="23" a="1"/>
  <c r="V28" i="23" s="1"/>
  <c r="R19" i="24" a="1"/>
  <c r="R19" i="24" s="1"/>
  <c r="Z22" i="24" a="1"/>
  <c r="Z22" i="24" s="1"/>
  <c r="R28" i="24" a="1"/>
  <c r="R28" i="24" s="1"/>
  <c r="AD4" i="24" a="1"/>
  <c r="AD4" i="24" s="1"/>
  <c r="R16" i="23" a="1"/>
  <c r="R16" i="23" s="1"/>
  <c r="N16" i="23" a="1"/>
  <c r="N16" i="23" s="1"/>
  <c r="B28" i="23" a="1"/>
  <c r="B28" i="23" s="1"/>
  <c r="Z25" i="24" a="1"/>
  <c r="Z25" i="24" s="1"/>
  <c r="N16" i="24" a="1"/>
  <c r="N16" i="24" s="1"/>
  <c r="N4" i="24" a="1"/>
  <c r="N4" i="24" s="1"/>
  <c r="N19" i="24" a="1"/>
  <c r="N19" i="24" s="1"/>
  <c r="Z28" i="24" a="1"/>
  <c r="Z28" i="24" s="1"/>
  <c r="Z13" i="21" a="1"/>
  <c r="Z13" i="21" s="1"/>
  <c r="J25" i="21" a="1"/>
  <c r="J25" i="21" s="1"/>
  <c r="V13" i="21" a="1"/>
  <c r="V13" i="21" s="1"/>
  <c r="F25" i="21" a="1"/>
  <c r="F25" i="21" s="1"/>
  <c r="N25" i="21" a="1"/>
  <c r="N25" i="21" s="1"/>
  <c r="AH10" i="22" a="1"/>
  <c r="AH10" i="22" s="1"/>
  <c r="V25" i="22" a="1"/>
  <c r="V25" i="22" s="1"/>
  <c r="J16" i="22" a="1"/>
  <c r="J16" i="22" s="1"/>
  <c r="J25" i="22" a="1"/>
  <c r="J25" i="22" s="1"/>
  <c r="Z10" i="22" a="1"/>
  <c r="Z10" i="22" s="1"/>
  <c r="AH19" i="22" a="1"/>
  <c r="AH19" i="22" s="1"/>
  <c r="Z7" i="23" a="1"/>
  <c r="Z7" i="23" s="1"/>
  <c r="F10" i="23" a="1"/>
  <c r="F10" i="23" s="1"/>
  <c r="B19" i="23" a="1"/>
  <c r="B19" i="23" s="1"/>
  <c r="AH13" i="23" a="1"/>
  <c r="AH13" i="23" s="1"/>
  <c r="Z25" i="23" a="1"/>
  <c r="Z25" i="23" s="1"/>
  <c r="V25" i="21" a="1"/>
  <c r="V25" i="21" s="1"/>
  <c r="Z7" i="21" a="1"/>
  <c r="Z7" i="21" s="1"/>
  <c r="N16" i="21" a="1"/>
  <c r="N16" i="21" s="1"/>
  <c r="AH7" i="21" a="1"/>
  <c r="AH7" i="21" s="1"/>
  <c r="J13" i="21" a="1"/>
  <c r="J13" i="21" s="1"/>
  <c r="AD19" i="21" a="1"/>
  <c r="AD19" i="21" s="1"/>
  <c r="AH22" i="22" a="1"/>
  <c r="AH22" i="22" s="1"/>
  <c r="R10" i="22" a="1"/>
  <c r="R10" i="22" s="1"/>
  <c r="V4" i="23" a="1"/>
  <c r="V4" i="23" s="1"/>
  <c r="R19" i="23" a="1"/>
  <c r="R19" i="23" s="1"/>
  <c r="B10" i="23" a="1"/>
  <c r="B10" i="23" s="1"/>
  <c r="R13" i="23" a="1"/>
  <c r="R13" i="23" s="1"/>
  <c r="F22" i="24" a="1"/>
  <c r="F22" i="24" s="1"/>
  <c r="J19" i="24" a="1"/>
  <c r="J19" i="24" s="1"/>
  <c r="Z7" i="24" a="1"/>
  <c r="Z7" i="24" s="1"/>
  <c r="AH4" i="24" a="1"/>
  <c r="AH4" i="24" s="1"/>
  <c r="J4" i="24" a="1"/>
  <c r="J4" i="24" s="1"/>
  <c r="J10" i="24" a="1"/>
  <c r="J10" i="24" s="1"/>
  <c r="B25" i="21" a="1"/>
  <c r="B25" i="21" s="1"/>
  <c r="AH16" i="21" a="1"/>
  <c r="AH16" i="21" s="1"/>
  <c r="N10" i="21" a="1"/>
  <c r="N10" i="21" s="1"/>
  <c r="V7" i="21" a="1"/>
  <c r="V7" i="21" s="1"/>
  <c r="AD10" i="21" a="1"/>
  <c r="AD10" i="21" s="1"/>
  <c r="B22" i="22" a="1"/>
  <c r="B22" i="22" s="1"/>
  <c r="F13" i="22" a="1"/>
  <c r="F13" i="22" s="1"/>
  <c r="F19" i="22" a="1"/>
  <c r="F19" i="22" s="1"/>
  <c r="R22" i="22" a="1"/>
  <c r="R22" i="22" s="1"/>
  <c r="B13" i="23" a="1"/>
  <c r="B13" i="23" s="1"/>
  <c r="AD28" i="23" a="1"/>
  <c r="AD28" i="23" s="1"/>
  <c r="R10" i="23" a="1"/>
  <c r="R10" i="23" s="1"/>
  <c r="V7" i="23" a="1"/>
  <c r="V7" i="23" s="1"/>
  <c r="N22" i="23" a="1"/>
  <c r="N22" i="23" s="1"/>
  <c r="J25" i="24" a="1"/>
  <c r="J25" i="24" s="1"/>
  <c r="AD13" i="24" a="1"/>
  <c r="AD13" i="24" s="1"/>
  <c r="R7" i="24" a="1"/>
  <c r="R7" i="24" s="1"/>
  <c r="V4" i="24" a="1"/>
  <c r="V4" i="24" s="1"/>
  <c r="F28" i="24" a="1"/>
  <c r="F28" i="24" s="1"/>
  <c r="D75" i="10"/>
  <c r="E75" i="10" s="1"/>
  <c r="AH28" i="24" a="1"/>
  <c r="AH28" i="24" s="1"/>
  <c r="J13" i="24" a="1"/>
  <c r="J13" i="24" s="1"/>
  <c r="AD7" i="24" a="1"/>
  <c r="AD7" i="24" s="1"/>
  <c r="N10" i="24" a="1"/>
  <c r="N10" i="24" s="1"/>
  <c r="F25" i="24" a="1"/>
  <c r="F25" i="24" s="1"/>
  <c r="AD19" i="24" a="1"/>
  <c r="AD19" i="24" s="1"/>
  <c r="AD22" i="24" a="1"/>
  <c r="AD22" i="24" s="1"/>
  <c r="R16" i="24" a="1"/>
  <c r="R16" i="24" s="1"/>
  <c r="F4" i="24" a="1"/>
  <c r="F4" i="24" s="1"/>
  <c r="B13" i="24" a="1"/>
  <c r="B13" i="24" s="1"/>
  <c r="R25" i="24" a="1"/>
  <c r="R25" i="24" s="1"/>
  <c r="AD25" i="24" a="1"/>
  <c r="AD25" i="24" s="1"/>
  <c r="R4" i="24" a="1"/>
  <c r="R4" i="24" s="1"/>
  <c r="AH13" i="24" a="1"/>
  <c r="AH13" i="24" s="1"/>
  <c r="AH10" i="24" a="1"/>
  <c r="AH10" i="24" s="1"/>
  <c r="AD28" i="24" a="1"/>
  <c r="AD28" i="24" s="1"/>
  <c r="B7" i="24" a="1"/>
  <c r="B7" i="24" s="1"/>
  <c r="F16" i="24" a="1"/>
  <c r="F16" i="24" s="1"/>
  <c r="B25" i="24" a="1"/>
  <c r="B25" i="24" s="1"/>
  <c r="V22" i="24" a="1"/>
  <c r="V22" i="24" s="1"/>
  <c r="V13" i="24" a="1"/>
  <c r="V13" i="24" s="1"/>
  <c r="B10" i="24" a="1"/>
  <c r="B10" i="24" s="1"/>
  <c r="V28" i="24" a="1"/>
  <c r="V28" i="24" s="1"/>
  <c r="B22" i="24" a="1"/>
  <c r="B22" i="24" s="1"/>
  <c r="D73" i="10"/>
  <c r="E73" i="10" s="1"/>
  <c r="N7" i="22" a="1"/>
  <c r="N7" i="22" s="1"/>
  <c r="F16" i="22" a="1"/>
  <c r="F16" i="22" s="1"/>
  <c r="AD25" i="22" a="1"/>
  <c r="AD25" i="22" s="1"/>
  <c r="AD19" i="22" a="1"/>
  <c r="AD19" i="22" s="1"/>
  <c r="AD22" i="22" a="1"/>
  <c r="AD22" i="22" s="1"/>
  <c r="AH25" i="22" a="1"/>
  <c r="AH25" i="22" s="1"/>
  <c r="F28" i="22" a="1"/>
  <c r="F28" i="22" s="1"/>
  <c r="V19" i="22" a="1"/>
  <c r="V19" i="22" s="1"/>
  <c r="N16" i="22" a="1"/>
  <c r="N16" i="22" s="1"/>
  <c r="N19" i="22" a="1"/>
  <c r="N19" i="22" s="1"/>
  <c r="V4" i="22" a="1"/>
  <c r="V4" i="22" s="1"/>
  <c r="N22" i="22" a="1"/>
  <c r="N22" i="22" s="1"/>
  <c r="J7" i="22" a="1"/>
  <c r="J7" i="22" s="1"/>
  <c r="N4" i="22" a="1"/>
  <c r="N4" i="22" s="1"/>
  <c r="R28" i="22" a="1"/>
  <c r="R28" i="22" s="1"/>
  <c r="R4" i="22" a="1"/>
  <c r="R4" i="22" s="1"/>
  <c r="B19" i="22" a="1"/>
  <c r="B19" i="22" s="1"/>
  <c r="J4" i="22" a="1"/>
  <c r="J4" i="22" s="1"/>
  <c r="AH4" i="22" a="1"/>
  <c r="AH4" i="22" s="1"/>
  <c r="Z25" i="22" a="1"/>
  <c r="Z25" i="22" s="1"/>
  <c r="F10" i="22" a="1"/>
  <c r="F10" i="22" s="1"/>
  <c r="Z4" i="22" a="1"/>
  <c r="Z4" i="22" s="1"/>
  <c r="B7" i="22" a="1"/>
  <c r="B7" i="22" s="1"/>
  <c r="J10" i="22" a="1"/>
  <c r="J10" i="22" s="1"/>
  <c r="AH25" i="21" a="1"/>
  <c r="AH25" i="21" s="1"/>
  <c r="J28" i="21" a="1"/>
  <c r="J28" i="21" s="1"/>
  <c r="J16" i="21" a="1"/>
  <c r="J16" i="21" s="1"/>
  <c r="R4" i="21" a="1"/>
  <c r="R4" i="21" s="1"/>
  <c r="AH13" i="21" a="1"/>
  <c r="AH13" i="21" s="1"/>
  <c r="AD22" i="21" a="1"/>
  <c r="AD22" i="21" s="1"/>
  <c r="R19" i="21" a="1"/>
  <c r="R19" i="21" s="1"/>
  <c r="AD25" i="21" a="1"/>
  <c r="AD25" i="21" s="1"/>
  <c r="V19" i="21" a="1"/>
  <c r="V19" i="21" s="1"/>
  <c r="V16" i="21" a="1"/>
  <c r="V16" i="21" s="1"/>
  <c r="J22" i="21" a="1"/>
  <c r="J22" i="21" s="1"/>
  <c r="F7" i="21" a="1"/>
  <c r="F7" i="21" s="1"/>
  <c r="Z4" i="21" a="1"/>
  <c r="Z4" i="21" s="1"/>
  <c r="F22" i="21" a="1"/>
  <c r="F22" i="21" s="1"/>
  <c r="J7" i="21" a="1"/>
  <c r="J7" i="21" s="1"/>
  <c r="F19" i="21" a="1"/>
  <c r="F19" i="21" s="1"/>
  <c r="Z28" i="21" a="1"/>
  <c r="Z28" i="21" s="1"/>
  <c r="B4" i="21" a="1"/>
  <c r="B4" i="21" s="1"/>
  <c r="Z22" i="21" a="1"/>
  <c r="Z22" i="21" s="1"/>
  <c r="N4" i="21" a="1"/>
  <c r="N4" i="21" s="1"/>
  <c r="AD28" i="21" a="1"/>
  <c r="AD28" i="21" s="1"/>
  <c r="AD4" i="21" a="1"/>
  <c r="AD4" i="21" s="1"/>
  <c r="F28" i="21" a="1"/>
  <c r="F28" i="21" s="1"/>
  <c r="B16" i="21" a="1"/>
  <c r="B16" i="21" s="1"/>
  <c r="D74" i="10"/>
  <c r="E74" i="10" s="1"/>
  <c r="J10" i="23" a="1"/>
  <c r="J10" i="23" s="1"/>
  <c r="N28" i="23" a="1"/>
  <c r="N28" i="23" s="1"/>
  <c r="AD25" i="23" a="1"/>
  <c r="AD25" i="23" s="1"/>
  <c r="F25" i="23" a="1"/>
  <c r="F25" i="23" s="1"/>
  <c r="AD4" i="23" a="1"/>
  <c r="AD4" i="23" s="1"/>
  <c r="AD22" i="23" a="1"/>
  <c r="AD22" i="23" s="1"/>
  <c r="R22" i="23" a="1"/>
  <c r="R22" i="23" s="1"/>
  <c r="J16" i="23" a="1"/>
  <c r="J16" i="23" s="1"/>
  <c r="Z4" i="23" a="1"/>
  <c r="Z4" i="23" s="1"/>
  <c r="V19" i="23" a="1"/>
  <c r="V19" i="23" s="1"/>
  <c r="J4" i="23" a="1"/>
  <c r="J4" i="23" s="1"/>
  <c r="AH19" i="23" a="1"/>
  <c r="AH19" i="23" s="1"/>
  <c r="J19" i="23" a="1"/>
  <c r="J19" i="23" s="1"/>
  <c r="Z10" i="23" a="1"/>
  <c r="Z10" i="23" s="1"/>
  <c r="B7" i="23" a="1"/>
  <c r="B7" i="23" s="1"/>
  <c r="F28" i="23" a="1"/>
  <c r="F28" i="23" s="1"/>
  <c r="AD10" i="23" a="1"/>
  <c r="AD10" i="23" s="1"/>
  <c r="F7" i="23" a="1"/>
  <c r="F7" i="23" s="1"/>
  <c r="J25" i="23" a="1"/>
  <c r="J25" i="23" s="1"/>
  <c r="F22" i="23" a="1"/>
  <c r="F22" i="23" s="1"/>
  <c r="AD13" i="23" a="1"/>
  <c r="AD13" i="23" s="1"/>
  <c r="AH22" i="23" a="1"/>
  <c r="AH22" i="23" s="1"/>
  <c r="N7" i="23" a="1"/>
  <c r="N7" i="23" s="1"/>
  <c r="AH25" i="23" a="1"/>
  <c r="AH25" i="23" s="1"/>
  <c r="F57" i="9" a="1"/>
  <c r="F57" i="9" s="1"/>
  <c r="H57" i="9" l="1" a="1"/>
  <c r="H57" i="9" s="1"/>
  <c r="D51" i="9" a="1"/>
  <c r="D51" i="9" s="1"/>
  <c r="H54" i="9" a="1"/>
  <c r="H54" i="9" s="1"/>
  <c r="G58" i="9" a="1"/>
  <c r="G58" i="9" s="1"/>
  <c r="H58" i="9" a="1"/>
  <c r="H58" i="9" s="1"/>
  <c r="H53" i="9" a="1"/>
  <c r="H53" i="9" s="1"/>
  <c r="F56" i="9" a="1"/>
  <c r="F56" i="9" s="1"/>
  <c r="H55" i="9" a="1"/>
  <c r="H55" i="9" s="1"/>
  <c r="D53" i="9" a="1"/>
  <c r="D53" i="9" s="1"/>
  <c r="G55" i="9" a="1"/>
  <c r="G55" i="9" s="1"/>
  <c r="B53" i="9" a="1"/>
  <c r="B53" i="9" s="1"/>
  <c r="F53" i="9" a="1"/>
  <c r="F53" i="9" s="1"/>
  <c r="G52" i="9" a="1"/>
  <c r="G52" i="9" s="1"/>
  <c r="F51" i="9" a="1"/>
  <c r="F51" i="9" s="1"/>
  <c r="F54" i="9" a="1"/>
  <c r="F54" i="9" s="1"/>
  <c r="D55" i="9" a="1"/>
  <c r="D55" i="9" s="1"/>
  <c r="D58" i="9" a="1"/>
  <c r="D58" i="9" s="1"/>
  <c r="T16" i="12" l="1" a="1"/>
  <c r="T16" i="12" s="1"/>
  <c r="T17" i="12" a="1"/>
  <c r="T17" i="12" s="1"/>
  <c r="R18" i="12" a="1"/>
  <c r="R18" i="12" s="1"/>
  <c r="S18" i="12" a="1"/>
  <c r="S18" i="12" s="1"/>
  <c r="T18" i="12" a="1"/>
  <c r="T18" i="12" s="1"/>
  <c r="S16" i="12" a="1"/>
  <c r="S16" i="12" s="1"/>
  <c r="R17" i="12" a="1"/>
  <c r="R17" i="12" s="1"/>
  <c r="AI24" i="12" a="1"/>
  <c r="AI24" i="12" s="1"/>
  <c r="AH23" i="12" a="1"/>
  <c r="AH23" i="12" s="1"/>
  <c r="AI22" i="12" a="1"/>
  <c r="AI22" i="12" s="1"/>
  <c r="AJ24" i="12" a="1"/>
  <c r="AJ24" i="12" s="1"/>
  <c r="AH24" i="12" a="1"/>
  <c r="AH24" i="12" s="1"/>
  <c r="AJ23" i="12" a="1"/>
  <c r="AJ23" i="12" s="1"/>
  <c r="AJ22" i="12" a="1"/>
  <c r="AJ22" i="12" s="1"/>
  <c r="C53" i="9" a="1"/>
  <c r="C53" i="9" s="1"/>
  <c r="E58" i="9" a="1"/>
  <c r="E58" i="9" s="1"/>
  <c r="C55" i="9" a="1"/>
  <c r="C55" i="9" s="1"/>
  <c r="C54" i="9" a="1"/>
  <c r="C54" i="9" s="1"/>
  <c r="G54" i="9" a="1"/>
  <c r="G54" i="9" s="1"/>
  <c r="G51" i="9" a="1"/>
  <c r="G51" i="9" s="1"/>
  <c r="E51" i="9" a="1"/>
  <c r="E51" i="9" s="1"/>
  <c r="C57" i="9" a="1"/>
  <c r="C57" i="9" s="1"/>
  <c r="C51" i="9" a="1"/>
  <c r="C51" i="9" s="1"/>
  <c r="E57" i="9" a="1"/>
  <c r="E57" i="9" s="1"/>
  <c r="B54" i="9" a="1"/>
  <c r="B54" i="9" s="1"/>
  <c r="G56" i="9" a="1"/>
  <c r="G56" i="9" s="1"/>
  <c r="G57" i="9" a="1"/>
  <c r="G57" i="9" s="1"/>
  <c r="G53" i="9" a="1"/>
  <c r="G53" i="9" s="1"/>
  <c r="B55" i="9" a="1"/>
  <c r="B55" i="9" s="1"/>
  <c r="F52" i="9" a="1"/>
  <c r="F52" i="9" s="1"/>
  <c r="C58" i="9" a="1"/>
  <c r="C58" i="9" s="1"/>
  <c r="C52" i="9" a="1"/>
  <c r="C52" i="9" s="1"/>
  <c r="F55" i="9" a="1"/>
  <c r="F55" i="9" s="1"/>
  <c r="F58" i="9" a="1"/>
  <c r="F58" i="9" s="1"/>
  <c r="E55" i="9" a="1"/>
  <c r="E55" i="9" s="1"/>
  <c r="B51" i="9" a="1"/>
  <c r="B51" i="9" s="1"/>
  <c r="C56" i="9" a="1"/>
  <c r="C56" i="9" s="1"/>
  <c r="E53" i="9" a="1"/>
  <c r="E53" i="9" s="1"/>
  <c r="I59" i="9" a="1"/>
  <c r="I59" i="9" s="1"/>
  <c r="I53" i="9" a="1"/>
  <c r="I53" i="9" s="1"/>
  <c r="I57" i="9" a="1"/>
  <c r="I57" i="9" s="1"/>
  <c r="E52" i="9" a="1"/>
  <c r="E52" i="9" s="1"/>
  <c r="J57" i="9" a="1"/>
  <c r="J57" i="9" s="1"/>
  <c r="I54" i="9" a="1"/>
  <c r="I54" i="9" s="1"/>
  <c r="B52" i="9" a="1"/>
  <c r="B52" i="9" s="1"/>
  <c r="B56" i="9" a="1"/>
  <c r="B56" i="9" s="1"/>
  <c r="I56" i="9" a="1"/>
  <c r="I56" i="9" s="1"/>
  <c r="E54" i="9" a="1"/>
  <c r="E54" i="9" s="1"/>
  <c r="E56" i="9" a="1"/>
  <c r="E56" i="9" s="1"/>
  <c r="C59" i="9" a="1"/>
  <c r="C59" i="9" s="1"/>
  <c r="I51" i="9" a="1"/>
  <c r="I51" i="9" s="1"/>
  <c r="G59" i="9" a="1"/>
  <c r="G59" i="9" s="1"/>
  <c r="I55" i="9" a="1"/>
  <c r="I55" i="9" s="1"/>
  <c r="I58" i="9" a="1"/>
  <c r="I58" i="9" s="1"/>
  <c r="E59" i="9" a="1"/>
  <c r="E59" i="9" s="1"/>
  <c r="I52" i="9" a="1"/>
  <c r="I52" i="9" s="1"/>
  <c r="D41" i="10"/>
  <c r="E41" i="10" s="1"/>
  <c r="D40" i="10"/>
  <c r="E40" i="10" s="1"/>
  <c r="B64" i="9" a="1"/>
  <c r="B64" i="9" s="1"/>
  <c r="B62" i="9" a="1"/>
  <c r="B62" i="9" s="1"/>
  <c r="B63" i="9" a="1"/>
  <c r="B63" i="9" s="1"/>
  <c r="B66" i="9" a="1"/>
  <c r="B66" i="9" s="1"/>
  <c r="B65" i="9" a="1"/>
  <c r="B65" i="9" s="1"/>
  <c r="B88" i="9" l="1" a="1"/>
  <c r="B88" i="9" s="1"/>
  <c r="D137" i="10"/>
  <c r="E137" i="10" s="1"/>
  <c r="B100" i="9" a="1"/>
  <c r="B100" i="9" s="1"/>
  <c r="D42" i="10" a="1"/>
  <c r="D42" i="10" s="1"/>
  <c r="E42" i="10" s="1"/>
  <c r="AM5" i="12" a="1"/>
  <c r="AM5" i="12" s="1"/>
  <c r="D134" i="10" s="1"/>
  <c r="E134" i="10" s="1"/>
  <c r="K9" i="12" a="1"/>
  <c r="K9" i="12" s="1"/>
  <c r="L8" i="12" a="1"/>
  <c r="L8" i="12" s="1"/>
  <c r="J8" i="12" a="1"/>
  <c r="J8" i="12" s="1"/>
  <c r="K7" i="12" a="1"/>
  <c r="K7" i="12" s="1"/>
  <c r="L7" i="12" a="1"/>
  <c r="L7" i="12" s="1"/>
  <c r="J9" i="12" a="1"/>
  <c r="J9" i="12" s="1"/>
  <c r="L9" i="12" a="1"/>
  <c r="L9" i="12" s="1"/>
  <c r="L15" i="12" a="1"/>
  <c r="L15" i="12" s="1"/>
  <c r="J14" i="12" a="1"/>
  <c r="J14" i="12" s="1"/>
  <c r="K13" i="12" a="1"/>
  <c r="K13" i="12" s="1"/>
  <c r="K15" i="12" a="1"/>
  <c r="K15" i="12" s="1"/>
  <c r="L14" i="12" a="1"/>
  <c r="L14" i="12" s="1"/>
  <c r="J15" i="12" a="1"/>
  <c r="J15" i="12" s="1"/>
  <c r="L13" i="12" a="1"/>
  <c r="L13" i="12" s="1"/>
  <c r="N20" i="12" a="1"/>
  <c r="N20" i="12" s="1"/>
  <c r="N21" i="12" a="1"/>
  <c r="N21" i="12" s="1"/>
  <c r="P19" i="12" a="1"/>
  <c r="P19" i="12" s="1"/>
  <c r="P20" i="12" a="1"/>
  <c r="P20" i="12" s="1"/>
  <c r="P21" i="12" a="1"/>
  <c r="P21" i="12" s="1"/>
  <c r="O21" i="12" a="1"/>
  <c r="O21" i="12" s="1"/>
  <c r="O19" i="12" a="1"/>
  <c r="O19" i="12" s="1"/>
  <c r="N23" i="12" a="1"/>
  <c r="N23" i="12" s="1"/>
  <c r="P24" i="12" a="1"/>
  <c r="P24" i="12" s="1"/>
  <c r="P23" i="12" a="1"/>
  <c r="P23" i="12" s="1"/>
  <c r="O22" i="12" a="1"/>
  <c r="O22" i="12" s="1"/>
  <c r="P22" i="12" a="1"/>
  <c r="P22" i="12" s="1"/>
  <c r="O24" i="12" a="1"/>
  <c r="O24" i="12" s="1"/>
  <c r="N24" i="12" a="1"/>
  <c r="N24" i="12" s="1"/>
  <c r="L30" i="12" a="1"/>
  <c r="L30" i="12" s="1"/>
  <c r="J30" i="12" a="1"/>
  <c r="J30" i="12" s="1"/>
  <c r="K30" i="12" a="1"/>
  <c r="K30" i="12" s="1"/>
  <c r="J29" i="12" a="1"/>
  <c r="J29" i="12" s="1"/>
  <c r="L28" i="12" a="1"/>
  <c r="L28" i="12" s="1"/>
  <c r="K28" i="12" a="1"/>
  <c r="K28" i="12" s="1"/>
  <c r="L29" i="12" a="1"/>
  <c r="L29" i="12" s="1"/>
  <c r="AA4" i="12" a="1"/>
  <c r="AA4" i="12" s="1"/>
  <c r="AA6" i="12" a="1"/>
  <c r="AA6" i="12" s="1"/>
  <c r="Z6" i="12" a="1"/>
  <c r="Z6" i="12" s="1"/>
  <c r="Z5" i="12" a="1"/>
  <c r="Z5" i="12" s="1"/>
  <c r="AB4" i="12" a="1"/>
  <c r="AB4" i="12" s="1"/>
  <c r="AB6" i="12" a="1"/>
  <c r="AB6" i="12" s="1"/>
  <c r="AB5" i="12" a="1"/>
  <c r="AB5" i="12" s="1"/>
  <c r="O13" i="12" a="1"/>
  <c r="O13" i="12" s="1"/>
  <c r="N15" i="12" a="1"/>
  <c r="N15" i="12" s="1"/>
  <c r="P14" i="12" a="1"/>
  <c r="P14" i="12" s="1"/>
  <c r="O15" i="12" a="1"/>
  <c r="O15" i="12" s="1"/>
  <c r="N14" i="12" a="1"/>
  <c r="N14" i="12" s="1"/>
  <c r="P15" i="12" a="1"/>
  <c r="P15" i="12" s="1"/>
  <c r="P13" i="12" a="1"/>
  <c r="P13" i="12" s="1"/>
  <c r="AD6" i="12" a="1"/>
  <c r="AD6" i="12" s="1"/>
  <c r="AF5" i="12" a="1"/>
  <c r="AF5" i="12" s="1"/>
  <c r="AE4" i="12" a="1"/>
  <c r="AE4" i="12" s="1"/>
  <c r="AE6" i="12" a="1"/>
  <c r="AE6" i="12" s="1"/>
  <c r="AF6" i="12" a="1"/>
  <c r="AF6" i="12" s="1"/>
  <c r="AF4" i="12" a="1"/>
  <c r="AF4" i="12" s="1"/>
  <c r="AD5" i="12" a="1"/>
  <c r="AD5" i="12" s="1"/>
  <c r="R24" i="12" a="1"/>
  <c r="R24" i="12" s="1"/>
  <c r="T22" i="12" a="1"/>
  <c r="T22" i="12" s="1"/>
  <c r="T23" i="12" a="1"/>
  <c r="T23" i="12" s="1"/>
  <c r="S24" i="12" a="1"/>
  <c r="S24" i="12" s="1"/>
  <c r="R23" i="12" a="1"/>
  <c r="R23" i="12" s="1"/>
  <c r="T24" i="12" a="1"/>
  <c r="T24" i="12" s="1"/>
  <c r="S22" i="12" a="1"/>
  <c r="S22" i="12" s="1"/>
  <c r="P30" i="12" a="1"/>
  <c r="P30" i="12" s="1"/>
  <c r="N29" i="12" a="1"/>
  <c r="N29" i="12" s="1"/>
  <c r="O30" i="12" a="1"/>
  <c r="O30" i="12" s="1"/>
  <c r="P28" i="12" a="1"/>
  <c r="P28" i="12" s="1"/>
  <c r="N30" i="12" a="1"/>
  <c r="N30" i="12" s="1"/>
  <c r="O28" i="12" a="1"/>
  <c r="O28" i="12" s="1"/>
  <c r="P29" i="12" a="1"/>
  <c r="P29" i="12" s="1"/>
  <c r="C30" i="12" a="1"/>
  <c r="C30" i="12" s="1"/>
  <c r="D30" i="12" a="1"/>
  <c r="D30" i="12" s="1"/>
  <c r="D29" i="12" a="1"/>
  <c r="D29" i="12" s="1"/>
  <c r="C28" i="12" a="1"/>
  <c r="C28" i="12" s="1"/>
  <c r="B30" i="12" a="1"/>
  <c r="B30" i="12" s="1"/>
  <c r="D28" i="12" a="1"/>
  <c r="D28" i="12" s="1"/>
  <c r="B29" i="12" a="1"/>
  <c r="B29" i="12" s="1"/>
  <c r="AJ5" i="12" a="1"/>
  <c r="AJ5" i="12" s="1"/>
  <c r="AI4" i="12" a="1"/>
  <c r="AI4" i="12" s="1"/>
  <c r="AH5" i="12" a="1"/>
  <c r="AH5" i="12" s="1"/>
  <c r="AH6" i="12" a="1"/>
  <c r="AH6" i="12" s="1"/>
  <c r="AJ6" i="12" a="1"/>
  <c r="AJ6" i="12" s="1"/>
  <c r="AI6" i="12" a="1"/>
  <c r="AI6" i="12" s="1"/>
  <c r="AJ4" i="12" a="1"/>
  <c r="AJ4" i="12" s="1"/>
  <c r="W24" i="12" a="1"/>
  <c r="W24" i="12" s="1"/>
  <c r="W22" i="12" a="1"/>
  <c r="W22" i="12" s="1"/>
  <c r="V23" i="12" a="1"/>
  <c r="V23" i="12" s="1"/>
  <c r="X23" i="12" a="1"/>
  <c r="X23" i="12" s="1"/>
  <c r="X22" i="12" a="1"/>
  <c r="X22" i="12" s="1"/>
  <c r="V24" i="12" a="1"/>
  <c r="V24" i="12" s="1"/>
  <c r="X24" i="12" a="1"/>
  <c r="X24" i="12" s="1"/>
  <c r="AH11" i="12" a="1"/>
  <c r="AH11" i="12" s="1"/>
  <c r="AH12" i="12" a="1"/>
  <c r="AH12" i="12" s="1"/>
  <c r="AI10" i="12" a="1"/>
  <c r="AI10" i="12" s="1"/>
  <c r="AJ11" i="12" a="1"/>
  <c r="AJ11" i="12" s="1"/>
  <c r="AI12" i="12" a="1"/>
  <c r="AI12" i="12" s="1"/>
  <c r="AJ12" i="12" a="1"/>
  <c r="AJ12" i="12" s="1"/>
  <c r="AJ10" i="12" a="1"/>
  <c r="AJ10" i="12" s="1"/>
  <c r="W15" i="12" a="1"/>
  <c r="W15" i="12" s="1"/>
  <c r="X13" i="12" a="1"/>
  <c r="X13" i="12" s="1"/>
  <c r="W13" i="12" a="1"/>
  <c r="W13" i="12" s="1"/>
  <c r="V15" i="12" a="1"/>
  <c r="V15" i="12" s="1"/>
  <c r="X14" i="12" a="1"/>
  <c r="X14" i="12" s="1"/>
  <c r="V14" i="12" a="1"/>
  <c r="V14" i="12" s="1"/>
  <c r="X15" i="12" a="1"/>
  <c r="X15" i="12" s="1"/>
  <c r="X6" i="12" a="1"/>
  <c r="X6" i="12" s="1"/>
  <c r="X4" i="12" a="1"/>
  <c r="X4" i="12" s="1"/>
  <c r="V5" i="12" a="1"/>
  <c r="V5" i="12" s="1"/>
  <c r="V6" i="12" a="1"/>
  <c r="V6" i="12" s="1"/>
  <c r="W4" i="12" a="1"/>
  <c r="W4" i="12" s="1"/>
  <c r="X5" i="12" a="1"/>
  <c r="X5" i="12" s="1"/>
  <c r="W6" i="12" a="1"/>
  <c r="W6" i="12" s="1"/>
  <c r="X29" i="12" a="1"/>
  <c r="X29" i="12" s="1"/>
  <c r="V29" i="12" a="1"/>
  <c r="V29" i="12" s="1"/>
  <c r="V30" i="12" a="1"/>
  <c r="V30" i="12" s="1"/>
  <c r="X30" i="12" a="1"/>
  <c r="X30" i="12" s="1"/>
  <c r="W30" i="12" a="1"/>
  <c r="W30" i="12" s="1"/>
  <c r="X28" i="12" a="1"/>
  <c r="X28" i="12" s="1"/>
  <c r="W28" i="12" a="1"/>
  <c r="W28" i="12" s="1"/>
  <c r="B26" i="12" a="1"/>
  <c r="B26" i="12" s="1"/>
  <c r="C27" i="12" a="1"/>
  <c r="C27" i="12" s="1"/>
  <c r="C25" i="12" a="1"/>
  <c r="C25" i="12" s="1"/>
  <c r="D26" i="12" a="1"/>
  <c r="D26" i="12" s="1"/>
  <c r="B27" i="12" a="1"/>
  <c r="B27" i="12" s="1"/>
  <c r="D27" i="12" a="1"/>
  <c r="D27" i="12" s="1"/>
  <c r="D25" i="12" a="1"/>
  <c r="D25" i="12" s="1"/>
  <c r="Z30" i="12" a="1"/>
  <c r="Z30" i="12" s="1"/>
  <c r="AA30" i="12" a="1"/>
  <c r="AA30" i="12" s="1"/>
  <c r="AB29" i="12" a="1"/>
  <c r="AB29" i="12" s="1"/>
  <c r="Z29" i="12" a="1"/>
  <c r="Z29" i="12" s="1"/>
  <c r="AB28" i="12" a="1"/>
  <c r="AB28" i="12" s="1"/>
  <c r="AA28" i="12" a="1"/>
  <c r="AA28" i="12" s="1"/>
  <c r="AB30" i="12" a="1"/>
  <c r="AB30" i="12" s="1"/>
  <c r="AF7" i="12" a="1"/>
  <c r="AF7" i="12" s="1"/>
  <c r="AD8" i="12" a="1"/>
  <c r="AD8" i="12" s="1"/>
  <c r="AF9" i="12" a="1"/>
  <c r="AF9" i="12" s="1"/>
  <c r="AF8" i="12" a="1"/>
  <c r="AF8" i="12" s="1"/>
  <c r="AE9" i="12" a="1"/>
  <c r="AE9" i="12" s="1"/>
  <c r="AD9" i="12" a="1"/>
  <c r="AD9" i="12" s="1"/>
  <c r="AE7" i="12" a="1"/>
  <c r="AE7" i="12" s="1"/>
  <c r="H13" i="12" a="1"/>
  <c r="H13" i="12" s="1"/>
  <c r="F15" i="12" a="1"/>
  <c r="F15" i="12" s="1"/>
  <c r="H14" i="12" a="1"/>
  <c r="H14" i="12" s="1"/>
  <c r="H15" i="12" a="1"/>
  <c r="H15" i="12" s="1"/>
  <c r="F14" i="12" a="1"/>
  <c r="F14" i="12" s="1"/>
  <c r="G15" i="12" a="1"/>
  <c r="G15" i="12" s="1"/>
  <c r="G13" i="12" a="1"/>
  <c r="G13" i="12" s="1"/>
  <c r="H17" i="12" a="1"/>
  <c r="H17" i="12" s="1"/>
  <c r="H18" i="12" a="1"/>
  <c r="H18" i="12" s="1"/>
  <c r="G16" i="12" a="1"/>
  <c r="G16" i="12" s="1"/>
  <c r="G18" i="12" a="1"/>
  <c r="G18" i="12" s="1"/>
  <c r="F17" i="12" a="1"/>
  <c r="F17" i="12" s="1"/>
  <c r="F18" i="12" a="1"/>
  <c r="F18" i="12" s="1"/>
  <c r="H16" i="12" a="1"/>
  <c r="H16" i="12" s="1"/>
  <c r="AE21" i="12" a="1"/>
  <c r="AE21" i="12" s="1"/>
  <c r="AF21" i="12" a="1"/>
  <c r="AF21" i="12" s="1"/>
  <c r="AD20" i="12" a="1"/>
  <c r="AD20" i="12" s="1"/>
  <c r="AF19" i="12" a="1"/>
  <c r="AF19" i="12" s="1"/>
  <c r="AF20" i="12" a="1"/>
  <c r="AF20" i="12" s="1"/>
  <c r="AD21" i="12" a="1"/>
  <c r="AD21" i="12" s="1"/>
  <c r="AE19" i="12" a="1"/>
  <c r="AE19" i="12" s="1"/>
  <c r="AB15" i="12" a="1"/>
  <c r="AB15" i="12" s="1"/>
  <c r="AB14" i="12" a="1"/>
  <c r="AB14" i="12" s="1"/>
  <c r="Z15" i="12" a="1"/>
  <c r="Z15" i="12" s="1"/>
  <c r="AA15" i="12" a="1"/>
  <c r="AA15" i="12" s="1"/>
  <c r="AA13" i="12" a="1"/>
  <c r="AA13" i="12" s="1"/>
  <c r="AB13" i="12" a="1"/>
  <c r="AB13" i="12" s="1"/>
  <c r="Z14" i="12" a="1"/>
  <c r="Z14" i="12" s="1"/>
  <c r="AE13" i="12" a="1"/>
  <c r="AE13" i="12" s="1"/>
  <c r="AD14" i="12" a="1"/>
  <c r="AD14" i="12" s="1"/>
  <c r="AE15" i="12" a="1"/>
  <c r="AE15" i="12" s="1"/>
  <c r="AF13" i="12" a="1"/>
  <c r="AF13" i="12" s="1"/>
  <c r="AF14" i="12" a="1"/>
  <c r="AF14" i="12" s="1"/>
  <c r="AD15" i="12" a="1"/>
  <c r="AD15" i="12" s="1"/>
  <c r="AF15" i="12" a="1"/>
  <c r="AF15" i="12" s="1"/>
  <c r="L18" i="12" a="1"/>
  <c r="L18" i="12" s="1"/>
  <c r="K16" i="12" a="1"/>
  <c r="K16" i="12" s="1"/>
  <c r="L17" i="12" a="1"/>
  <c r="L17" i="12" s="1"/>
  <c r="J17" i="12" a="1"/>
  <c r="J17" i="12" s="1"/>
  <c r="L16" i="12" a="1"/>
  <c r="L16" i="12" s="1"/>
  <c r="J18" i="12" a="1"/>
  <c r="J18" i="12" s="1"/>
  <c r="K18" i="12" a="1"/>
  <c r="K18" i="12" s="1"/>
  <c r="AD26" i="12" a="1"/>
  <c r="AD26" i="12" s="1"/>
  <c r="AD27" i="12" a="1"/>
  <c r="AD27" i="12" s="1"/>
  <c r="AE25" i="12" a="1"/>
  <c r="AE25" i="12" s="1"/>
  <c r="AF27" i="12" a="1"/>
  <c r="AF27" i="12" s="1"/>
  <c r="AF25" i="12" a="1"/>
  <c r="AF25" i="12" s="1"/>
  <c r="AE27" i="12" a="1"/>
  <c r="AE27" i="12" s="1"/>
  <c r="AF26" i="12" a="1"/>
  <c r="AF26" i="12" s="1"/>
  <c r="F26" i="12" a="1"/>
  <c r="F26" i="12" s="1"/>
  <c r="H27" i="12" a="1"/>
  <c r="H27" i="12" s="1"/>
  <c r="G25" i="12" a="1"/>
  <c r="G25" i="12" s="1"/>
  <c r="H25" i="12" a="1"/>
  <c r="H25" i="12" s="1"/>
  <c r="F27" i="12" a="1"/>
  <c r="F27" i="12" s="1"/>
  <c r="G27" i="12" a="1"/>
  <c r="G27" i="12" s="1"/>
  <c r="H26" i="12" a="1"/>
  <c r="H26" i="12" s="1"/>
  <c r="B12" i="12" a="1"/>
  <c r="B12" i="12" s="1"/>
  <c r="D11" i="12" a="1"/>
  <c r="D11" i="12" s="1"/>
  <c r="D12" i="12" a="1"/>
  <c r="D12" i="12" s="1"/>
  <c r="D10" i="12" a="1"/>
  <c r="D10" i="12" s="1"/>
  <c r="C12" i="12" a="1"/>
  <c r="C12" i="12" s="1"/>
  <c r="B11" i="12" a="1"/>
  <c r="B11" i="12" s="1"/>
  <c r="C10" i="12" a="1"/>
  <c r="C10" i="12" s="1"/>
  <c r="AB10" i="12" a="1"/>
  <c r="AB10" i="12" s="1"/>
  <c r="Z11" i="12" a="1"/>
  <c r="Z11" i="12" s="1"/>
  <c r="AA10" i="12" a="1"/>
  <c r="AA10" i="12" s="1"/>
  <c r="AB11" i="12" a="1"/>
  <c r="AB11" i="12" s="1"/>
  <c r="AA12" i="12" a="1"/>
  <c r="AA12" i="12" s="1"/>
  <c r="AB12" i="12" a="1"/>
  <c r="AB12" i="12" s="1"/>
  <c r="Z12" i="12" a="1"/>
  <c r="Z12" i="12" s="1"/>
  <c r="K27" i="12" a="1"/>
  <c r="K27" i="12" s="1"/>
  <c r="L25" i="12" a="1"/>
  <c r="L25" i="12" s="1"/>
  <c r="L27" i="12" a="1"/>
  <c r="L27" i="12" s="1"/>
  <c r="J26" i="12" a="1"/>
  <c r="J26" i="12" s="1"/>
  <c r="L26" i="12" a="1"/>
  <c r="L26" i="12" s="1"/>
  <c r="K25" i="12" a="1"/>
  <c r="K25" i="12" s="1"/>
  <c r="J27" i="12" a="1"/>
  <c r="J27" i="12" s="1"/>
  <c r="AJ7" i="12" a="1"/>
  <c r="AJ7" i="12" s="1"/>
  <c r="AJ8" i="12" a="1"/>
  <c r="AJ8" i="12" s="1"/>
  <c r="AI9" i="12" a="1"/>
  <c r="AI9" i="12" s="1"/>
  <c r="AI7" i="12" a="1"/>
  <c r="AI7" i="12" s="1"/>
  <c r="AH8" i="12" a="1"/>
  <c r="AH8" i="12" s="1"/>
  <c r="AH9" i="12" a="1"/>
  <c r="AH9" i="12" s="1"/>
  <c r="AJ9" i="12" a="1"/>
  <c r="AJ9" i="12" s="1"/>
  <c r="K6" i="12" a="1"/>
  <c r="K6" i="12" s="1"/>
  <c r="K4" i="12" a="1"/>
  <c r="K4" i="12" s="1"/>
  <c r="J5" i="12" a="1"/>
  <c r="J5" i="12" s="1"/>
  <c r="L5" i="12" a="1"/>
  <c r="L5" i="12" s="1"/>
  <c r="J6" i="12" a="1"/>
  <c r="J6" i="12" s="1"/>
  <c r="L4" i="12" a="1"/>
  <c r="L4" i="12" s="1"/>
  <c r="L6" i="12" a="1"/>
  <c r="L6" i="12" s="1"/>
  <c r="O12" i="12" a="1"/>
  <c r="O12" i="12" s="1"/>
  <c r="O10" i="12" a="1"/>
  <c r="O10" i="12" s="1"/>
  <c r="N12" i="12" a="1"/>
  <c r="N12" i="12" s="1"/>
  <c r="P12" i="12" a="1"/>
  <c r="P12" i="12" s="1"/>
  <c r="P10" i="12" a="1"/>
  <c r="P10" i="12" s="1"/>
  <c r="N11" i="12" a="1"/>
  <c r="N11" i="12" s="1"/>
  <c r="P11" i="12" a="1"/>
  <c r="P11" i="12" s="1"/>
  <c r="AF18" i="12" a="1"/>
  <c r="AF18" i="12" s="1"/>
  <c r="AD17" i="12" a="1"/>
  <c r="AD17" i="12" s="1"/>
  <c r="AE18" i="12" a="1"/>
  <c r="AE18" i="12" s="1"/>
  <c r="AF17" i="12" a="1"/>
  <c r="AF17" i="12" s="1"/>
  <c r="AE16" i="12" a="1"/>
  <c r="AE16" i="12" s="1"/>
  <c r="AD18" i="12" a="1"/>
  <c r="AD18" i="12" s="1"/>
  <c r="AF16" i="12" a="1"/>
  <c r="AF16" i="12" s="1"/>
  <c r="Z20" i="12" a="1"/>
  <c r="Z20" i="12" s="1"/>
  <c r="Z21" i="12" a="1"/>
  <c r="Z21" i="12" s="1"/>
  <c r="AB19" i="12" a="1"/>
  <c r="AB19" i="12" s="1"/>
  <c r="AB21" i="12" a="1"/>
  <c r="AB21" i="12" s="1"/>
  <c r="AB20" i="12" a="1"/>
  <c r="AB20" i="12" s="1"/>
  <c r="AA19" i="12" a="1"/>
  <c r="AA19" i="12" s="1"/>
  <c r="AA21" i="12" a="1"/>
  <c r="AA21" i="12" s="1"/>
  <c r="D23" i="12" a="1"/>
  <c r="D23" i="12" s="1"/>
  <c r="D24" i="12" a="1"/>
  <c r="D24" i="12" s="1"/>
  <c r="B24" i="12" a="1"/>
  <c r="B24" i="12" s="1"/>
  <c r="D22" i="12" a="1"/>
  <c r="D22" i="12" s="1"/>
  <c r="B23" i="12" a="1"/>
  <c r="B23" i="12" s="1"/>
  <c r="C22" i="12" a="1"/>
  <c r="C22" i="12" s="1"/>
  <c r="C24" i="12" a="1"/>
  <c r="C24" i="12" s="1"/>
  <c r="Z17" i="12" a="1"/>
  <c r="Z17" i="12" s="1"/>
  <c r="Z18" i="12" a="1"/>
  <c r="Z18" i="12" s="1"/>
  <c r="AA18" i="12" a="1"/>
  <c r="AA18" i="12" s="1"/>
  <c r="AB16" i="12" a="1"/>
  <c r="AB16" i="12" s="1"/>
  <c r="AB18" i="12" a="1"/>
  <c r="AB18" i="12" s="1"/>
  <c r="AA16" i="12" a="1"/>
  <c r="AA16" i="12" s="1"/>
  <c r="AB17" i="12" a="1"/>
  <c r="AB17" i="12" s="1"/>
  <c r="X20" i="12" a="1"/>
  <c r="X20" i="12" s="1"/>
  <c r="X21" i="12" a="1"/>
  <c r="X21" i="12" s="1"/>
  <c r="X19" i="12" a="1"/>
  <c r="X19" i="12" s="1"/>
  <c r="V21" i="12" a="1"/>
  <c r="V21" i="12" s="1"/>
  <c r="V20" i="12" a="1"/>
  <c r="V20" i="12" s="1"/>
  <c r="W21" i="12" a="1"/>
  <c r="W21" i="12" s="1"/>
  <c r="W19" i="12" a="1"/>
  <c r="W19" i="12" s="1"/>
  <c r="AA7" i="12" a="1"/>
  <c r="AA7" i="12" s="1"/>
  <c r="AA9" i="12" a="1"/>
  <c r="AA9" i="12" s="1"/>
  <c r="Z8" i="12" a="1"/>
  <c r="Z8" i="12" s="1"/>
  <c r="AB9" i="12" a="1"/>
  <c r="AB9" i="12" s="1"/>
  <c r="AB7" i="12" a="1"/>
  <c r="AB7" i="12" s="1"/>
  <c r="AB8" i="12" a="1"/>
  <c r="AB8" i="12" s="1"/>
  <c r="Z9" i="12" a="1"/>
  <c r="Z9" i="12" s="1"/>
  <c r="O4" i="12" a="1"/>
  <c r="O4" i="12" s="1"/>
  <c r="P5" i="12" a="1"/>
  <c r="P5" i="12" s="1"/>
  <c r="N6" i="12" a="1"/>
  <c r="N6" i="12" s="1"/>
  <c r="O6" i="12" a="1"/>
  <c r="O6" i="12" s="1"/>
  <c r="N5" i="12" a="1"/>
  <c r="N5" i="12" s="1"/>
  <c r="P6" i="12" a="1"/>
  <c r="P6" i="12" s="1"/>
  <c r="P4" i="12" a="1"/>
  <c r="P4" i="12" s="1"/>
  <c r="T11" i="12" a="1"/>
  <c r="T11" i="12" s="1"/>
  <c r="T12" i="12" a="1"/>
  <c r="T12" i="12" s="1"/>
  <c r="S10" i="12" a="1"/>
  <c r="S10" i="12" s="1"/>
  <c r="T10" i="12" a="1"/>
  <c r="T10" i="12" s="1"/>
  <c r="R11" i="12" a="1"/>
  <c r="R11" i="12" s="1"/>
  <c r="S12" i="12" a="1"/>
  <c r="S12" i="12" s="1"/>
  <c r="R12" i="12" a="1"/>
  <c r="R12" i="12" s="1"/>
  <c r="H21" i="12" a="1"/>
  <c r="H21" i="12" s="1"/>
  <c r="H20" i="12" a="1"/>
  <c r="H20" i="12" s="1"/>
  <c r="G19" i="12" a="1"/>
  <c r="G19" i="12" s="1"/>
  <c r="F21" i="12" a="1"/>
  <c r="F21" i="12" s="1"/>
  <c r="H19" i="12" a="1"/>
  <c r="H19" i="12" s="1"/>
  <c r="G21" i="12" a="1"/>
  <c r="G21" i="12" s="1"/>
  <c r="F20" i="12" a="1"/>
  <c r="F20" i="12" s="1"/>
  <c r="H9" i="12" a="1"/>
  <c r="H9" i="12" s="1"/>
  <c r="F8" i="12" a="1"/>
  <c r="F8" i="12" s="1"/>
  <c r="H8" i="12" a="1"/>
  <c r="H8" i="12" s="1"/>
  <c r="G9" i="12" a="1"/>
  <c r="G9" i="12" s="1"/>
  <c r="G7" i="12" a="1"/>
  <c r="G7" i="12" s="1"/>
  <c r="F9" i="12" a="1"/>
  <c r="F9" i="12" s="1"/>
  <c r="H7" i="12" a="1"/>
  <c r="H7" i="12" s="1"/>
  <c r="X10" i="12" a="1"/>
  <c r="X10" i="12" s="1"/>
  <c r="X11" i="12" a="1"/>
  <c r="X11" i="12" s="1"/>
  <c r="V12" i="12" a="1"/>
  <c r="V12" i="12" s="1"/>
  <c r="X12" i="12" a="1"/>
  <c r="X12" i="12" s="1"/>
  <c r="V11" i="12" a="1"/>
  <c r="V11" i="12" s="1"/>
  <c r="W12" i="12" a="1"/>
  <c r="W12" i="12" s="1"/>
  <c r="W10" i="12" a="1"/>
  <c r="W10" i="12" s="1"/>
  <c r="J21" i="12" a="1"/>
  <c r="J21" i="12" s="1"/>
  <c r="L19" i="12" a="1"/>
  <c r="L19" i="12" s="1"/>
  <c r="L20" i="12" a="1"/>
  <c r="L20" i="12" s="1"/>
  <c r="K21" i="12" a="1"/>
  <c r="K21" i="12" s="1"/>
  <c r="L21" i="12" a="1"/>
  <c r="L21" i="12" s="1"/>
  <c r="K19" i="12" a="1"/>
  <c r="K19" i="12" s="1"/>
  <c r="J20" i="12" a="1"/>
  <c r="J20" i="12" s="1"/>
  <c r="L23" i="12" a="1"/>
  <c r="L23" i="12" s="1"/>
  <c r="L22" i="12" a="1"/>
  <c r="L22" i="12" s="1"/>
  <c r="J24" i="12" a="1"/>
  <c r="J24" i="12" s="1"/>
  <c r="K24" i="12" a="1"/>
  <c r="K24" i="12" s="1"/>
  <c r="L24" i="12" a="1"/>
  <c r="L24" i="12" s="1"/>
  <c r="J23" i="12" a="1"/>
  <c r="J23" i="12" s="1"/>
  <c r="K22" i="12" a="1"/>
  <c r="K22" i="12" s="1"/>
  <c r="F29" i="12" a="1"/>
  <c r="F29" i="12" s="1"/>
  <c r="G30" i="12" a="1"/>
  <c r="G30" i="12" s="1"/>
  <c r="F30" i="12" a="1"/>
  <c r="F30" i="12" s="1"/>
  <c r="H30" i="12" a="1"/>
  <c r="H30" i="12" s="1"/>
  <c r="H28" i="12" a="1"/>
  <c r="H28" i="12" s="1"/>
  <c r="G28" i="12" a="1"/>
  <c r="G28" i="12" s="1"/>
  <c r="H29" i="12" a="1"/>
  <c r="H29" i="12" s="1"/>
  <c r="Z26" i="12" a="1"/>
  <c r="Z26" i="12" s="1"/>
  <c r="AA27" i="12" a="1"/>
  <c r="AA27" i="12" s="1"/>
  <c r="AB26" i="12" a="1"/>
  <c r="AB26" i="12" s="1"/>
  <c r="AB27" i="12" a="1"/>
  <c r="AB27" i="12" s="1"/>
  <c r="AA25" i="12" a="1"/>
  <c r="AA25" i="12" s="1"/>
  <c r="AB25" i="12" a="1"/>
  <c r="AB25" i="12" s="1"/>
  <c r="Z27" i="12" a="1"/>
  <c r="Z27" i="12" s="1"/>
  <c r="AU8" i="12"/>
  <c r="D136" i="10" s="1"/>
  <c r="E136" i="10" s="1"/>
  <c r="D6" i="10"/>
  <c r="E6" i="10" s="1"/>
  <c r="D31" i="10"/>
  <c r="E31" i="10" s="1"/>
  <c r="B90" i="9" l="1"/>
  <c r="B89" i="9"/>
  <c r="AM12" i="12" a="1"/>
  <c r="AM12" i="12" s="1"/>
  <c r="D71" i="10"/>
  <c r="E71" i="10" s="1"/>
  <c r="D150" i="10"/>
  <c r="E150" i="10" s="1"/>
  <c r="AH25" i="12" a="1"/>
  <c r="AH25" i="12" s="1"/>
  <c r="Z4" i="12" a="1"/>
  <c r="Z4" i="12" s="1"/>
  <c r="R13" i="12" a="1"/>
  <c r="R13" i="12" s="1"/>
  <c r="F16" i="12" a="1"/>
  <c r="F16" i="12" s="1"/>
  <c r="Z22" i="12" a="1"/>
  <c r="Z22" i="12" s="1"/>
  <c r="R7" i="12" a="1"/>
  <c r="R7" i="12" s="1"/>
  <c r="AD13" i="12" a="1"/>
  <c r="AD13" i="12" s="1"/>
  <c r="Z13" i="12" a="1"/>
  <c r="Z13" i="12" s="1"/>
  <c r="F22" i="12" a="1"/>
  <c r="F22" i="12" s="1"/>
  <c r="V10" i="12" a="1"/>
  <c r="V10" i="12" s="1"/>
  <c r="R19" i="12" a="1"/>
  <c r="R19" i="12" s="1"/>
  <c r="V7" i="12" a="1"/>
  <c r="V7" i="12" s="1"/>
  <c r="F13" i="12" a="1"/>
  <c r="F13" i="12" s="1"/>
  <c r="B10" i="12" a="1"/>
  <c r="B10" i="12" s="1"/>
  <c r="F25" i="12" a="1"/>
  <c r="F25" i="12" s="1"/>
  <c r="J25" i="12" a="1"/>
  <c r="J25" i="12" s="1"/>
  <c r="R10" i="12" a="1"/>
  <c r="R10" i="12" s="1"/>
  <c r="R16" i="12" a="1"/>
  <c r="R16" i="12" s="1"/>
  <c r="V28" i="12" a="1"/>
  <c r="V28" i="12" s="1"/>
  <c r="AH22" i="12" a="1"/>
  <c r="AH22" i="12" s="1"/>
  <c r="AH4" i="12" a="1"/>
  <c r="AH4" i="12" s="1"/>
  <c r="V13" i="12" a="1"/>
  <c r="V13" i="12" s="1"/>
  <c r="B28" i="12" a="1"/>
  <c r="B28" i="12" s="1"/>
  <c r="N22" i="12" a="1"/>
  <c r="N22" i="12" s="1"/>
  <c r="N4" i="12" a="1"/>
  <c r="N4" i="12" s="1"/>
  <c r="B13" i="12" a="1"/>
  <c r="B13" i="12" s="1"/>
  <c r="J22" i="12" a="1"/>
  <c r="J22" i="12" s="1"/>
  <c r="J10" i="12" a="1"/>
  <c r="J10" i="12" s="1"/>
  <c r="V4" i="12" a="1"/>
  <c r="V4" i="12" s="1"/>
  <c r="N28" i="12" a="1"/>
  <c r="N28" i="12" s="1"/>
  <c r="AD16" i="12" a="1"/>
  <c r="AD16" i="12" s="1"/>
  <c r="B25" i="12" a="1"/>
  <c r="B25" i="12" s="1"/>
  <c r="N16" i="12" a="1"/>
  <c r="N16" i="12" s="1"/>
  <c r="R22" i="12" a="1"/>
  <c r="R22" i="12" s="1"/>
  <c r="J7" i="12" a="1"/>
  <c r="J7" i="12" s="1"/>
  <c r="Z25" i="12" a="1"/>
  <c r="Z25" i="12" s="1"/>
  <c r="Z28" i="12" a="1"/>
  <c r="Z28" i="12" s="1"/>
  <c r="N10" i="12" a="1"/>
  <c r="N10" i="12" s="1"/>
  <c r="AD4" i="12" a="1"/>
  <c r="AD4" i="12" s="1"/>
  <c r="Z16" i="12" a="1"/>
  <c r="Z16" i="12" s="1"/>
  <c r="Z19" i="12" a="1"/>
  <c r="Z19" i="12" s="1"/>
  <c r="N7" i="12" a="1"/>
  <c r="N7" i="12" s="1"/>
  <c r="J4" i="12" a="1"/>
  <c r="J4" i="12" s="1"/>
  <c r="B4" i="12" a="1"/>
  <c r="B4" i="12" s="1"/>
  <c r="AD22" i="12" a="1"/>
  <c r="AD22" i="12" s="1"/>
  <c r="J13" i="12" a="1"/>
  <c r="J13" i="12" s="1"/>
  <c r="AD7" i="12" a="1"/>
  <c r="AD7" i="12" s="1"/>
  <c r="N19" i="12" a="1"/>
  <c r="N19" i="12" s="1"/>
  <c r="AH28" i="12" a="1"/>
  <c r="AH28" i="12" s="1"/>
  <c r="V22" i="12" a="1"/>
  <c r="V22" i="12" s="1"/>
  <c r="J28" i="12" a="1"/>
  <c r="J28" i="12" s="1"/>
  <c r="R4" i="12" a="1"/>
  <c r="R4" i="12" s="1"/>
  <c r="AD25" i="12" a="1"/>
  <c r="AD25" i="12" s="1"/>
  <c r="V16" i="12" a="1"/>
  <c r="V16" i="12" s="1"/>
  <c r="B22" i="12" a="1"/>
  <c r="B22" i="12" s="1"/>
  <c r="B16" i="12" a="1"/>
  <c r="B16" i="12" s="1"/>
  <c r="AD19" i="12" a="1"/>
  <c r="AD19" i="12" s="1"/>
  <c r="B7" i="12" a="1"/>
  <c r="B7" i="12" s="1"/>
  <c r="B19" i="12" a="1"/>
  <c r="B19" i="12" s="1"/>
  <c r="Z10" i="12" a="1"/>
  <c r="Z10" i="12" s="1"/>
  <c r="R25" i="12" a="1"/>
  <c r="R25" i="12" s="1"/>
  <c r="N13" i="12" a="1"/>
  <c r="N13" i="12" s="1"/>
  <c r="AD10" i="12" a="1"/>
  <c r="AD10" i="12" s="1"/>
  <c r="AH13" i="12" a="1"/>
  <c r="AH13" i="12" s="1"/>
  <c r="V19" i="12" a="1"/>
  <c r="V19" i="12" s="1"/>
  <c r="F4" i="12" a="1"/>
  <c r="F4" i="12" s="1"/>
  <c r="Z7" i="12" a="1"/>
  <c r="Z7" i="12" s="1"/>
  <c r="F10" i="12" a="1"/>
  <c r="F10" i="12" s="1"/>
  <c r="AH10" i="12" a="1"/>
  <c r="AH10" i="12" s="1"/>
  <c r="R28" i="12" a="1"/>
  <c r="R28" i="12" s="1"/>
  <c r="J16" i="12" a="1"/>
  <c r="J16" i="12" s="1"/>
  <c r="AH7" i="12" a="1"/>
  <c r="AH7" i="12" s="1"/>
  <c r="F7" i="12" a="1"/>
  <c r="F7" i="12" s="1"/>
  <c r="D33" i="10"/>
  <c r="E33" i="10" s="1"/>
  <c r="AD28" i="12" a="1"/>
  <c r="AD28" i="12" s="1"/>
  <c r="N25" i="12" a="1"/>
  <c r="N25" i="12" s="1"/>
  <c r="J19" i="12" a="1"/>
  <c r="J19" i="12" s="1"/>
  <c r="F28" i="12" a="1"/>
  <c r="F28" i="12" s="1"/>
  <c r="V25" i="12" a="1"/>
  <c r="V25" i="12" s="1"/>
  <c r="F19" i="12" a="1"/>
  <c r="F19" i="12" s="1"/>
  <c r="AH16" i="12" a="1"/>
  <c r="AH16" i="12" s="1"/>
  <c r="AH19" i="12" a="1"/>
  <c r="AH19" i="12" s="1"/>
  <c r="D45"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Yuan Jiang</author>
  </authors>
  <commentList>
    <comment ref="P88" authorId="0" shapeId="0" xr:uid="{1408E60E-F98A-F143-839C-7B292D02ADA6}">
      <text>
        <r>
          <rPr>
            <b/>
            <sz val="10"/>
            <color rgb="FF000000"/>
            <rFont val="Tahoma"/>
            <family val="2"/>
          </rPr>
          <t>Yuan Jiang:</t>
        </r>
        <r>
          <rPr>
            <sz val="10"/>
            <color rgb="FF000000"/>
            <rFont val="Tahoma"/>
            <family val="2"/>
          </rPr>
          <t xml:space="preserve">
Set to Run only when intentionally executing the full uniqueness certification suite. Master may take more than one minute.</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<sst xmlns="http://schemas.openxmlformats.org/spreadsheetml/2006/main" count="975" uniqueCount="701">
  <si>
    <t>SUDOKU ENGINE — 01 EASY</t>
  </si>
  <si>
    <t>Live Board</t>
  </si>
  <si>
    <t>Legal Candidates</t>
  </si>
  <si>
    <t>Puzzle Givens</t>
  </si>
  <si>
    <t>Solution</t>
  </si>
  <si>
    <t>Conflict Map</t>
  </si>
  <si>
    <t>Returns</t>
  </si>
  <si>
    <t>Used By</t>
  </si>
  <si>
    <t>Engineering Note</t>
  </si>
  <si>
    <t>SDK_Candidates</t>
  </si>
  <si>
    <t>board, row, column</t>
  </si>
  <si>
    <t>Digit string</t>
  </si>
  <si>
    <t>SDK_Conflict</t>
  </si>
  <si>
    <t>SDK_IsSolved</t>
  </si>
  <si>
    <t>board, solution</t>
  </si>
  <si>
    <t>SDK_RenderDigit</t>
  </si>
  <si>
    <t>mode, note, legal, digit</t>
  </si>
  <si>
    <t>Candidate UI</t>
  </si>
  <si>
    <t>9×9 matrix</t>
  </si>
  <si>
    <t>Test</t>
  </si>
  <si>
    <t>Expression</t>
  </si>
  <si>
    <t>Expected</t>
  </si>
  <si>
    <t>Actual</t>
  </si>
  <si>
    <t>Result</t>
  </si>
  <si>
    <t>Candidate r1c3</t>
  </si>
  <si>
    <t>SDK_Candidates(initial,1,3)</t>
  </si>
  <si>
    <t>Given has no candidates</t>
  </si>
  <si>
    <t>SDK_Candidates(initial,1,1)</t>
  </si>
  <si>
    <t>Initial board has no conflicts</t>
  </si>
  <si>
    <t>COUNTIF(conflicts,TRUE)</t>
  </si>
  <si>
    <t>Known solution is solved</t>
  </si>
  <si>
    <t>SDK_IsSolved(solution,solution)</t>
  </si>
  <si>
    <t>Initial board is not solved</t>
  </si>
  <si>
    <t>SDK_IsSolved(initial,solution)</t>
  </si>
  <si>
    <t>Hint Engine</t>
  </si>
  <si>
    <t>Next Hint</t>
  </si>
  <si>
    <t>Naked</t>
  </si>
  <si>
    <t>Hidden Row</t>
  </si>
  <si>
    <t>Hidden Column</t>
  </si>
  <si>
    <t>Hidden Box</t>
  </si>
  <si>
    <t>Off</t>
  </si>
  <si>
    <t>SDK_HintNaked</t>
  </si>
  <si>
    <t>board</t>
  </si>
  <si>
    <t>Natural-language hint</t>
  </si>
  <si>
    <t>SDK_HintHiddenRow</t>
  </si>
  <si>
    <t>Counts each digit across every row candidate set.</t>
  </si>
  <si>
    <t>SDK_HintHiddenCol</t>
  </si>
  <si>
    <t>Column equivalent of hidden-row detection.</t>
  </si>
  <si>
    <t>SDK_HintHiddenBox</t>
  </si>
  <si>
    <t>HINT ENGINE TESTS</t>
  </si>
  <si>
    <t>Initial next technique</t>
  </si>
  <si>
    <t>LEFT(SDK_NextHint(initial),12)</t>
  </si>
  <si>
    <t>Naked single</t>
  </si>
  <si>
    <t>Initial naked location</t>
  </si>
  <si>
    <t>SDK_HintNaked(initial)</t>
  </si>
  <si>
    <t>Naked single · R5C5 = 5 · This is the only legal candidate remaining in the square.</t>
  </si>
  <si>
    <t>Solved board has no naked single</t>
  </si>
  <si>
    <t>SDK_HintNaked(solution)</t>
  </si>
  <si>
    <t>Solved board reports no basic hint</t>
  </si>
  <si>
    <t>SDK_NextHint(solution)</t>
  </si>
  <si>
    <t>No naked or hidden single is currently available.</t>
  </si>
  <si>
    <t>Candidate Matrix Probe</t>
  </si>
  <si>
    <t>Pointing Row Probe</t>
  </si>
  <si>
    <t>Pointing Col Probe</t>
  </si>
  <si>
    <t>Pointing Probe</t>
  </si>
  <si>
    <t>Basic Hint Probe</t>
  </si>
  <si>
    <t>Claiming Row Probe</t>
  </si>
  <si>
    <t>Claiming Col Probe</t>
  </si>
  <si>
    <t>Claiming Probe</t>
  </si>
  <si>
    <t>Pair Row Probe</t>
  </si>
  <si>
    <t>Pair Col Probe</t>
  </si>
  <si>
    <t>Pair Box Probe</t>
  </si>
  <si>
    <t>Pair Probe</t>
  </si>
  <si>
    <t>Advanced Coach</t>
  </si>
  <si>
    <t>Coach Hint V2</t>
  </si>
  <si>
    <t>Trace Line 1</t>
  </si>
  <si>
    <t>Trace Line 2</t>
  </si>
  <si>
    <t>Pointing Row V2</t>
  </si>
  <si>
    <t>Pointing Column V2</t>
  </si>
  <si>
    <t>Pointing V2</t>
  </si>
  <si>
    <t>Claiming</t>
  </si>
  <si>
    <t>Naked Pair</t>
  </si>
  <si>
    <t>Synthetic Candidate Matrix</t>
  </si>
  <si>
    <t>Synthetic Pair Probe</t>
  </si>
  <si>
    <t>Coach Hint V2 Probe</t>
  </si>
  <si>
    <t>Coach Trace V2 Probe</t>
  </si>
  <si>
    <t>ADVANCED REASONING TESTS</t>
  </si>
  <si>
    <t>Candidate matrix cell</t>
  </si>
  <si>
    <t>INDEX(SDK_CandidateMatrix(initial),1,3)</t>
  </si>
  <si>
    <t>Pointing row elimination</t>
  </si>
  <si>
    <t>SDK_PointingRowHint(initial)</t>
  </si>
  <si>
    <t>Claiming row elimination</t>
  </si>
  <si>
    <t>SDK_HintClaiming(initial)</t>
  </si>
  <si>
    <t>Synthetic naked pair</t>
  </si>
  <si>
    <t>SDK_HintNakedPairRowCandidates(synthetic)</t>
  </si>
  <si>
    <t>Naked pair in row · R1C1 and R1C2 contain only 1/2 · Remove 1 and 2 from R1C3.</t>
  </si>
  <si>
    <t>Trace technique line</t>
  </si>
  <si>
    <t>INDEX(SDK_CoachTraceV2(initial),1)</t>
  </si>
  <si>
    <t>Technique — Naked single | Pattern — R5C5 = 5</t>
  </si>
  <si>
    <t>Trace action line</t>
  </si>
  <si>
    <t>INDEX(SDK_CoachTraceV2(initial),2)</t>
  </si>
  <si>
    <t>Action — This is the only legal candidate remaining in the square.</t>
  </si>
  <si>
    <t>Solved V2 status</t>
  </si>
  <si>
    <t>SDK_CoachHintV2(solution)</t>
  </si>
  <si>
    <t>No supported logical step is currently available.</t>
  </si>
  <si>
    <t>ADVANCED REASONING</t>
  </si>
  <si>
    <t>SDK_CandidateMatrix</t>
  </si>
  <si>
    <t>9×9 text matrix</t>
  </si>
  <si>
    <t>SDK_PointingHint</t>
  </si>
  <si>
    <t>SDK_CoachHintV2</t>
  </si>
  <si>
    <t>SDK_HintClaiming</t>
  </si>
  <si>
    <t>SDK_HintNakedPair</t>
  </si>
  <si>
    <t>SDK_HintNakedPairRowCandidates</t>
  </si>
  <si>
    <t>candidate matrix</t>
  </si>
  <si>
    <t>Regression tests</t>
  </si>
  <si>
    <t>SDK_CoachTraceV2</t>
  </si>
  <si>
    <t>Two-row text array</t>
  </si>
  <si>
    <t>SUDOKU ENGINE — 02 MEDIUM</t>
  </si>
  <si>
    <t>SUDOKU ENGINE — 03 HARD</t>
  </si>
  <si>
    <t>SUDOKU ENGINE — 04 EXPERT</t>
  </si>
  <si>
    <t>SUDOKU ENGINE — 05 MASTER</t>
  </si>
  <si>
    <t>FIVE-PAGE PUBLICATION TESTS</t>
  </si>
  <si>
    <t>Easy givens</t>
  </si>
  <si>
    <t>COUNTA(_Engine givens)</t>
  </si>
  <si>
    <t>Medium givens</t>
  </si>
  <si>
    <t>COUNTA(Medium givens)</t>
  </si>
  <si>
    <t>Hard givens</t>
  </si>
  <si>
    <t>COUNTA(Hard givens)</t>
  </si>
  <si>
    <t>Expert givens</t>
  </si>
  <si>
    <t>COUNTA(Expert givens)</t>
  </si>
  <si>
    <t>Master givens</t>
  </si>
  <si>
    <t>COUNTA(Master givens)</t>
  </si>
  <si>
    <t>All initial conflicts clear</t>
  </si>
  <si>
    <t>Sum of five conflict maps</t>
  </si>
  <si>
    <t>All solutions self-validate</t>
  </si>
  <si>
    <t>AND(IsSolved(solution,solution))</t>
  </si>
  <si>
    <t>All coaches return text</t>
  </si>
  <si>
    <t>AND(LEN(engine coach)&gt;0)</t>
  </si>
  <si>
    <t>SDK_CoordRole</t>
  </si>
  <si>
    <t>hint text, coordinate</t>
  </si>
  <si>
    <t>SOURCE / TARGET / blank</t>
  </si>
  <si>
    <t>VISUAL HINT MARKER TESTS</t>
  </si>
  <si>
    <t>Source coordinate role</t>
  </si>
  <si>
    <t>SDK_CoordRole(naked pair,R1C1)</t>
  </si>
  <si>
    <t>SOURCE</t>
  </si>
  <si>
    <t>Target coordinate role</t>
  </si>
  <si>
    <t>SDK_CoordRole(pointing,R1C7)</t>
  </si>
  <si>
    <t>TARGET</t>
  </si>
  <si>
    <t>COACH</t>
  </si>
  <si>
    <t>AUTO</t>
  </si>
  <si>
    <t>CANDIDATES</t>
  </si>
  <si>
    <t>QUICK GUIDE</t>
  </si>
  <si>
    <t>Difficulty: Easy  ·  30 givens  ·  Independent formula engine  ·  Enter answers directly in the board</t>
  </si>
  <si>
    <t>GAME STATUS</t>
  </si>
  <si>
    <t>MODE</t>
  </si>
  <si>
    <t>REMAINING</t>
  </si>
  <si>
    <t>CONFLICTS</t>
  </si>
  <si>
    <t>GAME STATUS</t>
    <phoneticPr fontId="1" type="noConversion"/>
  </si>
  <si>
    <t>REMAINING</t>
    <phoneticPr fontId="1" type="noConversion"/>
  </si>
  <si>
    <t>CONFLICTS</t>
    <phoneticPr fontId="1" type="noConversion"/>
  </si>
  <si>
    <t>CANDIDATES</t>
    <phoneticPr fontId="1" type="noConversion"/>
  </si>
  <si>
    <t>AUTO</t>
    <phoneticPr fontId="1" type="noConversion"/>
  </si>
  <si>
    <t>Difficulty: Medium  ·  36 givens  ·  Independent formula engine  ·  Enter answers directly in the board</t>
  </si>
  <si>
    <t>Difficulty: Hard  ·  28 givens  ·  Independent formula engine  ·  Enter answers directly in the board</t>
  </si>
  <si>
    <t>Difficulty: Expert  ·  27 givens  ·  Independent formula engine  ·  Enter answers directly in the board</t>
  </si>
  <si>
    <t>Difficulty: Master  ·  23 givens  ·  Independent formula engine  ·  Enter answers directly in the board</t>
  </si>
  <si>
    <t>START PLAYING</t>
  </si>
  <si>
    <t>30 givens</t>
  </si>
  <si>
    <t>Learn the interface and basic solving flow.</t>
  </si>
  <si>
    <t>36 givens</t>
  </si>
  <si>
    <t>More constrained, but less immediately obvious.</t>
  </si>
  <si>
    <t>28 givens</t>
  </si>
  <si>
    <t>Requires more candidate reading and patience.</t>
  </si>
  <si>
    <t>27 givens</t>
  </si>
  <si>
    <t>Designed for multi-step logical progress.</t>
  </si>
  <si>
    <t>23 givens</t>
  </si>
  <si>
    <t>The sparsest and most demanding published page.</t>
  </si>
  <si>
    <t>HOW TO PLAY</t>
  </si>
  <si>
    <t>01  ENTER ANSWERS</t>
  </si>
  <si>
    <t>02  READ LIVE CANDIDATES</t>
  </si>
  <si>
    <t>03  ASK THE COACH</t>
  </si>
  <si>
    <t>VISUAL LANGUAGE</t>
  </si>
  <si>
    <t>FORMULA ENGINEERING</t>
  </si>
  <si>
    <t>WORKBOOK MAP</t>
  </si>
  <si>
    <t>Game pages</t>
  </si>
  <si>
    <t>01 Easy through 05 Master</t>
  </si>
  <si>
    <t>Formula Reference</t>
  </si>
  <si>
    <t>Hidden engines</t>
  </si>
  <si>
    <t>_Tests</t>
  </si>
  <si>
    <t>Automated development regression suite</t>
  </si>
  <si>
    <t>Requirements</t>
  </si>
  <si>
    <t>PROJECT STATUS</t>
  </si>
  <si>
    <t>Function / Layer</t>
  </si>
  <si>
    <t>Responsibility</t>
  </si>
  <si>
    <t>Inputs</t>
  </si>
  <si>
    <t>CORE STATE &amp; VALIDATION</t>
  </si>
  <si>
    <t>BASIC REASONING</t>
  </si>
  <si>
    <t>PRESENTATION &amp; QUALITY</t>
  </si>
  <si>
    <t>Collects the 81 editable centers from one published page.</t>
  </si>
  <si>
    <t>UI center cells</t>
  </si>
  <si>
    <t>Hidden engine</t>
  </si>
  <si>
    <t>Each engine links only to its matching page; clue centers remain formula-controlled.</t>
  </si>
  <si>
    <t>Derives the legal digits for one empty square.</t>
  </si>
  <si>
    <t>Candidate renderer</t>
  </si>
  <si>
    <t>Builds the complete legal-candidate state.</t>
  </si>
  <si>
    <t>Coach and candidate UI</t>
  </si>
  <si>
    <t>Centralizes candidate calculation for deterministic reuse.</t>
  </si>
  <si>
    <t>Detects a duplicate in the square's row, column or box.</t>
  </si>
  <si>
    <t>TRUE / FALSE</t>
  </si>
  <si>
    <t>Conflict markers and status</t>
  </si>
  <si>
    <t>Returns FALSE for an empty square.</t>
  </si>
  <si>
    <t>Compares all 81 live values with the stored solution.</t>
  </si>
  <si>
    <t>Game status</t>
  </si>
  <si>
    <t>Uses exact matrix equality rather than a visual approximation.</t>
  </si>
  <si>
    <t>Finds the first square containing one legal candidate.</t>
  </si>
  <si>
    <t>Natural-language step</t>
  </si>
  <si>
    <t>Coach pipeline</t>
  </si>
  <si>
    <t>Scans the candidate matrix for a singleton.</t>
  </si>
  <si>
    <t>Finds a digit appearing in only one candidate set in a row.</t>
  </si>
  <si>
    <t>Finds a digit appearing in only one candidate set in a column.</t>
  </si>
  <si>
    <t>Finds a digit appearing in only one candidate set in a 3×3 box.</t>
  </si>
  <si>
    <t>Maps box-relative positions back to absolute coordinates.</t>
  </si>
  <si>
    <t>SDK_BasicHint</t>
  </si>
  <si>
    <t>Selects the simplest available supported single.</t>
  </si>
  <si>
    <t>Priority: naked single, hidden row, hidden column, hidden box.</t>
  </si>
  <si>
    <t>Finds box candidates confined to one row or column.</t>
  </si>
  <si>
    <t>Elimination step</t>
  </si>
  <si>
    <t>Coach Hint</t>
  </si>
  <si>
    <t>Returns only patterns that create a real external elimination.</t>
  </si>
  <si>
    <t>Finds row or column candidates confined to one box.</t>
  </si>
  <si>
    <t>Implements box-line reduction in both directions.</t>
  </si>
  <si>
    <t>Finds matching two-digit candidate sets in a unit.</t>
  </si>
  <si>
    <t>Checks rows, columns and boxes and requires another reducible cell.</t>
  </si>
  <si>
    <t>Selects the simplest supported basic or advanced step.</t>
  </si>
  <si>
    <t>Hint mode</t>
  </si>
  <si>
    <t>Priority: singles, pointing, claiming, naked pair.</t>
  </si>
  <si>
    <t>Separates the detected pattern from the required action.</t>
  </si>
  <si>
    <t>Trace mode</t>
  </si>
  <si>
    <t>Maintains a presentation contract separate from solving logic.</t>
  </si>
  <si>
    <t>Tests pair logic against an injected candidate matrix.</t>
  </si>
  <si>
    <t>Dependency injection makes complex reasoning independently testable.</t>
  </si>
  <si>
    <t>Renders one of the nine small candidate positions.</t>
  </si>
  <si>
    <t>Digit / blank</t>
  </si>
  <si>
    <t>Separates display policy from legality; current pages publish automatic candidates.</t>
  </si>
  <si>
    <t>Classifies a coordinate mentioned in a Coach explanation.</t>
  </si>
  <si>
    <t>Board markers</t>
  </si>
  <si>
    <t>Coordinates before Remove are sources; coordinates after it are targets.</t>
  </si>
  <si>
    <t>Five isolated engines</t>
  </si>
  <si>
    <t>Separates live state, givens, solution, candidates, conflicts and Coach output.</t>
  </si>
  <si>
    <t>one engine per game</t>
  </si>
  <si>
    <t>Independent state</t>
  </si>
  <si>
    <t>01 Easy–05 Master</t>
  </si>
  <si>
    <t>Entries on one page cannot affect another puzzle.</t>
  </si>
  <si>
    <t>Regression test suite</t>
  </si>
  <si>
    <t>Checks formula contracts, puzzle counts, conflict maps and marker roles.</t>
  </si>
  <si>
    <t>known and synthetic states</t>
  </si>
  <si>
    <t>PASS / FAIL</t>
  </si>
  <si>
    <t>Development quality gate</t>
  </si>
  <si>
    <t>The sheet stays hidden from players while continuing to calculate.</t>
  </si>
  <si>
    <t>AUTOMATED REGRESSION TESTS · DEVELOPMENT ONLY</t>
  </si>
  <si>
    <t>Hidden quality gate for named LAMBDA contracts, puzzle integrity, reasoning output and UI marker roles.</t>
  </si>
  <si>
    <t>CANDIDATE INVARIANT TESTS</t>
  </si>
  <si>
    <t>Easy R3C5 initial candidates</t>
  </si>
  <si>
    <t>_Engine F17 / S11</t>
  </si>
  <si>
    <t>Easy R3C6 initial candidates</t>
  </si>
  <si>
    <t>_Engine G17 / W11</t>
  </si>
  <si>
    <t>Engine matrix equals named LAMBDA</t>
  </si>
  <si>
    <t>CandidateMatrix(live)=engine</t>
  </si>
  <si>
    <t>Every initial blank retains solution</t>
  </si>
  <si>
    <t>Solution digit is legal</t>
  </si>
  <si>
    <t>Every initial blank has candidates</t>
  </si>
  <si>
    <t>No empty candidate set</t>
  </si>
  <si>
    <t>Reported singleton pair reproduced</t>
  </si>
  <si>
    <t>R3C5=4 and R3C6=4</t>
  </si>
  <si>
    <t>Reported state has no duplicates</t>
  </si>
  <si>
    <t>All SDK_Conflict cells FALSE</t>
  </si>
  <si>
    <t>Regression fixture: conflict-free wrong path</t>
  </si>
  <si>
    <t>SDK_DeadCell</t>
  </si>
  <si>
    <t>SDK_DeadEnd</t>
  </si>
  <si>
    <t>SDK_HasDeadEnd</t>
  </si>
  <si>
    <t>Dead End Detail</t>
  </si>
  <si>
    <t>Has Dead End</t>
  </si>
  <si>
    <t>DEAD-END DETECTION TESTS</t>
  </si>
  <si>
    <t>Initial puzzle is viable</t>
  </si>
  <si>
    <t>SDK_HasDeadEnd(initial)</t>
  </si>
  <si>
    <t>Reported wrong path is detected</t>
  </si>
  <si>
    <t>SDK_HasDeadEnd(fixture)</t>
  </si>
  <si>
    <t>First contradiction is stable</t>
  </si>
  <si>
    <t>SDK_DeadEnd(fixture)</t>
  </si>
  <si>
    <t>Dead end · R3C4 has no legal candidates.</t>
  </si>
  <si>
    <t>Forced pair is identified</t>
  </si>
  <si>
    <t>SDK_ForcedBox(fixture)</t>
  </si>
  <si>
    <t>Dead end · Box 2 forces digit 4 into R3C5 and R3C6.</t>
  </si>
  <si>
    <t>Easy live status remains clean</t>
  </si>
  <si>
    <t>_Engine Has Dead End</t>
  </si>
  <si>
    <t>VALIDATION &amp; DEAD-END DETECTION</t>
  </si>
  <si>
    <t>Finds an empty square with no legal candidates.</t>
  </si>
  <si>
    <t>Explanation text</t>
  </si>
  <si>
    <t>Status and Coach</t>
  </si>
  <si>
    <t>This is a direct proof that the current entries cannot be completed.</t>
  </si>
  <si>
    <t>SDK_ForcedRow / Col / Box</t>
  </si>
  <si>
    <t>Finds repeated singleton candidates inside one unit.</t>
  </si>
  <si>
    <t>Dead-end diagnostics</t>
  </si>
  <si>
    <t>Example: two cells in one box are both forced to the same digit.</t>
  </si>
  <si>
    <t>SDK_DeadRow / Col / Box</t>
  </si>
  <si>
    <t>Finds a missing digit with no remaining position in a unit.</t>
  </si>
  <si>
    <t>Checks rows, columns and boxes independently.</t>
  </si>
  <si>
    <t>Returns the first provable local contradiction in priority order.</t>
  </si>
  <si>
    <t>Game status and Coach</t>
  </si>
  <si>
    <t>Composes the smaller detectors instead of duplicating their logic.</t>
  </si>
  <si>
    <t>Converts the diagnostic result into a Boolean flag.</t>
  </si>
  <si>
    <t>Game state</t>
  </si>
  <si>
    <t>Used after direct conflicts and before ordinary in-progress status.</t>
  </si>
  <si>
    <t>GLOBAL SOLVABILITY PROTOTYPE TESTS</t>
  </si>
  <si>
    <t>Easy initial has a solution</t>
  </si>
  <si>
    <t>SDK_HasSolution(Easy givens)</t>
  </si>
  <si>
    <t>Medium initial has a solution</t>
  </si>
  <si>
    <t>SDK_HasSolution(Medium givens)</t>
  </si>
  <si>
    <t>Hard initial has a solution</t>
  </si>
  <si>
    <t>SDK_HasSolution(Hard givens)</t>
  </si>
  <si>
    <t>Expert initial has a solution</t>
  </si>
  <si>
    <t>SDK_HasSolution(Expert givens)</t>
  </si>
  <si>
    <t>Master initial has a solution</t>
  </si>
  <si>
    <t>SDK_HasSolution(Master givens)</t>
  </si>
  <si>
    <t>Reported dead path has no solution</t>
  </si>
  <si>
    <t>SDK_HasSolution(dead fixture)</t>
  </si>
  <si>
    <t>Near-complete board has solution</t>
  </si>
  <si>
    <t>SDK_HasSolution(near fixture)</t>
  </si>
  <si>
    <t>Near-complete solve is exact</t>
  </si>
  <si>
    <t>SDK_Solve(near)=stored solution</t>
  </si>
  <si>
    <t>Near-complete solvable fixture</t>
  </si>
  <si>
    <t>EMPTY-UNIT CANDIDATE REGRESSIONS</t>
  </si>
  <si>
    <t>Hard empty-box candidate</t>
    <phoneticPr fontId="1" type="noConversion"/>
  </si>
  <si>
    <t>SDK_Candidates(Hard, R1C1)</t>
    <phoneticPr fontId="1" type="noConversion"/>
  </si>
  <si>
    <t>Master empty-box candidate</t>
    <phoneticPr fontId="1" type="noConversion"/>
  </si>
  <si>
    <t>SDK_Candidates(Master, R7C4)</t>
    <phoneticPr fontId="1" type="noConversion"/>
  </si>
  <si>
    <t>All initial blanks retain solution</t>
    <phoneticPr fontId="1" type="noConversion"/>
  </si>
  <si>
    <t>Five-puzzle candidate invariant</t>
    <phoneticPr fontId="1" type="noConversion"/>
  </si>
  <si>
    <t>Pure row, column and box exclusion; preserves blank arrays so entirely empty units remain valid inputs.</t>
  </si>
  <si>
    <t>SDK_SetCell</t>
  </si>
  <si>
    <t>Creates a new board with one candidate written into one square.</t>
  </si>
  <si>
    <t>board, row, column, value</t>
  </si>
  <si>
    <t>Recursive search</t>
  </si>
  <si>
    <t>Preserves true blanks when the source is an in-memory dynamic array.</t>
  </si>
  <si>
    <t>SDK_SolveTry</t>
  </si>
  <si>
    <t>Tries candidate branches until one returns a solved matrix.</t>
  </si>
  <si>
    <t>board, row, column, candidates, index</t>
  </si>
  <si>
    <t>9×9 matrix / #N/A</t>
  </si>
  <si>
    <t>Branch iterator; #N/A means that branch cannot produce a solution.</t>
  </si>
  <si>
    <t>SDK_Solve</t>
  </si>
  <si>
    <t>Runs minimum-remaining-values recursive backtracking.</t>
  </si>
  <si>
    <t>9×9 solved matrix / #N/A</t>
  </si>
  <si>
    <t>SDK_HasSolution</t>
  </si>
  <si>
    <t>Converts recursive solver output to a safe Boolean.</t>
  </si>
  <si>
    <t>Global Viability (on demand)</t>
  </si>
  <si>
    <t>GLOBAL TEST MODE</t>
  </si>
  <si>
    <t>On-demand global validation</t>
  </si>
  <si>
    <t>Uses conflicts and local dead ends for early pruning. Connected through Coach &gt; Verify behind a calculation gate.</t>
  </si>
  <si>
    <t>Verified against all five givens, a solvable partial board and a known dead path; not recalculated during ordinary play.</t>
  </si>
  <si>
    <t>ON-DEMAND GLOBAL SOLVER</t>
  </si>
  <si>
    <t>LIVE VERIFY INTEGRATION</t>
  </si>
  <si>
    <t>Coach &gt; Verify</t>
  </si>
  <si>
    <t>Runs the recursive solver only when the player selects Verify.</t>
  </si>
  <si>
    <t>mode cell, live board</t>
  </si>
  <si>
    <t>Player-facing validation</t>
  </si>
  <si>
    <t>Engine B100 gate</t>
  </si>
  <si>
    <t>mode cell, board</t>
  </si>
  <si>
    <t>Performance boundary</t>
  </si>
  <si>
    <t>The blank branch keeps recursive calculation dormant during normal play.</t>
  </si>
  <si>
    <t>Performance strategy</t>
  </si>
  <si>
    <t>Uses fast local conflicts and dead ends continuously; reserves backtracking for explicit verification.</t>
  </si>
  <si>
    <t>local checks + solver</t>
  </si>
  <si>
    <t>hybrid validation</t>
  </si>
  <si>
    <t>Responsive gameplay</t>
  </si>
  <si>
    <t>Measured initial-board checks ranged from roughly 0.8 to 7 seconds in the current host.</t>
  </si>
  <si>
    <t>ON-DEMAND LIVE INTEGRATION TESTS</t>
  </si>
  <si>
    <t>Easy gate follows Coach mode</t>
  </si>
  <si>
    <t>_Engine B100 gated</t>
  </si>
  <si>
    <t>Medium gate follows Coach mode</t>
  </si>
  <si>
    <t>_Engine Medium B100 gated</t>
  </si>
  <si>
    <t>Hard gate follows Coach mode</t>
  </si>
  <si>
    <t>_Engine Hard B100 gated</t>
  </si>
  <si>
    <t>Expert gate follows Coach mode</t>
  </si>
  <si>
    <t>_Engine Expert B100 gated</t>
  </si>
  <si>
    <t>Master gate follows Coach mode</t>
  </si>
  <si>
    <t>_Engine Master B100 gated</t>
  </si>
  <si>
    <t>Multiple-solution fixture: solved grid with digits 1 and 2 removed</t>
  </si>
  <si>
    <t>BOUNDED UNIQUENESS CERTIFICATION</t>
  </si>
  <si>
    <t>SDK_CountTry</t>
  </si>
  <si>
    <t>Accumulates branch solution counts and stops when the remaining limit is reached.</t>
  </si>
  <si>
    <t>board, row, column, candidates, index, limit</t>
  </si>
  <si>
    <t>0–limit</t>
  </si>
  <si>
    <t>Bounded recursion</t>
  </si>
  <si>
    <t>Passes the unused count budget to later branches, so the search never needs more than two solutions.</t>
  </si>
  <si>
    <t>SDK_CountSolutions</t>
  </si>
  <si>
    <t>Counts valid completions up to a caller-supplied limit using MRV branching.</t>
  </si>
  <si>
    <t>board, limit</t>
  </si>
  <si>
    <t>Uniqueness engine</t>
  </si>
  <si>
    <t>Reuses candidate generation, conflict checks and local dead-end pruning.</t>
  </si>
  <si>
    <t>SDK_Uniqueness</t>
  </si>
  <si>
    <t>Classifies a board from a solution count capped at two.</t>
  </si>
  <si>
    <t>NO SOLUTION / UNIQUE / MULTIPLE SOLUTIONS</t>
  </si>
  <si>
    <t>Publication certification</t>
  </si>
  <si>
    <t>All five published puzzles were certified UNIQUE. Measured times: Easy 1.9s, Medium 2.9s, Hard 8.5s, Expert 34.0s, Master 83.2s.</t>
  </si>
  <si>
    <t>BOUNDED UNIQUENESS CERTIFICATION TESTS</t>
  </si>
  <si>
    <t>UNIQUENESS TEST MODE</t>
  </si>
  <si>
    <t>Easy published puzzle</t>
  </si>
  <si>
    <t>SDK_Uniqueness(Easy givens)</t>
  </si>
  <si>
    <t>UNIQUE</t>
  </si>
  <si>
    <t>Medium published puzzle</t>
  </si>
  <si>
    <t>SDK_Uniqueness(Medium givens)</t>
  </si>
  <si>
    <t>Hard published puzzle</t>
  </si>
  <si>
    <t>SDK_Uniqueness(Hard givens)</t>
  </si>
  <si>
    <t>Expert published puzzle</t>
  </si>
  <si>
    <t>SDK_Uniqueness(Expert givens)</t>
  </si>
  <si>
    <t>Master published puzzle</t>
  </si>
  <si>
    <t>SDK_Uniqueness(Master givens)</t>
  </si>
  <si>
    <t>Known dead fixture</t>
  </si>
  <si>
    <t>SDK_Uniqueness(dead fixture)</t>
  </si>
  <si>
    <t>NO SOLUTION</t>
  </si>
  <si>
    <t>Near-complete fixture</t>
  </si>
  <si>
    <t>SDK_Uniqueness(near fixture)</t>
  </si>
  <si>
    <t>Two-digit removal fixture</t>
  </si>
  <si>
    <t>SDK_Uniqueness(multiple fixture)</t>
  </si>
  <si>
    <t>MULTIPLE SOLUTIONS</t>
  </si>
  <si>
    <t>5 / 5  UNIQUE</t>
  </si>
  <si>
    <t>Advanced Coach fixture derived from Master by applying correct basic hints</t>
  </si>
  <si>
    <t>COACH CONTRACT &amp; SOLVER SAFETY TESTS</t>
  </si>
  <si>
    <t>Easy basic hint is a valid solution assignment</t>
  </si>
  <si>
    <t>Assignment target, digit and legal candidate agree</t>
  </si>
  <si>
    <t>Medium basic hint is a valid solution assignment</t>
  </si>
  <si>
    <t>Hard basic hint is a valid solution assignment</t>
  </si>
  <si>
    <t>Expert basic hint is a valid solution assignment</t>
  </si>
  <si>
    <t>Master basic hint is a valid solution assignment</t>
  </si>
  <si>
    <t>Advanced fixture exhausts basic techniques</t>
  </si>
  <si>
    <t>Pointing-row wording is deterministic</t>
  </si>
  <si>
    <t>Pointing-row pattern is structurally valid</t>
  </si>
  <si>
    <t>Coordinate-role parser contract</t>
  </si>
  <si>
    <t>Claiming-row fixture remains deterministic</t>
  </si>
  <si>
    <t>Exact elimination contract on Easy initial board</t>
  </si>
  <si>
    <t>Naked-pair fixture remains deterministic</t>
  </si>
  <si>
    <t>Exact elimination contract on Hard initial board</t>
  </si>
  <si>
    <t>Unsolvable fixture reports NO SOLUTION</t>
  </si>
  <si>
    <t>Explicit global-search status</t>
  </si>
  <si>
    <t>Near-complete fixture reports VIABLE</t>
  </si>
  <si>
    <t>Malformed solver input reports SEARCH ERROR</t>
  </si>
  <si>
    <t>Unexpected errors cannot masquerade as no solution</t>
  </si>
  <si>
    <t>Legacy pointing alias follows canonical implementation</t>
  </si>
  <si>
    <t>Backward-compatible naming contract</t>
  </si>
  <si>
    <t>Legacy Coach alias follows V2 implementation</t>
  </si>
  <si>
    <t>Exact valid elimination on Easy initial board</t>
  </si>
  <si>
    <t>Box candidates share row and both external targets exist</t>
  </si>
  <si>
    <t>Pointing-row target receives TARGET marker role</t>
  </si>
  <si>
    <t>Pointing-column wording is deterministic</t>
  </si>
  <si>
    <t>Pointing-column pattern is structurally valid</t>
  </si>
  <si>
    <t>Box candidates share column and external target exists</t>
  </si>
  <si>
    <t>Unsupported advanced fixture degrades safely</t>
  </si>
  <si>
    <t>No fabricated elimination after basic exhaustion</t>
  </si>
  <si>
    <t>Coach basic trace technique remains readable</t>
  </si>
  <si>
    <t>First trace line contract on Easy live board</t>
  </si>
  <si>
    <t>Coach basic trace action remains readable</t>
  </si>
  <si>
    <t>Second trace line contract on Easy live board</t>
  </si>
  <si>
    <t>VIABLE / NO SOLUTION / CONFLICT / SEARCH ERROR</t>
  </si>
  <si>
    <t>Ordinary Off, Hint and Trace modes do not invoke global search; failures are reported explicitly rather than being mistaken for an unsolvable board.</t>
  </si>
  <si>
    <t>Wraps SDK_SolveStatus inside an IF controlled by the visible Coach mode.</t>
  </si>
  <si>
    <t>Status text / blank</t>
  </si>
  <si>
    <t>COACH CONTRACTS &amp; ERROR SAFETY</t>
  </si>
  <si>
    <t>SDK_SolveStatus</t>
  </si>
  <si>
    <t>Collapses recursive solver output into a single explicit status and validates board dimensions.</t>
  </si>
  <si>
    <t>VIABLE / NO SOLUTION / SEARCH ERROR</t>
  </si>
  <si>
    <t>A malformed board or unexpected calculation failure cannot masquerade as a legitimate NO SOLUTION result.</t>
  </si>
  <si>
    <t>SDK_HintAssignmentValid</t>
  </si>
  <si>
    <t>Parses an assignment hint and verifies its target, digit, stored solution and current legal candidates.</t>
  </si>
  <si>
    <t>board, solution, hint</t>
  </si>
  <si>
    <t>Regression contracts</t>
  </si>
  <si>
    <t>All five published puzzles continuously verify that basic Coach assignments are logically and solution-consistent.</t>
  </si>
  <si>
    <t>Strategy contract suite</t>
  </si>
  <si>
    <t>Checks exact wording, structural candidate confinement, marker roles, safe fallback, aliases and solver status behavior.</t>
  </si>
  <si>
    <t>published boards + fixtures</t>
  </si>
  <si>
    <t>Hidden _Tests sheet</t>
  </si>
  <si>
    <t>The suite caught and fixed a false Pointing hint: a hint is now emitted only when candidates genuinely share one row or column inside a box.</t>
  </si>
  <si>
    <t>Verifies safe fallback when no supported elimination exists</t>
  </si>
  <si>
    <t>PLAYER FLOW STARTUP CONTRACTS</t>
  </si>
  <si>
    <t>All published Coach modes start Off</t>
  </si>
  <si>
    <t>Five player sheets default to passive mode</t>
  </si>
  <si>
    <t>All published boards start without player entries</t>
  </si>
  <si>
    <t>Live board count equals original clue count</t>
  </si>
  <si>
    <t>All published statuses start IN PROGRESS</t>
  </si>
  <si>
    <t>No puzzle opens solved, conflicted or dead-ended</t>
  </si>
  <si>
    <t>Remaining counters match empty player squares</t>
  </si>
  <si>
    <t>Dashboard count reconciles to original clues</t>
  </si>
  <si>
    <t>All conflict counters start at zero</t>
  </si>
  <si>
    <t>Published puzzles load without duplicates</t>
  </si>
  <si>
    <t>Coach output stays blank when mode is Off</t>
  </si>
  <si>
    <t>Passive mode does not clutter the board</t>
  </si>
  <si>
    <t>All candidate dashboards start in AUTO</t>
  </si>
  <si>
    <t>Candidate notes require no setup</t>
  </si>
  <si>
    <t>PLAYER INTERACTION CONTRACTS</t>
  </si>
  <si>
    <t>Editable center validation</t>
  </si>
  <si>
    <t>Accepts only whole numbers 1–9; Delete or Backspace clears the current answer.</t>
  </si>
  <si>
    <t>player input cell</t>
  </si>
  <si>
    <t>1–9 / blank</t>
  </si>
  <si>
    <t>All five game sheets</t>
  </si>
  <si>
    <t>The validation prompt explains input and clearing before an error occurs.</t>
  </si>
  <si>
    <t>Fixed clue validation</t>
  </si>
  <si>
    <t>Uses a custom FALSE validation rule to reject normal edits to gray clue centers.</t>
  </si>
  <si>
    <t>published clue cell</t>
  </si>
  <si>
    <t>immutable by normal entry</t>
  </si>
  <si>
    <t>This is interaction protection rather than worksheet protection; the workbook remains inspectable.</t>
  </si>
  <si>
    <t>Verify lifecycle</t>
  </si>
  <si>
    <t>Verify is an explicit persistent dropdown state because formulas cannot auto-reset an input cell.</t>
  </si>
  <si>
    <t>Coach mode</t>
  </si>
  <si>
    <t>Performance contract</t>
  </si>
  <si>
    <t>Coach output and Quick Guide both instruct the player to return Mode to Off after the global check.</t>
  </si>
  <si>
    <t>Startup contract suite</t>
  </si>
  <si>
    <t>Checks passive Coach mode, clean boards, dashboard counts, blank Coach output and discoverable controls.</t>
  </si>
  <si>
    <t>published sheets</t>
  </si>
  <si>
    <t>Prevents later visual or formula refactors from shipping a puzzle with leftover state or broken onboarding.</t>
  </si>
  <si>
    <t>PLAYER COACH FALLBACK CONTRACTS</t>
  </si>
  <si>
    <t>Fallback activates when supported logic is exhausted</t>
  </si>
  <si>
    <t>Master fixture after its opening hidden single</t>
  </si>
  <si>
    <t>Fallback reveal is a valid current assignment</t>
  </si>
  <si>
    <t>Target is empty, legal and matches certified solution</t>
  </si>
  <si>
    <t>Trace discloses the source of a fallback reveal</t>
  </si>
  <si>
    <t>No solution-backed value is presented as logical deduction</t>
  </si>
  <si>
    <t>PLAYER-SAFE COACH FALLBACK</t>
  </si>
  <si>
    <t>SDK_FallbackReveal</t>
  </si>
  <si>
    <t>Selects the first empty square and returns its certified solution value only after supported logical deductions are exhausted.</t>
  </si>
  <si>
    <t>labeled assignment text</t>
  </si>
  <si>
    <t>Coach recovery path</t>
  </si>
  <si>
    <t>The wording explicitly says the value comes from the certified solution; it is never presented as logical deduction.</t>
  </si>
  <si>
    <t>SDK_PlayerHint</t>
  </si>
  <si>
    <t>Uses the normal strategy stack first, then invokes SDK_FallbackReveal only for the exact no-supported-step result.</t>
  </si>
  <si>
    <t>logic hint / Coach reveal</t>
  </si>
  <si>
    <t>Game-sheet Hint mode</t>
  </si>
  <si>
    <t>This wrapper prevents harder puzzles from leaving the player with a silent or unusable Coach state.</t>
  </si>
  <si>
    <t>SDK_PlayerTrace</t>
  </si>
  <si>
    <t>Formats either a logical hint or a transparent reveal into the same two-line Technique / Action interface.</t>
  </si>
  <si>
    <t>2-row trace array</t>
  </si>
  <si>
    <t>Game-sheet Trace mode</t>
  </si>
  <si>
    <t>A reveal is labeled as Coach reveal and its certified-solution source remains visible in the Action line.</t>
  </si>
  <si>
    <t>Fallback regression suite</t>
  </si>
  <si>
    <t>Tests activation, assignment validity, source disclosure and engine wiring on a reproducible Master fixture.</t>
  </si>
  <si>
    <t>published engine + fixture</t>
  </si>
  <si>
    <t>The suite protects the real player recovery flow rather than testing only isolated formula outputs.</t>
  </si>
  <si>
    <t>EXCEL SUDOKU · EASY 01</t>
  </si>
  <si>
    <t>EXCEL SUDOKU · MEDIUM 02</t>
  </si>
  <si>
    <t>EXCEL SUDOKU · HARD 03</t>
  </si>
  <si>
    <t>EXCEL SUDOKU · EXPERT 04</t>
  </si>
  <si>
    <t>EXCEL SUDOKU · MASTER 05</t>
  </si>
  <si>
    <t>EXCEL SUDOKU</t>
  </si>
  <si>
    <t>BUILD STATUS</t>
  </si>
  <si>
    <t>Tests</t>
  </si>
  <si>
    <t>Puzzles</t>
  </si>
  <si>
    <t>Select a green-underlined center and type 1–9. Delete clears; gray clue centers reject edits.</t>
  </si>
  <si>
    <t>Small surrounding digits are formula-generated legal candidates and update after every entry.</t>
  </si>
  <si>
    <t>Each visual Sudoku square is a compact Excel dashboard: candidate cells surrounding one editable center cell.</t>
  </si>
  <si>
    <t>No runtime code — Gameplay uses formulas, validation and conditional formatting only.</t>
  </si>
  <si>
    <t>Isolated state — Each puzzle has its own hidden board, solution, candidate matrix and diagnostics.</t>
  </si>
  <si>
    <t>Readable functions — Complex logic is split into named SDK_* LAMBDA functions.</t>
  </si>
  <si>
    <t>Supported logic — Singles, pointing, claiming and naked pairs.</t>
  </si>
  <si>
    <t>Regression tests — Hidden tests cover puzzle integrity, candidates, conflicts, dead ends, Coach behavior and startup state.</t>
  </si>
  <si>
    <t>Global search — Verify runs an on-demand solver; Coach reveal is clearly labeled when supported logic is exhausted.</t>
  </si>
  <si>
    <t>Five fixed, book-style game pages demonstrate Excel as a formula-driven interactive application. All gameplay remains inside ordinary worksheet cells.</t>
  </si>
  <si>
    <t>Unique puzzles — Bounded search confirms all five published puzzles have exactly one solution.</t>
  </si>
  <si>
    <t>Current boundary — Formulas cannot receive click events or imperatively write another cell, so the editable answer cell remains visible inside each rendered square.</t>
  </si>
  <si>
    <r>
      <t xml:space="preserve">Verify </t>
    </r>
    <r>
      <rPr>
        <sz val="10"/>
        <color rgb="FF1F2933"/>
        <rFont val="等线"/>
        <family val="2"/>
        <charset val="134"/>
        <scheme val="minor"/>
      </rPr>
      <t>→</t>
    </r>
    <r>
      <rPr>
        <sz val="10"/>
        <color rgb="FF1F2933"/>
        <rFont val="等线"/>
        <family val="2"/>
        <charset val="134"/>
        <scheme val="minor"/>
      </rPr>
      <t xml:space="preserve"> Off</t>
    </r>
  </si>
  <si>
    <t>FORMULA REFERENCE</t>
  </si>
  <si>
    <t>Named LAMBDA functions, calculation layers and contracts used by the five published Excel Sudoku pages.</t>
  </si>
  <si>
    <t>Game sheets use short formulas; reusable SDK_* functions handle candidates, validation, reasoning, search and presentation.</t>
  </si>
  <si>
    <t>Five independent, formula-driven Sudoku games built with ordinary cells, dynamic arrays and named LAMBDA functions — no VBA or macros at runtime.</t>
  </si>
  <si>
    <t>GRAY CENTER — Fixed clue supplied by the puzzle.</t>
  </si>
  <si>
    <t>WHITE + GREEN LINE — Editable answer center.</t>
  </si>
  <si>
    <t>●  Source pattern identified by the Coach.</t>
  </si>
  <si>
    <t>▼  Candidate-removal target.</t>
  </si>
  <si>
    <t>✖  Duplicate or conflicting answer.</t>
  </si>
  <si>
    <t>DEAD END — No duplicate is visible, but the current entries create a provable contradiction.</t>
  </si>
  <si>
    <t>One isolated calculation layer per puzzle</t>
  </si>
  <si>
    <t>RELEASE POLISH CONTRACTS</t>
  </si>
  <si>
    <t>Legacy Quick Guide cell text is removed</t>
  </si>
  <si>
    <t>No cell text can render underneath QuickGuidePanel</t>
  </si>
  <si>
    <t>WHY THIS IS INTERESTING</t>
  </si>
  <si>
    <t>A stateful puzzle interface, live candidates, logical coaching, recursive search and automated tests — implemented entirely with ordinary cells and modern Excel formulas.</t>
  </si>
  <si>
    <t>Off = normal · Hint = one step · Trace = explanation · Verify = global search and may take several seconds. Return Verify to Off afterward.</t>
  </si>
  <si>
    <t>Microsoft Excel 365 Desktop with dynamic arrays and LAMBDA</t>
  </si>
  <si>
    <t>RELEASE INFORMATION</t>
  </si>
  <si>
    <t>Version</t>
  </si>
  <si>
    <t>1.0.0</t>
  </si>
  <si>
    <t>Build date</t>
  </si>
  <si>
    <t>Supported</t>
  </si>
  <si>
    <t>Microsoft Excel 365 Desktop</t>
  </si>
  <si>
    <t>Unverified</t>
  </si>
  <si>
    <t>Excel 2024 · Excel for Web (unverified)</t>
  </si>
  <si>
    <t>Reset</t>
  </si>
  <si>
    <t>Delete entries in green-underlined centers, or reopen a clean copy of the workbook.</t>
  </si>
  <si>
    <t>Verify performance</t>
  </si>
  <si>
    <t>Global verification may take several seconds; Master can take substantially longer on slower computers.</t>
  </si>
  <si>
    <t>Quick Guide wording is visually verified</t>
  </si>
  <si>
    <t>QuickGuidePanel shape text is not formula-addressable</t>
  </si>
  <si>
    <t>SKIP</t>
  </si>
  <si>
    <t>Quick Guide layout is visually verified</t>
  </si>
  <si>
    <t>Screenshot gate checks Delete and Return Mode to Off guidance</t>
  </si>
  <si>
    <t>Blocked boards suppress actionable Coach hints</t>
  </si>
  <si>
    <t>Conflicts and dead ends must not expose stale source/target markers</t>
  </si>
  <si>
    <t>SOLVED COACH CONTRACTS</t>
  </si>
  <si>
    <t>Solved Verify reports completion — 01 Easy</t>
  </si>
  <si>
    <t>SOLVED must take precedence over VIABLE</t>
  </si>
  <si>
    <t>Solved Verify reports completion — 02 Medium</t>
  </si>
  <si>
    <t>Solved Verify reports completion — 03 Hard</t>
  </si>
  <si>
    <t>Solved Verify reports completion — 04 Expert</t>
  </si>
  <si>
    <t>Solved Verify reports completion — 05 Master</t>
  </si>
  <si>
    <t>Player Trace preserves advanced technique and pattern</t>
  </si>
  <si>
    <t>Reachable Master Pointing state</t>
  </si>
  <si>
    <t>Player Trace preserves advanced action</t>
  </si>
  <si>
    <t>Reachable Master Pointing target</t>
  </si>
  <si>
    <t>Coach Trace preserves advanced technique and pattern</t>
  </si>
  <si>
    <t>Coach Trace preserves advanced action</t>
  </si>
  <si>
    <t>Pointing-row source candidates receive SOURCE roles</t>
  </si>
  <si>
    <t>Easy box 1 digit 7 sources are R2C2 and R2C3</t>
  </si>
  <si>
    <t>Pointing-column source candidates receive SOURCE roles</t>
  </si>
  <si>
    <t>Easy box 4 digit 9 sources are R4C3, R5C3 and R6C3</t>
  </si>
  <si>
    <t>Claiming-row source candidates receive SOURCE roles</t>
  </si>
  <si>
    <t>Easy row 2 digit 3 sources are R2C7 and R2C8</t>
  </si>
  <si>
    <t>Claiming-column source candidates receive SOURCE roles</t>
  </si>
  <si>
    <t>Easy column 1 digit 3 sources are R7C1, R8C1 and R9C1</t>
  </si>
  <si>
    <t>Pointing row · Box 1 confines digit 7 to row 2 via R2C2, R2C3 · Remove 7 from R2C7, R2C9.</t>
  </si>
  <si>
    <t>Claiming row · Row 2 confines digit 3 to box 3 via R2C7, R2C8 · Remove 3 from R3C7.</t>
  </si>
  <si>
    <t>STRUCTURED CANDIDATE CHAIN</t>
  </si>
  <si>
    <t>Pointing-row step exposes structured action fields</t>
  </si>
  <si>
    <t>Technique, sources, digits, targets and display text are separate</t>
  </si>
  <si>
    <t>Structured apply ignores display wording</t>
  </si>
  <si>
    <t>Targets and digits, not prose delimiters, drive removal</t>
  </si>
  <si>
    <t>Structured Pointing slice preserves chain result</t>
  </si>
  <si>
    <t>Master fixture still stops after two eliminations at R6C7 = 1</t>
  </si>
  <si>
    <t>Pointing-column step exposes structured action fields</t>
  </si>
  <si>
    <t>Duplicate forced singles in a row are contradictory</t>
  </si>
  <si>
    <t>Two empty cells in row 1 are both forced to digit 1</t>
  </si>
  <si>
    <t>Duplicate forced singles in a column are contradictory</t>
  </si>
  <si>
    <t>Two empty cells in column 1 are both forced to digit 1</t>
  </si>
  <si>
    <t>Duplicate forced singles in a box are contradictory</t>
  </si>
  <si>
    <t>R1C1 and R2C2 force digit 1 in the same box only</t>
  </si>
  <si>
    <t>Separated forced singles remain viable</t>
  </si>
  <si>
    <t>R1C1 and R4C4 do not share a row, column or box</t>
  </si>
  <si>
    <t>No-op elimination must not count as chain progress</t>
  </si>
  <si>
    <t>Removing absent digit 9 leaves R1C1 candidates 12</t>
  </si>
  <si>
    <t>Effective elimination counts as chain progress</t>
  </si>
  <si>
    <t>Removing digit 1 changes R1C1 candidates 12 to 2</t>
  </si>
  <si>
    <t>Candidate expansion must not count as progress</t>
  </si>
  <si>
    <t>Growing R1C1 from 12 to 123 cannot continue the chain</t>
  </si>
  <si>
    <t>Claiming-row step exposes structured action fields</t>
  </si>
  <si>
    <t>Structured Claiming-row apply ignores display wording</t>
  </si>
  <si>
    <t>Digit and target fields, not prose, remove 3 from R3C7</t>
  </si>
  <si>
    <t>Claiming-row public wording remains compatible</t>
  </si>
  <si>
    <t>Public wrapper returns structured field 5</t>
  </si>
  <si>
    <t>Claiming-column step exposes structured action fields</t>
  </si>
  <si>
    <t>Structured Claiming-column apply ignores display wording</t>
  </si>
  <si>
    <t>Digit and target fields, not prose, remove 3 from R7C3</t>
  </si>
  <si>
    <t>Claiming-column public wording remains compatible</t>
  </si>
  <si>
    <t>Naked-pair-row step exposes structured action fields</t>
  </si>
  <si>
    <t>Pair sources, digits, target and display text stay separate</t>
  </si>
  <si>
    <t>Structured naked-pair-row apply ignores wording</t>
  </si>
  <si>
    <t>Pair digits and target remove 4/7 from R4C7</t>
  </si>
  <si>
    <t>Naked-pair-row public wording remains compatible</t>
  </si>
  <si>
    <t>Old entry returns structured display field</t>
  </si>
  <si>
    <t>Three matching pairs do not form a naked pair</t>
  </si>
  <si>
    <t>Exactly two matching cells are required</t>
  </si>
  <si>
    <t>Naked-pair-column step exposes structured action fields</t>
  </si>
  <si>
    <t>Structured naked-pair-column apply ignores wording</t>
  </si>
  <si>
    <t>Pair digits and target remove 4/7 from R7C6</t>
  </si>
  <si>
    <t>Naked-pair-column public wording remains compatible</t>
  </si>
  <si>
    <t>Three matching column pairs do not form a naked pair</t>
  </si>
  <si>
    <t>Existing naked-pair-box wording maps off-diagonal cells</t>
  </si>
  <si>
    <t>Pair sources and target are mapped in row order</t>
  </si>
  <si>
    <t>Naked-pair-box step exposes structured action fields</t>
  </si>
  <si>
    <t>Off-diagonal source pair and target stay separate</t>
  </si>
  <si>
    <t>Structured naked-pair-box apply ignores wording</t>
  </si>
  <si>
    <t>Pair digits remove 4/7 from R3C1</t>
  </si>
  <si>
    <t>Naked-pair-box public wording remains compatible</t>
  </si>
  <si>
    <t>Legacy entry returns the structured display field</t>
  </si>
  <si>
    <t>Three matching box pairs do not form a naked pair</t>
  </si>
  <si>
    <t>Exactly two matching box cells are required</t>
  </si>
  <si>
    <t>Naked-pair-box step preserves middle-box identity</t>
  </si>
  <si>
    <t>Box 5 maps off-diagonal pair to R6C4</t>
  </si>
  <si>
    <t>Chain uses box elimination before the next assignment</t>
  </si>
  <si>
    <t>Box pair removes 4/7 then reveals R3C1=8</t>
  </si>
  <si>
    <t>Chain reports limit with pending elimination</t>
  </si>
  <si>
    <t>Zero budget preserves candidates and pending box hint</t>
  </si>
  <si>
    <t>Chain reports stable without applicable strategy</t>
  </si>
  <si>
    <t>Full candidate matrix has no assignment or elimination</t>
  </si>
  <si>
    <t>Chain reports contradiction for a dead cell</t>
  </si>
  <si>
    <t>Empty R1C1 candidate stops before hint or elimination</t>
  </si>
  <si>
    <t>Chain rebuilds candidates and hint after entry removal</t>
  </si>
  <si>
    <t>R8C3 entry yields STABLE; blank board replays original assignment</t>
  </si>
  <si>
    <t>Wrong entry stops guidance and removal restores the chain</t>
  </si>
  <si>
    <t>Duplicate 1 flags both cells; clean board returns the original assignment</t>
  </si>
  <si>
    <t>Chain enforces the eight-step boundary</t>
  </si>
  <si>
    <t>Nine pointing patterns execute eight steps then retain the ninth as pending</t>
  </si>
  <si>
    <t>Prototype Candidate Chain</t>
  </si>
  <si>
    <t>Published engines use player-safe Coach paths</t>
  </si>
  <si>
    <t>Candidate Chain</t>
  </si>
  <si>
    <t>All five published engines use chain Coach fallback contracts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</si>
</sst>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58">
    <font>
      <sz val="12"/>
      <color theme="1"/>
      <name val="等线"/>
      <family val="2"/>
      <charset val="134"/>
      <scheme val="minor"/>
    </font>
    <font>
      <sz val="9"/>
      <name val="等线"/>
      <family val="2"/>
      <charset val="134"/>
      <scheme val="minor"/>
    </font>
    <font>
      <b/>
      <sz val="12"/>
      <color rgb="FFFFFFFF"/>
      <name val="Aptos"/>
    </font>
    <font>
      <b/>
      <sz val="18"/>
      <color rgb="FFFFFFFF"/>
      <name val="Aptos"/>
    </font>
    <font>
      <sz val="12"/>
      <color rgb="FF1F2937"/>
      <name val="Aptos"/>
    </font>
    <font>
      <b/>
      <sz val="12"/>
      <color rgb="FF0B5A2B"/>
      <name val="Aptos"/>
    </font>
    <font>
      <b/>
      <sz val="12"/>
      <color rgb="FF0B5A2B"/>
      <name val="等线"/>
      <family val="2"/>
      <charset val="134"/>
      <scheme val="minor"/>
    </font>
    <font>
      <sz val="12"/>
      <color theme="1"/>
      <name val="Aptos"/>
    </font>
    <font>
      <b/>
      <sz val="12"/>
      <color rgb="FF107C41"/>
      <name val="Aptos"/>
    </font>
    <font>
      <sz val="8"/>
      <color rgb="FF44546A"/>
      <name val="Aptos"/>
    </font>
    <font>
      <b/>
      <sz val="17"/>
      <color rgb="FF107C41"/>
      <name val="Aptos"/>
    </font>
    <font>
      <b/>
      <sz val="11"/>
      <color rgb="FFFFFFFF"/>
      <name val="Aptos"/>
    </font>
    <font>
      <b/>
      <sz val="15"/>
      <color rgb="FF107C41"/>
      <name val="Aptos"/>
    </font>
    <font>
      <b/>
      <sz val="18"/>
      <color rgb="FFFFFFFF"/>
      <name val="Aptos Display"/>
    </font>
    <font>
      <i/>
      <sz val="10"/>
      <color rgb="FFE2F0D9"/>
      <name val="Aptos"/>
    </font>
    <font>
      <b/>
      <sz val="9"/>
      <color rgb="FF66706A"/>
      <name val="Aptos"/>
    </font>
    <font>
      <b/>
      <sz val="17"/>
      <color rgb="FF1F2933"/>
      <name val="Aptos"/>
    </font>
    <font>
      <sz val="10"/>
      <color rgb="FF1F2933"/>
      <name val="Aptos"/>
    </font>
    <font>
      <sz val="12"/>
      <color theme="1"/>
      <name val="等线"/>
      <family val="4"/>
      <charset val="134"/>
      <scheme val="minor"/>
    </font>
    <font>
      <u/>
      <sz val="12"/>
      <color theme="10"/>
      <name val="等线"/>
      <family val="2"/>
      <charset val="134"/>
      <scheme val="minor"/>
    </font>
    <font>
      <b/>
      <sz val="15"/>
      <color rgb="FF1F2933"/>
      <name val="Aptos"/>
    </font>
    <font>
      <b/>
      <sz val="10"/>
      <color rgb="FFFFFFFF"/>
      <name val="Aptos"/>
    </font>
    <font>
      <b/>
      <sz val="10"/>
      <color rgb="FF0B5A32"/>
      <name val="Aptos"/>
    </font>
    <font>
      <b/>
      <sz val="10"/>
      <color rgb="FF107C41"/>
      <name val="Aptos"/>
    </font>
    <font>
      <i/>
      <sz val="10"/>
      <color rgb="FF5B6573"/>
      <name val="Aptos"/>
    </font>
    <font>
      <sz val="9"/>
      <color rgb="FF666666"/>
      <name val="等线"/>
      <family val="2"/>
      <charset val="134"/>
      <scheme val="minor"/>
    </font>
    <font>
      <sz val="10"/>
      <color rgb="FF000000"/>
      <name val="Tahoma"/>
      <family val="2"/>
    </font>
    <font>
      <b/>
      <sz val="10"/>
      <color rgb="FF000000"/>
      <name val="Tahoma"/>
      <family val="2"/>
    </font>
    <font>
      <b/>
      <sz val="12"/>
      <color rgb="FFFFFFFF"/>
      <name val="等线"/>
      <family val="2"/>
      <charset val="134"/>
      <scheme val="minor"/>
    </font>
    <font>
      <sz val="10"/>
      <color rgb="FF59645E"/>
      <name val="Aptos"/>
    </font>
    <font>
      <b/>
      <sz val="12"/>
      <color rgb="FF107C41"/>
      <name val="Aptos Display"/>
    </font>
    <font>
      <sz val="9"/>
      <color rgb="FF3F4A44"/>
      <name val="Aptos"/>
    </font>
    <font>
      <sz val="10"/>
      <color rgb="FF26322C"/>
      <name val="Aptos"/>
    </font>
    <font>
      <i/>
      <sz val="10"/>
      <color rgb="FF58655E"/>
      <name val="Aptos"/>
    </font>
    <font>
      <sz val="9"/>
      <color rgb="FF26322C"/>
      <name val="Aptos"/>
    </font>
    <font>
      <b/>
      <sz val="9"/>
      <color rgb="FF107C41"/>
      <name val="Aptos"/>
    </font>
    <font>
      <sz val="10"/>
      <color rgb="FF1F2933"/>
      <name val="等线"/>
      <family val="2"/>
      <charset val="134"/>
      <scheme val="minor"/>
    </font>
    <font>
      <b/>
      <sz val="20"/>
      <color rgb="FFFFFFFF"/>
      <name val="Aptos Display"/>
    </font>
    <font>
      <b/>
      <sz val="20"/>
      <color rgb="FFFFFFFF"/>
      <name val="Aptos Display"/>
      <charset val="1"/>
    </font>
    <font>
      <i/>
      <sz val="10"/>
      <color rgb="FFE8F3EA"/>
      <name val="等线"/>
      <family val="2"/>
      <charset val="134"/>
      <scheme val="minor"/>
    </font>
    <font>
      <b/>
      <u/>
      <sz val="10"/>
      <color rgb="FF107C41"/>
      <name val="等线"/>
      <family val="2"/>
      <charset val="134"/>
      <scheme val="minor"/>
    </font>
    <font>
      <b/>
      <sz val="10"/>
      <color rgb="FF107C41"/>
      <name val="等线"/>
      <family val="2"/>
      <charset val="134"/>
      <scheme val="minor"/>
    </font>
    <font>
      <b/>
      <sz val="9"/>
      <color rgb="FF58655E"/>
      <name val="等线"/>
      <family val="2"/>
      <charset val="134"/>
      <scheme val="minor"/>
    </font>
    <font>
      <b/>
      <sz val="9"/>
      <color rgb="FF58655E"/>
      <name val="等线"/>
      <family val="4"/>
      <charset val="134"/>
      <scheme val="minor"/>
    </font>
    <font>
      <sz val="9"/>
      <color rgb="FF48534D"/>
      <name val="等线"/>
      <family val="2"/>
      <charset val="134"/>
      <scheme val="minor"/>
    </font>
    <font>
      <sz val="9"/>
      <color rgb="FF48534D"/>
      <name val="等线"/>
      <family val="4"/>
      <charset val="134"/>
      <scheme val="minor"/>
    </font>
    <font>
      <b/>
      <sz val="9"/>
      <color rgb="FF107C41"/>
      <name val="等线"/>
      <family val="2"/>
      <charset val="134"/>
      <scheme val="minor"/>
    </font>
    <font>
      <i/>
      <sz val="9"/>
      <color rgb="FF66706A"/>
      <name val="等线"/>
      <family val="2"/>
      <charset val="134"/>
      <scheme val="minor"/>
    </font>
    <font>
      <i/>
      <sz val="9"/>
      <color rgb="FF66706A"/>
      <name val="等线"/>
      <family val="4"/>
      <charset val="134"/>
      <scheme val="minor"/>
    </font>
    <font>
      <u/>
      <sz val="9"/>
      <color rgb="FF48534D"/>
      <name val="等线"/>
      <family val="2"/>
      <charset val="134"/>
      <scheme val="minor"/>
    </font>
    <font>
      <b/>
      <sz val="11"/>
      <color rgb="FF107C41"/>
      <name val="等线"/>
      <family val="2"/>
      <charset val="134"/>
      <scheme val="minor"/>
    </font>
    <font>
      <sz val="9"/>
      <color rgb="FF66706A"/>
      <name val="等线"/>
      <family val="2"/>
      <charset val="134"/>
      <scheme val="minor"/>
    </font>
    <font>
      <b/>
      <sz val="18"/>
      <color rgb="FFFFFFFF"/>
      <name val="Aptos Display"/>
      <charset val="1"/>
    </font>
    <font>
      <i/>
      <sz val="9"/>
      <color rgb="FFE2F0D9"/>
      <name val="Aptos"/>
    </font>
    <font>
      <sz val="9"/>
      <color rgb="FF3F4F46"/>
      <name val="Aptos"/>
    </font>
    <font>
      <b/>
      <sz val="9"/>
      <color rgb="FFFFFFFF"/>
      <name val="Aptos"/>
    </font>
    <font>
      <sz val="9"/>
      <color rgb="FF404040"/>
      <name val="Aptos"/>
    </font>
    <font>
      <b/>
      <sz val="8.5"/>
      <color rgb="FF107C41"/>
      <name val="Aptos Mono"/>
    </font>
  </fonts>
  <fills count="9">
    <fill>
      <patternFill patternType="none"/>
    </fill>
    <fill>
      <patternFill patternType="gray125"/>
    </fill>
    <fill>
      <patternFill patternType="solid">
        <fgColor rgb="FF107C41"/>
        <bgColor indexed="64"/>
      </patternFill>
    </fill>
    <fill>
      <patternFill patternType="solid">
        <fgColor rgb="FFE2F0D9"/>
        <bgColor indexed="64"/>
      </patternFill>
    </fill>
    <fill>
      <patternFill patternType="solid">
        <fgColor rgb="FFF3F9F1"/>
        <bgColor indexed="64"/>
      </patternFill>
    </fill>
    <fill>
      <patternFill patternType="solid">
        <fgColor rgb="FFFFFFFF"/>
        <bgColor indexed="64"/>
      </patternFill>
    </fill>
    <fill>
      <patternFill patternType="solid">
        <fgColor rgb="FFE7ECF2"/>
        <bgColor indexed="64"/>
      </patternFill>
    </fill>
    <fill>
      <patternFill patternType="solid">
        <fgColor rgb="FFF3F8F2"/>
        <bgColor indexed="64"/>
      </patternFill>
    </fill>
    <fill>
      <patternFill patternType="solid">
        <fgColor rgb="FFE8F3EA"/>
        <bgColor indexed="64"/>
      </patternFill>
    </fill>
  </fills>
  <borders count="44">
    <border>
      <left/>
      <right/>
      <top/>
      <bottom/>
      <diagonal/>
    </border>
    <border>
      <left/>
      <right/>
      <top style="thin">
        <color rgb="FFA7B0BA"/>
      </top>
      <bottom/>
      <diagonal/>
    </border>
    <border>
      <left/>
      <right/>
      <top/>
      <bottom style="thin">
        <color rgb="FFA7B0BA"/>
      </bottom>
      <diagonal/>
    </border>
    <border>
      <left style="thin">
        <color rgb="FFA7B0BA"/>
      </left>
      <right/>
      <top style="thin">
        <color rgb="FFA7B0BA"/>
      </top>
      <bottom/>
      <diagonal/>
    </border>
    <border>
      <left style="thin">
        <color rgb="FFA7B0BA"/>
      </left>
      <right/>
      <top/>
      <bottom/>
      <diagonal/>
    </border>
    <border>
      <left style="thin">
        <color rgb="FFA7B0BA"/>
      </left>
      <right/>
      <top/>
      <bottom style="thin">
        <color rgb="FFA7B0BA"/>
      </bottom>
      <diagonal/>
    </border>
    <border>
      <left/>
      <right style="thin">
        <color rgb="FFA7B0BA"/>
      </right>
      <top style="thin">
        <color rgb="FFA7B0BA"/>
      </top>
      <bottom/>
      <diagonal/>
    </border>
    <border>
      <left/>
      <right style="thin">
        <color rgb="FFA7B0BA"/>
      </right>
      <top/>
      <bottom/>
      <diagonal/>
    </border>
    <border>
      <left/>
      <right style="thin">
        <color rgb="FFA7B0BA"/>
      </right>
      <top/>
      <bottom style="thin">
        <color rgb="FFA7B0BA"/>
      </bottom>
      <diagonal/>
    </border>
    <border>
      <left/>
      <right/>
      <top/>
      <bottom style="thin">
        <color rgb="FF107C41"/>
      </bottom>
      <diagonal/>
    </border>
    <border>
      <left/>
      <right/>
      <top/>
      <bottom style="medium">
        <color rgb="FF107C41"/>
      </bottom>
      <diagonal/>
    </border>
    <border>
      <left/>
      <right/>
      <top style="thin">
        <color rgb="FF107C41"/>
      </top>
      <bottom style="thin">
        <color rgb="FF107C41"/>
      </bottom>
      <diagonal/>
    </border>
    <border>
      <left/>
      <right/>
      <top/>
      <bottom style="medium">
        <color rgb="FF70AD47"/>
      </bottom>
      <diagonal/>
    </border>
    <border>
      <left/>
      <right/>
      <top style="medium">
        <color rgb="FF70AD47"/>
      </top>
      <bottom/>
      <diagonal/>
    </border>
    <border>
      <left style="thick">
        <color rgb="FF2F5D46"/>
      </left>
      <right/>
      <top/>
      <bottom/>
      <diagonal/>
    </border>
    <border>
      <left/>
      <right style="thick">
        <color rgb="FF2F5D46"/>
      </right>
      <top/>
      <bottom/>
      <diagonal/>
    </border>
    <border>
      <left style="thick">
        <color rgb="FF2F5D46"/>
      </left>
      <right/>
      <top style="thin">
        <color rgb="FFA7B0BA"/>
      </top>
      <bottom/>
      <diagonal/>
    </border>
    <border>
      <left/>
      <right style="thick">
        <color rgb="FF2F5D46"/>
      </right>
      <top style="thin">
        <color rgb="FFA7B0BA"/>
      </top>
      <bottom/>
      <diagonal/>
    </border>
    <border>
      <left style="thick">
        <color rgb="FF2F5D46"/>
      </left>
      <right/>
      <top style="thick">
        <color rgb="FF3F7357"/>
      </top>
      <bottom/>
      <diagonal/>
    </border>
    <border>
      <left/>
      <right/>
      <top style="thick">
        <color rgb="FF3F7357"/>
      </top>
      <bottom/>
      <diagonal/>
    </border>
    <border>
      <left/>
      <right style="thin">
        <color rgb="FFA7B0BA"/>
      </right>
      <top style="thick">
        <color rgb="FF3F7357"/>
      </top>
      <bottom/>
      <diagonal/>
    </border>
    <border>
      <left style="thin">
        <color rgb="FFA7B0BA"/>
      </left>
      <right/>
      <top style="thick">
        <color rgb="FF3F7357"/>
      </top>
      <bottom/>
      <diagonal/>
    </border>
    <border>
      <left/>
      <right style="thick">
        <color rgb="FF2F5D46"/>
      </right>
      <top style="thick">
        <color rgb="FF3F7357"/>
      </top>
      <bottom/>
      <diagonal/>
    </border>
    <border>
      <left style="thick">
        <color rgb="FF2F5D46"/>
      </left>
      <right/>
      <top/>
      <bottom style="thick">
        <color rgb="FF3F7357"/>
      </bottom>
      <diagonal/>
    </border>
    <border>
      <left/>
      <right/>
      <top/>
      <bottom style="thick">
        <color rgb="FF3F7357"/>
      </bottom>
      <diagonal/>
    </border>
    <border>
      <left/>
      <right style="thin">
        <color rgb="FFA7B0BA"/>
      </right>
      <top/>
      <bottom style="thick">
        <color rgb="FF3F7357"/>
      </bottom>
      <diagonal/>
    </border>
    <border>
      <left style="thin">
        <color rgb="FFA7B0BA"/>
      </left>
      <right/>
      <top/>
      <bottom style="thick">
        <color rgb="FF3F7357"/>
      </bottom>
      <diagonal/>
    </border>
    <border>
      <left/>
      <right style="thick">
        <color rgb="FF2F5D46"/>
      </right>
      <top/>
      <bottom style="thick">
        <color rgb="FF3F7357"/>
      </bottom>
      <diagonal/>
    </border>
    <border>
      <left/>
      <right/>
      <top style="medium">
        <color rgb="FF0B5A32"/>
      </top>
      <bottom/>
      <diagonal/>
    </border>
    <border>
      <left/>
      <right/>
      <top style="medium">
        <color rgb="FF107C41"/>
      </top>
      <bottom/>
      <diagonal/>
    </border>
    <border>
      <left/>
      <right/>
      <top style="thin">
        <color rgb="FFD6E4D2"/>
      </top>
      <bottom style="thin">
        <color rgb="FFD6E4D2"/>
      </bottom>
      <diagonal/>
    </border>
    <border>
      <left/>
      <right/>
      <top style="thin">
        <color rgb="FFD6E4D2"/>
      </top>
      <bottom/>
      <diagonal/>
    </border>
    <border>
      <left/>
      <right/>
      <top style="thin">
        <color rgb="FF107C41"/>
      </top>
      <bottom/>
      <diagonal/>
    </border>
    <border>
      <left/>
      <right/>
      <top style="thin">
        <color rgb="FFA9D8B5"/>
      </top>
      <bottom/>
      <diagonal/>
    </border>
    <border>
      <left/>
      <right/>
      <top style="hair">
        <color rgb="FFE2E9E4"/>
      </top>
      <bottom style="hair">
        <color rgb="FFE2E9E4"/>
      </bottom>
      <diagonal/>
    </border>
    <border>
      <left/>
      <right/>
      <top style="hair">
        <color rgb="FFE2E9E4"/>
      </top>
      <bottom/>
      <diagonal/>
    </border>
    <border>
      <left/>
      <right/>
      <top style="thin">
        <color rgb="FFA9D8B5"/>
      </top>
      <bottom style="thin">
        <color rgb="FFA9D8B5"/>
      </bottom>
      <diagonal/>
    </border>
    <border>
      <left style="thin">
        <color rgb="FFA9D8B5"/>
      </left>
      <right/>
      <top style="thin">
        <color rgb="FFA9D8B5"/>
      </top>
      <bottom style="thin">
        <color rgb="FFA9D8B5"/>
      </bottom>
      <diagonal/>
    </border>
    <border>
      <left/>
      <right style="thin">
        <color rgb="FFA9D8B5"/>
      </right>
      <top style="thin">
        <color rgb="FFA9D8B5"/>
      </top>
      <bottom style="thin">
        <color rgb="FFA9D8B5"/>
      </bottom>
      <diagonal/>
    </border>
    <border>
      <left style="thin">
        <color rgb="FFA9D8B5"/>
      </left>
      <right/>
      <top style="thin">
        <color rgb="FFA9D8B5"/>
      </top>
      <bottom/>
      <diagonal/>
    </border>
    <border>
      <left/>
      <right style="thin">
        <color rgb="FFA9D8B5"/>
      </right>
      <top style="thin">
        <color rgb="FFA9D8B5"/>
      </top>
      <bottom/>
      <diagonal/>
    </border>
    <border>
      <left/>
      <right/>
      <top style="thin">
        <color rgb="FFA9D6BC"/>
      </top>
      <bottom/>
      <diagonal/>
    </border>
    <border>
      <left/>
      <right/>
      <top style="medium">
        <color rgb="FF0B5A30"/>
      </top>
      <bottom style="thin">
        <color rgb="FF70AD8A"/>
      </bottom>
      <diagonal/>
    </border>
    <border>
      <left/>
      <right/>
      <top style="thin">
        <color rgb="FFA9D8B5"/>
      </top>
      <bottom style="thin">
        <color rgb="FF70AD8A"/>
      </bottom>
      <diagonal/>
    </border>
  </borders>
  <cellStyleXfs count="2">
    <xf numFmtId="0" fontId="0" fillId="0" borderId="0">
      <alignment vertical="center"/>
    </xf>
    <xf numFmtId="0" fontId="19" fillId="0" borderId="0" applyNumberFormat="0" applyFill="0" applyBorder="0" applyAlignment="0" applyProtection="0">
      <alignment vertical="center"/>
    </xf>
  </cellStyleXfs>
  <cellXfs count="132">
    <xf numFmtId="0" fontId="0" fillId="0" borderId="0" xfId="0">
      <alignment vertical="center"/>
    </xf>
    <xf numFmtId="0" fontId="4" fillId="0" borderId="0" xfId="0" applyFont="1">
      <alignment vertical="center"/>
    </xf>
    <xf numFmtId="0" fontId="4" fillId="0" borderId="0" xfId="0" applyFont="1" applyAlignment="1">
      <alignment vertical="center" wrapText="1"/>
    </xf>
    <xf numFmtId="0" fontId="4" fillId="0" borderId="0" xfId="0" applyFont="1" applyAlignment="1">
      <alignment horizontal="center" vertical="center"/>
    </xf>
    <xf numFmtId="0" fontId="5" fillId="3" borderId="0" xfId="0" applyFont="1" applyFill="1" applyAlignment="1">
      <alignment vertical="center" wrapText="1"/>
    </xf>
    <xf numFmtId="0" fontId="5" fillId="3" borderId="0" xfId="0" applyFont="1" applyFill="1" applyAlignment="1">
      <alignment horizontal="center" vertical="center"/>
    </xf>
    <xf numFmtId="0" fontId="6" fillId="3" borderId="0" xfId="0" applyFont="1" applyFill="1" applyAlignment="1">
      <alignment vertical="center" wrapText="1"/>
    </xf>
    <xf numFmtId="0" fontId="0" fillId="0" borderId="0" xfId="0" applyAlignment="1">
      <alignment vertical="center" wrapText="1"/>
    </xf>
    <xf numFmtId="0" fontId="7" fillId="0" borderId="0" xfId="0" applyFont="1">
      <alignment vertical="center"/>
    </xf>
    <xf numFmtId="0" fontId="7" fillId="5" borderId="0" xfId="0" applyFont="1" applyFill="1">
      <alignment vertical="center"/>
    </xf>
    <xf numFmtId="0" fontId="9" fillId="4" borderId="0" xfId="0" applyFont="1" applyFill="1" applyAlignment="1">
      <alignment horizontal="center" vertical="center"/>
    </xf>
    <xf numFmtId="0" fontId="9" fillId="4" borderId="1" xfId="0" applyFont="1" applyFill="1" applyBorder="1" applyAlignment="1">
      <alignment horizontal="center" vertical="center"/>
    </xf>
    <xf numFmtId="0" fontId="9" fillId="4" borderId="2"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4" xfId="0" applyFont="1" applyFill="1" applyBorder="1" applyAlignment="1">
      <alignment horizontal="center" vertical="center"/>
    </xf>
    <xf numFmtId="0" fontId="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7" xfId="0" applyFont="1" applyFill="1" applyBorder="1" applyAlignment="1">
      <alignment horizontal="center" vertical="center"/>
    </xf>
    <xf numFmtId="0" fontId="9" fillId="4" borderId="8" xfId="0" applyFont="1" applyFill="1" applyBorder="1" applyAlignment="1">
      <alignment horizontal="center" vertical="center"/>
    </xf>
    <xf numFmtId="0" fontId="18" fillId="0" borderId="0" xfId="0" applyFont="1">
      <alignment vertical="center"/>
    </xf>
    <xf numFmtId="0" fontId="9" fillId="4" borderId="14" xfId="0" applyFont="1" applyFill="1" applyBorder="1" applyAlignment="1">
      <alignment horizontal="center" vertical="center"/>
    </xf>
    <xf numFmtId="0" fontId="9" fillId="4" borderId="15" xfId="0" applyFont="1" applyFill="1" applyBorder="1" applyAlignment="1">
      <alignment horizontal="center" vertical="center"/>
    </xf>
    <xf numFmtId="0" fontId="9" fillId="4" borderId="16" xfId="0" applyFont="1" applyFill="1" applyBorder="1" applyAlignment="1">
      <alignment horizontal="center" vertical="center"/>
    </xf>
    <xf numFmtId="0" fontId="9" fillId="4" borderId="17" xfId="0" applyFont="1" applyFill="1" applyBorder="1" applyAlignment="1">
      <alignment horizontal="center" vertical="center"/>
    </xf>
    <xf numFmtId="0" fontId="9" fillId="4" borderId="18" xfId="0" applyFont="1" applyFill="1" applyBorder="1" applyAlignment="1">
      <alignment horizontal="center" vertical="center"/>
    </xf>
    <xf numFmtId="0" fontId="9" fillId="4" borderId="19" xfId="0" applyFont="1" applyFill="1" applyBorder="1" applyAlignment="1">
      <alignment horizontal="center" vertical="center"/>
    </xf>
    <xf numFmtId="0" fontId="9" fillId="4" borderId="20" xfId="0" applyFont="1" applyFill="1" applyBorder="1" applyAlignment="1">
      <alignment horizontal="center" vertical="center"/>
    </xf>
    <xf numFmtId="0" fontId="9" fillId="4" borderId="21" xfId="0" applyFont="1" applyFill="1" applyBorder="1" applyAlignment="1">
      <alignment horizontal="center" vertical="center"/>
    </xf>
    <xf numFmtId="0" fontId="9" fillId="4" borderId="22" xfId="0" applyFont="1" applyFill="1" applyBorder="1" applyAlignment="1">
      <alignment horizontal="center" vertical="center"/>
    </xf>
    <xf numFmtId="0" fontId="9" fillId="4" borderId="23" xfId="0" applyFont="1" applyFill="1" applyBorder="1" applyAlignment="1">
      <alignment horizontal="center" vertical="center"/>
    </xf>
    <xf numFmtId="0" fontId="9" fillId="4" borderId="24" xfId="0" applyFont="1" applyFill="1" applyBorder="1" applyAlignment="1">
      <alignment horizontal="center" vertical="center"/>
    </xf>
    <xf numFmtId="0" fontId="9" fillId="4" borderId="25" xfId="0" applyFont="1" applyFill="1" applyBorder="1" applyAlignment="1">
      <alignment horizontal="center" vertical="center"/>
    </xf>
    <xf numFmtId="0" fontId="9" fillId="4" borderId="26" xfId="0" applyFont="1" applyFill="1" applyBorder="1" applyAlignment="1">
      <alignment horizontal="center" vertical="center"/>
    </xf>
    <xf numFmtId="0" fontId="9" fillId="4" borderId="27" xfId="0" applyFont="1" applyFill="1" applyBorder="1" applyAlignment="1">
      <alignment horizontal="center" vertical="center"/>
    </xf>
    <xf numFmtId="0" fontId="20" fillId="6" borderId="0" xfId="0" applyFont="1" applyFill="1" applyAlignment="1">
      <alignment horizontal="center" vertical="center"/>
    </xf>
    <xf numFmtId="0" fontId="17" fillId="5" borderId="28" xfId="0" applyFont="1" applyFill="1" applyBorder="1" applyAlignment="1">
      <alignment vertical="center" wrapText="1"/>
    </xf>
    <xf numFmtId="0" fontId="17" fillId="7" borderId="30" xfId="0" applyFont="1" applyFill="1" applyBorder="1" applyAlignment="1">
      <alignment vertical="center" wrapText="1"/>
    </xf>
    <xf numFmtId="0" fontId="17" fillId="7" borderId="31" xfId="0" applyFont="1" applyFill="1" applyBorder="1" applyAlignment="1">
      <alignment vertical="center" wrapText="1"/>
    </xf>
    <xf numFmtId="0" fontId="17" fillId="5" borderId="30" xfId="0" applyFont="1" applyFill="1" applyBorder="1" applyAlignment="1">
      <alignment vertical="center" wrapText="1"/>
    </xf>
    <xf numFmtId="0" fontId="17" fillId="5" borderId="31" xfId="0" applyFont="1" applyFill="1" applyBorder="1" applyAlignment="1">
      <alignment vertical="center" wrapText="1"/>
    </xf>
    <xf numFmtId="0" fontId="17" fillId="7" borderId="28" xfId="0" applyFont="1" applyFill="1" applyBorder="1" applyAlignment="1">
      <alignment vertical="center" wrapText="1"/>
    </xf>
    <xf numFmtId="0" fontId="22" fillId="3" borderId="0" xfId="0" applyFont="1" applyFill="1" applyAlignment="1">
      <alignment vertical="center" wrapText="1"/>
    </xf>
    <xf numFmtId="0" fontId="17" fillId="5" borderId="29" xfId="0" applyFont="1" applyFill="1" applyBorder="1" applyAlignment="1">
      <alignment vertical="center" wrapText="1"/>
    </xf>
    <xf numFmtId="0" fontId="21" fillId="2" borderId="0" xfId="0" applyFont="1" applyFill="1" applyAlignment="1">
      <alignment vertical="center" wrapText="1"/>
    </xf>
    <xf numFmtId="0" fontId="23" fillId="5" borderId="29" xfId="0" applyFont="1" applyFill="1" applyBorder="1" applyAlignment="1">
      <alignment horizontal="center" vertical="center" wrapText="1"/>
    </xf>
    <xf numFmtId="0" fontId="23" fillId="7" borderId="31" xfId="0" applyFont="1" applyFill="1" applyBorder="1" applyAlignment="1">
      <alignment horizontal="center" vertical="center" wrapText="1"/>
    </xf>
    <xf numFmtId="0" fontId="23" fillId="5" borderId="31" xfId="0" applyFont="1" applyFill="1" applyBorder="1" applyAlignment="1">
      <alignment horizontal="center" vertical="center" wrapText="1"/>
    </xf>
    <xf numFmtId="0" fontId="23" fillId="7" borderId="30" xfId="0" applyFont="1" applyFill="1" applyBorder="1" applyAlignment="1">
      <alignment horizontal="center" vertical="center" wrapText="1"/>
    </xf>
    <xf numFmtId="0" fontId="23" fillId="2" borderId="0" xfId="0" applyFont="1" applyFill="1" applyAlignment="1">
      <alignment horizontal="center" vertical="center" wrapText="1"/>
    </xf>
    <xf numFmtId="0" fontId="23" fillId="7" borderId="28" xfId="0" applyFont="1" applyFill="1" applyBorder="1" applyAlignment="1">
      <alignment horizontal="center" vertical="center" wrapText="1"/>
    </xf>
    <xf numFmtId="0" fontId="23" fillId="5" borderId="30" xfId="0" applyFont="1" applyFill="1" applyBorder="1" applyAlignment="1">
      <alignment horizontal="center" vertical="center" wrapText="1"/>
    </xf>
    <xf numFmtId="0" fontId="23" fillId="5" borderId="28" xfId="0" applyFont="1" applyFill="1" applyBorder="1" applyAlignment="1">
      <alignment horizontal="center" vertical="center" wrapText="1"/>
    </xf>
    <xf numFmtId="0" fontId="25" fillId="0" borderId="0" xfId="0" applyFont="1">
      <alignment vertical="center"/>
    </xf>
    <xf numFmtId="0" fontId="28" fillId="2" borderId="0" xfId="0" applyFont="1" applyFill="1">
      <alignment vertical="center"/>
    </xf>
    <xf numFmtId="0" fontId="17" fillId="5" borderId="9" xfId="0" applyFont="1" applyFill="1" applyBorder="1">
      <alignment vertical="center"/>
    </xf>
    <xf numFmtId="0" fontId="17" fillId="5" borderId="0" xfId="0" applyFont="1" applyFill="1">
      <alignment vertical="center"/>
    </xf>
    <xf numFmtId="49" fontId="30" fillId="5" borderId="0" xfId="0" applyNumberFormat="1" applyFont="1" applyFill="1" applyAlignment="1">
      <alignment horizontal="center" vertical="top"/>
    </xf>
    <xf numFmtId="0" fontId="30" fillId="5" borderId="0" xfId="0" applyFont="1" applyFill="1" applyAlignment="1">
      <alignment horizontal="center" vertical="top"/>
    </xf>
    <xf numFmtId="0" fontId="23" fillId="5" borderId="0" xfId="0" applyFont="1" applyFill="1" applyAlignment="1">
      <alignment horizontal="left" vertical="top" indent="1"/>
    </xf>
    <xf numFmtId="0" fontId="31" fillId="5" borderId="0" xfId="0" applyFont="1" applyFill="1" applyAlignment="1">
      <alignment horizontal="left" vertical="top" wrapText="1" indent="1"/>
    </xf>
    <xf numFmtId="0" fontId="30" fillId="5" borderId="9" xfId="0" applyFont="1" applyFill="1" applyBorder="1" applyAlignment="1">
      <alignment horizontal="center" vertical="top"/>
    </xf>
    <xf numFmtId="0" fontId="31" fillId="5" borderId="9" xfId="0" applyFont="1" applyFill="1" applyBorder="1" applyAlignment="1">
      <alignment horizontal="left" vertical="top" wrapText="1" indent="1"/>
    </xf>
    <xf numFmtId="0" fontId="32" fillId="5" borderId="0" xfId="0" applyFont="1" applyFill="1" applyAlignment="1">
      <alignment vertical="top" wrapText="1"/>
    </xf>
    <xf numFmtId="0" fontId="34" fillId="5" borderId="0" xfId="0" applyFont="1" applyFill="1" applyAlignment="1">
      <alignment vertical="top" wrapText="1"/>
    </xf>
    <xf numFmtId="0" fontId="55" fillId="2" borderId="41" xfId="0" applyFont="1" applyFill="1" applyBorder="1" applyAlignment="1">
      <alignment vertical="center" wrapText="1"/>
    </xf>
    <xf numFmtId="0" fontId="56" fillId="5" borderId="0" xfId="0" applyFont="1" applyFill="1" applyAlignment="1">
      <alignment vertical="top" wrapText="1"/>
    </xf>
    <xf numFmtId="0" fontId="57" fillId="5" borderId="0" xfId="0" applyFont="1" applyFill="1" applyAlignment="1">
      <alignment vertical="top" wrapText="1"/>
    </xf>
    <xf numFmtId="0" fontId="44" fillId="0" borderId="0" xfId="0" applyFont="1" applyAlignment="1">
      <alignment vertical="top" indent="1"/>
    </xf>
    <xf numFmtId="0" fontId="45" fillId="0" borderId="0" xfId="0" applyFont="1" applyAlignment="1">
      <alignment vertical="top" indent="1"/>
    </xf>
    <xf numFmtId="0" fontId="47" fillId="0" borderId="0" xfId="0" applyFont="1" applyAlignment="1">
      <alignment vertical="top" indent="1"/>
    </xf>
    <xf numFmtId="0" fontId="48" fillId="0" borderId="0" xfId="0" applyFont="1" applyAlignment="1">
      <alignment vertical="top" indent="1"/>
    </xf>
    <xf numFmtId="0" fontId="11" fillId="2" borderId="0" xfId="0" applyFont="1" applyFill="1" applyAlignment="1">
      <alignment horizontal="left" vertical="center" indent="1"/>
    </xf>
    <xf numFmtId="0" fontId="41" fillId="0" borderId="0" xfId="0" applyFont="1" applyAlignment="1"/>
    <xf numFmtId="0" fontId="37" fillId="2" borderId="0" xfId="0" applyFont="1" applyFill="1" applyAlignment="1">
      <alignment vertical="center" indent="1"/>
    </xf>
    <xf numFmtId="0" fontId="38" fillId="2" borderId="0" xfId="0" applyFont="1" applyFill="1" applyAlignment="1">
      <alignment vertical="center" indent="1"/>
    </xf>
    <xf numFmtId="0" fontId="39" fillId="2" borderId="0" xfId="0" applyFont="1" applyFill="1" applyAlignment="1">
      <alignment vertical="center" indent="1"/>
    </xf>
    <xf numFmtId="0" fontId="40" fillId="0" borderId="34" xfId="1" applyFont="1" applyBorder="1">
      <alignment vertical="center"/>
    </xf>
    <xf numFmtId="0" fontId="41" fillId="0" borderId="34" xfId="0" applyFont="1" applyBorder="1">
      <alignment vertical="center"/>
    </xf>
    <xf numFmtId="0" fontId="42" fillId="0" borderId="34" xfId="0" applyFont="1" applyBorder="1">
      <alignment vertical="center"/>
    </xf>
    <xf numFmtId="0" fontId="51" fillId="0" borderId="34" xfId="0" applyFont="1" applyBorder="1">
      <alignment vertical="center"/>
    </xf>
    <xf numFmtId="0" fontId="46" fillId="0" borderId="0" xfId="0" applyFont="1" applyAlignment="1">
      <alignment vertical="top" indent="1"/>
    </xf>
    <xf numFmtId="0" fontId="46" fillId="0" borderId="0" xfId="0" applyFont="1">
      <alignment vertical="center"/>
    </xf>
    <xf numFmtId="0" fontId="44" fillId="0" borderId="0" xfId="0" applyFont="1">
      <alignment vertical="center"/>
    </xf>
    <xf numFmtId="0" fontId="46" fillId="0" borderId="35" xfId="0" applyFont="1" applyBorder="1">
      <alignment vertical="center"/>
    </xf>
    <xf numFmtId="0" fontId="49" fillId="0" borderId="35" xfId="1" applyFont="1" applyBorder="1">
      <alignment vertical="center"/>
    </xf>
    <xf numFmtId="0" fontId="44" fillId="0" borderId="35" xfId="0" applyFont="1" applyBorder="1">
      <alignment vertical="center"/>
    </xf>
    <xf numFmtId="0" fontId="40" fillId="0" borderId="0" xfId="1" applyFont="1" applyBorder="1">
      <alignment vertical="center"/>
    </xf>
    <xf numFmtId="0" fontId="41" fillId="0" borderId="0" xfId="0" applyFont="1">
      <alignment vertical="center"/>
    </xf>
    <xf numFmtId="0" fontId="42" fillId="0" borderId="0" xfId="0" applyFont="1">
      <alignment vertical="center"/>
    </xf>
    <xf numFmtId="0" fontId="51" fillId="0" borderId="0" xfId="0" applyFont="1">
      <alignment vertical="center"/>
    </xf>
    <xf numFmtId="0" fontId="40" fillId="0" borderId="35" xfId="1" applyFont="1" applyBorder="1">
      <alignment vertical="center"/>
    </xf>
    <xf numFmtId="0" fontId="41" fillId="0" borderId="35" xfId="0" applyFont="1" applyBorder="1">
      <alignment vertical="center"/>
    </xf>
    <xf numFmtId="0" fontId="42" fillId="0" borderId="35" xfId="0" applyFont="1" applyBorder="1">
      <alignment vertical="center"/>
    </xf>
    <xf numFmtId="0" fontId="51" fillId="0" borderId="35" xfId="0" applyFont="1" applyBorder="1">
      <alignment vertical="center"/>
    </xf>
    <xf numFmtId="0" fontId="43" fillId="0" borderId="0" xfId="0" applyFont="1">
      <alignment vertical="center"/>
    </xf>
    <xf numFmtId="0" fontId="50" fillId="8" borderId="39" xfId="0" applyFont="1" applyFill="1" applyBorder="1" applyAlignment="1">
      <alignment horizontal="center" vertical="center"/>
    </xf>
    <xf numFmtId="0" fontId="50" fillId="8" borderId="33" xfId="0" applyFont="1" applyFill="1" applyBorder="1" applyAlignment="1">
      <alignment horizontal="center" vertical="center"/>
    </xf>
    <xf numFmtId="0" fontId="50" fillId="8" borderId="40" xfId="0" applyFont="1" applyFill="1" applyBorder="1" applyAlignment="1">
      <alignment horizontal="center" vertical="center"/>
    </xf>
    <xf numFmtId="0" fontId="50" fillId="8" borderId="37" xfId="0" applyFont="1" applyFill="1" applyBorder="1" applyAlignment="1">
      <alignment horizontal="center" vertical="center"/>
    </xf>
    <xf numFmtId="0" fontId="50" fillId="8" borderId="36" xfId="0" applyFont="1" applyFill="1" applyBorder="1" applyAlignment="1">
      <alignment horizontal="center" vertical="center"/>
    </xf>
    <xf numFmtId="0" fontId="50" fillId="8" borderId="38" xfId="0" applyFont="1" applyFill="1" applyBorder="1" applyAlignment="1">
      <alignment horizontal="center" vertical="center"/>
    </xf>
    <xf numFmtId="0" fontId="46" fillId="0" borderId="34" xfId="0" applyFont="1" applyBorder="1">
      <alignment vertical="center"/>
    </xf>
    <xf numFmtId="0" fontId="44" fillId="0" borderId="34" xfId="0" applyFont="1" applyBorder="1">
      <alignment vertical="center"/>
    </xf>
    <xf numFmtId="176" fontId="49" fillId="0" borderId="35" xfId="1" applyNumberFormat="1" applyFont="1" applyBorder="1">
      <alignment vertical="center"/>
    </xf>
    <xf numFmtId="0" fontId="13" fillId="2" borderId="0" xfId="0" applyFont="1" applyFill="1" applyAlignment="1">
      <alignment horizontal="left" vertical="center"/>
    </xf>
    <xf numFmtId="0" fontId="14" fillId="2" borderId="0" xfId="0" applyFont="1" applyFill="1" applyAlignment="1">
      <alignment horizontal="left" vertical="center"/>
    </xf>
    <xf numFmtId="0" fontId="11" fillId="2" borderId="0" xfId="0" applyFont="1" applyFill="1" applyAlignment="1">
      <alignment horizontal="left" vertical="center" wrapText="1"/>
    </xf>
    <xf numFmtId="0" fontId="8" fillId="0" borderId="0" xfId="0" applyFont="1" applyAlignment="1">
      <alignment horizontal="left" vertical="center" wrapText="1"/>
    </xf>
    <xf numFmtId="0" fontId="8" fillId="0" borderId="12" xfId="0" applyFont="1" applyBorder="1" applyAlignment="1">
      <alignment horizontal="left" vertical="center" wrapText="1"/>
    </xf>
    <xf numFmtId="0" fontId="15" fillId="0" borderId="13" xfId="0" applyFont="1" applyBorder="1" applyAlignment="1">
      <alignment horizontal="left" vertical="center" wrapText="1"/>
    </xf>
    <xf numFmtId="0" fontId="16" fillId="0" borderId="0" xfId="0" applyFont="1" applyAlignment="1">
      <alignment horizontal="left" vertical="center" wrapText="1"/>
    </xf>
    <xf numFmtId="0" fontId="10" fillId="0" borderId="0" xfId="0" applyFont="1" applyAlignment="1">
      <alignment horizontal="left" vertical="center" wrapText="1"/>
    </xf>
    <xf numFmtId="0" fontId="11" fillId="2" borderId="9" xfId="0" applyFont="1" applyFill="1" applyBorder="1" applyAlignment="1">
      <alignment horizontal="left" vertical="center" indent="1"/>
    </xf>
    <xf numFmtId="0" fontId="15" fillId="0" borderId="32" xfId="0" applyFont="1" applyBorder="1" applyAlignment="1">
      <alignment horizontal="left" vertical="center" indent="1"/>
    </xf>
    <xf numFmtId="0" fontId="23" fillId="0" borderId="11" xfId="0" applyFont="1" applyBorder="1" applyAlignment="1">
      <alignment horizontal="center" vertical="center"/>
    </xf>
    <xf numFmtId="0" fontId="29" fillId="5" borderId="0" xfId="0" applyFont="1" applyFill="1" applyAlignment="1">
      <alignment horizontal="left" vertical="top" wrapText="1" indent="1"/>
    </xf>
    <xf numFmtId="0" fontId="15" fillId="0" borderId="0" xfId="0" applyFont="1" applyAlignment="1">
      <alignment horizontal="left" vertical="center" indent="1"/>
    </xf>
    <xf numFmtId="0" fontId="23" fillId="0" borderId="9" xfId="0" applyFont="1" applyBorder="1" applyAlignment="1">
      <alignment horizontal="center" vertical="center"/>
    </xf>
    <xf numFmtId="0" fontId="13" fillId="2" borderId="10" xfId="0" applyFont="1" applyFill="1" applyBorder="1" applyAlignment="1">
      <alignment horizontal="left" vertical="center" wrapText="1"/>
    </xf>
    <xf numFmtId="0" fontId="52" fillId="2" borderId="10" xfId="0" applyFont="1" applyFill="1" applyBorder="1" applyAlignment="1">
      <alignment horizontal="left" vertical="center" wrapText="1"/>
    </xf>
    <xf numFmtId="0" fontId="35" fillId="3" borderId="43" xfId="0" applyFont="1" applyFill="1" applyBorder="1" applyAlignment="1">
      <alignment vertical="top" wrapText="1"/>
    </xf>
    <xf numFmtId="0" fontId="53" fillId="2" borderId="29" xfId="0" applyFont="1" applyFill="1" applyBorder="1" applyAlignment="1">
      <alignment horizontal="left" vertical="center"/>
    </xf>
    <xf numFmtId="0" fontId="33" fillId="5" borderId="0" xfId="0" applyFont="1" applyFill="1" applyAlignment="1">
      <alignment vertical="top" wrapText="1"/>
    </xf>
    <xf numFmtId="0" fontId="54" fillId="5" borderId="0" xfId="0" applyFont="1" applyFill="1" applyAlignment="1">
      <alignment vertical="top" wrapText="1"/>
    </xf>
    <xf numFmtId="0" fontId="35" fillId="3" borderId="42" xfId="0" applyFont="1" applyFill="1" applyBorder="1" applyAlignment="1">
      <alignment vertical="center" wrapText="1"/>
    </xf>
    <xf numFmtId="0" fontId="3" fillId="2" borderId="0" xfId="0" applyFont="1" applyFill="1" applyAlignment="1">
      <alignment vertical="center" wrapText="1"/>
    </xf>
    <xf numFmtId="0" fontId="24" fillId="7" borderId="0" xfId="0" applyFont="1" applyFill="1" applyAlignment="1">
      <alignment vertical="center" wrapText="1"/>
    </xf>
    <xf numFmtId="0" fontId="4" fillId="0" borderId="0" xfId="0" applyFont="1" applyAlignment="1">
      <alignment vertical="center" wrapText="1"/>
    </xf>
    <xf numFmtId="0" fontId="2" fillId="2" borderId="0" xfId="0" applyFont="1" applyFill="1" applyAlignment="1">
      <alignment horizontal="center" vertical="center"/>
    </xf>
    <xf numFmtId="0" fontId="12" fillId="5" borderId="10" xfId="0" applyFont="1" applyFill="1" applyBorder="1" applyAlignment="1" applyProtection="1">
      <alignment horizontal="center" vertical="center"/>
      <protection locked="0"/>
    </xf>
    <xf numFmtId="0" fontId="23" fillId="0" borderId="9" xfId="0" applyFont="1" applyBorder="1" applyAlignment="1" applyProtection="1">
      <alignment horizontal="center" vertical="center"/>
      <protection locked="0"/>
    </xf>
    <xf numFmtId="0" fontId="23" fillId="0" borderId="11" xfId="0" applyFont="1" applyBorder="1" applyAlignment="1" applyProtection="1">
      <alignment horizontal="center" vertical="center"/>
      <protection locked="0"/>
    </xf>
  </cellXfs>
  <cellStyles count="2">
    <cellStyle name="Hyperlink" xfId="1" builtinId="8"/>
    <cellStyle name="Normal" xfId="0" builtinId="0"/>
  </cellStyles>
  <dxfs count="29">
    <dxf>
      <font>
        <b/>
        <i val="0"/>
        <color rgb="FF107C41"/>
      </font>
      <fill>
        <patternFill patternType="solid">
          <fgColor indexed="64"/>
          <bgColor rgb="FFE2F0D9"/>
        </patternFill>
      </fill>
    </dxf>
    <dxf>
      <font>
        <b/>
        <i val="0"/>
        <color rgb="FFC00000"/>
      </font>
      <fill>
        <patternFill patternType="solid">
          <fgColor indexed="64"/>
          <bgColor rgb="FFFDE9E7"/>
        </patternFill>
      </fill>
    </dxf>
    <dxf>
      <font>
        <b/>
        <i val="0"/>
        <color rgb="FF107C41"/>
      </font>
      <fill>
        <patternFill patternType="solid">
          <fgColor indexed="64"/>
          <bgColor rgb="FFE2F0D9"/>
        </patternFill>
      </fill>
    </dxf>
    <dxf>
      <font>
        <b/>
        <i val="0"/>
        <color rgb="FFC00000"/>
      </font>
      <fill>
        <patternFill patternType="solid">
          <fgColor indexed="64"/>
          <bgColor rgb="FFFDE9E7"/>
        </patternFill>
      </fill>
    </dxf>
    <dxf>
      <font>
        <b/>
        <i val="0"/>
        <color rgb="FF107C41"/>
      </font>
      <fill>
        <patternFill patternType="solid">
          <fgColor indexed="64"/>
          <bgColor rgb="FFE2F0D9"/>
        </patternFill>
      </fill>
    </dxf>
    <dxf>
      <font>
        <b/>
        <i val="0"/>
        <color rgb="FFC00000"/>
      </font>
      <fill>
        <patternFill patternType="solid">
          <fgColor indexed="64"/>
          <bgColor rgb="FFFDE9E7"/>
        </patternFill>
      </fill>
    </dxf>
    <dxf>
      <font>
        <b/>
        <i val="0"/>
        <color rgb="FF107C41"/>
      </font>
      <fill>
        <patternFill patternType="solid">
          <fgColor indexed="64"/>
          <bgColor rgb="FFE2F0D9"/>
        </patternFill>
      </fill>
    </dxf>
    <dxf>
      <font>
        <b/>
        <i val="0"/>
        <color rgb="FFC00000"/>
      </font>
      <fill>
        <patternFill patternType="solid">
          <fgColor indexed="64"/>
          <bgColor rgb="FFFDE9E7"/>
        </patternFill>
      </fill>
    </dxf>
    <dxf>
      <font>
        <b/>
        <i val="0"/>
        <color rgb="FF107C41"/>
      </font>
      <fill>
        <patternFill patternType="solid">
          <fgColor indexed="64"/>
          <bgColor rgb="FFE2F0D9"/>
        </patternFill>
      </fill>
    </dxf>
    <dxf>
      <font>
        <b/>
        <i val="0"/>
        <color rgb="FFC00000"/>
      </font>
      <fill>
        <patternFill patternType="solid">
          <fgColor indexed="64"/>
          <bgColor rgb="FFFDE9E7"/>
        </patternFill>
      </fill>
    </dxf>
    <dxf>
      <font>
        <b/>
        <i val="0"/>
        <color rgb="FF107C41"/>
      </font>
      <fill>
        <patternFill patternType="solid">
          <fgColor indexed="64"/>
          <bgColor rgb="FFE2F0D9"/>
        </patternFill>
      </fill>
    </dxf>
    <dxf>
      <font>
        <b/>
        <i val="0"/>
        <color rgb="FFC00000"/>
      </font>
      <fill>
        <patternFill patternType="solid">
          <fgColor indexed="64"/>
          <bgColor rgb="FFFDE9E7"/>
        </patternFill>
      </fill>
    </dxf>
    <dxf>
      <font>
        <b/>
        <i val="0"/>
        <color rgb="FF107C41"/>
      </font>
      <fill>
        <patternFill patternType="solid">
          <fgColor indexed="64"/>
          <bgColor rgb="FFE2F0D9"/>
        </patternFill>
      </fill>
    </dxf>
    <dxf>
      <font>
        <b/>
        <i val="0"/>
        <color rgb="FFC00000"/>
      </font>
      <fill>
        <patternFill patternType="solid">
          <fgColor indexed="64"/>
          <bgColor rgb="FFFDE9E7"/>
        </patternFill>
      </fill>
    </dxf>
    <dxf>
      <font>
        <b/>
        <i val="0"/>
        <color rgb="FFC00000"/>
      </font>
    </dxf>
    <dxf>
      <font>
        <b/>
        <i val="0"/>
        <color rgb="FFC65911"/>
      </font>
    </dxf>
    <dxf>
      <font>
        <b/>
        <i val="0"/>
        <color rgb="FFC00000"/>
      </font>
      <fill>
        <patternFill patternType="solid">
          <fgColor indexed="64"/>
          <bgColor rgb="FFFDE9E7"/>
        </patternFill>
      </fill>
    </dxf>
    <dxf>
      <font>
        <b/>
        <i val="0"/>
        <color rgb="FFC00000"/>
      </font>
    </dxf>
    <dxf>
      <font>
        <b/>
        <i val="0"/>
        <color rgb="FFC65911"/>
      </font>
    </dxf>
    <dxf>
      <font>
        <b/>
        <i val="0"/>
        <color rgb="FFC00000"/>
      </font>
      <fill>
        <patternFill patternType="solid">
          <fgColor indexed="64"/>
          <bgColor rgb="FFFDE9E7"/>
        </patternFill>
      </fill>
    </dxf>
    <dxf>
      <font>
        <b/>
        <i val="0"/>
        <color rgb="FFC00000"/>
      </font>
    </dxf>
    <dxf>
      <font>
        <b/>
        <i val="0"/>
        <color rgb="FFC65911"/>
      </font>
    </dxf>
    <dxf>
      <font>
        <b/>
        <i val="0"/>
        <color rgb="FFC00000"/>
      </font>
      <fill>
        <patternFill patternType="solid">
          <fgColor indexed="64"/>
          <bgColor rgb="FFFDE9E7"/>
        </patternFill>
      </fill>
    </dxf>
    <dxf>
      <font>
        <b/>
        <i val="0"/>
        <color rgb="FFC00000"/>
      </font>
    </dxf>
    <dxf>
      <font>
        <b/>
        <i val="0"/>
        <color rgb="FFC65911"/>
      </font>
    </dxf>
    <dxf>
      <font>
        <b/>
        <i val="0"/>
        <color rgb="FFC00000"/>
      </font>
      <fill>
        <patternFill patternType="solid">
          <fgColor indexed="64"/>
          <bgColor rgb="FFFDE9E7"/>
        </patternFill>
      </fill>
    </dxf>
    <dxf>
      <font>
        <b/>
        <i val="0"/>
        <color rgb="FFC00000"/>
      </font>
    </dxf>
    <dxf>
      <font>
        <b/>
        <i val="0"/>
        <color rgb="FFC65911"/>
      </font>
    </dxf>
    <dxf>
      <font>
        <color rgb="FFC00000"/>
      </font>
      <fill>
        <patternFill patternType="solid">
          <fgColor indexed="64"/>
          <bgColor rgb="FFFCE8E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38</xdr:col>
      <xdr:colOff>50800</xdr:colOff>
      <xdr:row>16</xdr:row>
      <xdr:rowOff>63500</xdr:rowOff>
    </xdr:from>
    <xdr:to>
      <xdr:col>59</xdr:col>
      <xdr:colOff>101600</xdr:colOff>
      <xdr:row>29</xdr:row>
      <xdr:rowOff>152400</xdr:rowOff>
    </xdr:to>
    <xdr:sp macro="" textlink="">
      <xdr:nvSpPr>
        <xdr:cNvPr id="2" name="QuickGuidePanel">
          <a:extLst>
            <a:ext uri="{FF2B5EF4-FFF2-40B4-BE49-F238E27FC236}">
              <a16:creationId xmlns:a16="http://schemas.microsoft.com/office/drawing/2014/main" id="{128DCC4E-8F0F-EDA5-C088-F06A2230BE97}"/>
            </a:ext>
          </a:extLst>
        </xdr:cNvPr>
        <xdr:cNvSpPr txBox="1"/>
      </xdr:nvSpPr>
      <xdr:spPr>
        <a:xfrm>
          <a:off x="7048500" y="3771900"/>
          <a:ext cx="3251200" cy="3009900"/>
        </a:xfrm>
        <a:prstGeom prst="rect">
          <a:avLst/>
        </a:prstGeom>
        <a:solidFill>
          <a:srgbClr val="FFFFFF"/>
        </a:solidFill>
        <a:ln>
          <a:noFill/>
        </a:ln>
      </xdr:spPr>
      <xdr:txBody>
        <a:bodyPr vertOverflow="overflow" vert="horz" wrap="square" rtlCol="0" anchor="t">
          <a:spAutoFit/>
        </a:bodyPr>
        <a:lstStyle/>
        <a:p>
          <a:pPr algn="l"/>
          <a:r>
            <a:rPr kumimoji="0" lang="en-US" altLang="zh-CN" sz="1000" b="1" i="0" u="none" strike="noStrike" kern="0" cap="none" spc="0" normalizeH="0" baseline="0" noProof="0">
              <a:ln>
                <a:noFill/>
              </a:ln>
              <a:solidFill>
                <a:srgbClr val="107C41"/>
              </a:solidFill>
              <a:effectLst/>
              <a:uLnTx/>
              <a:uFillTx/>
              <a:latin typeface="Aptos"/>
              <a:ea typeface="等线" panose="02010600030101010101" pitchFamily="2" charset="-122"/>
            </a:rPr>
            <a:t>01  ENTER</a:t>
          </a:r>
          <a:r>
            <a:rPr kumimoji="0" lang="en-US" altLang="zh-CN" sz="900" b="0" i="0" u="none" strike="noStrike" kern="0" cap="none" spc="0" normalizeH="0" baseline="0" noProof="0">
              <a:ln>
                <a:noFill/>
              </a:ln>
              <a:solidFill>
                <a:srgbClr val="3F4A44"/>
              </a:solidFill>
              <a:effectLst/>
              <a:uLnTx/>
              <a:uFillTx/>
              <a:latin typeface="Aptos"/>
            </a:rPr>
            <a:t>
Type 1–9 in green-underlined centers. Delete clears; gray centers are fixed clues.
</a:t>
          </a:r>
          <a:r>
            <a:rPr kumimoji="0" lang="en-US" altLang="zh-CN" sz="1000" b="1" i="0" u="none" strike="noStrike" kern="0" cap="none" spc="0" normalizeH="0" baseline="0" noProof="0">
              <a:ln>
                <a:noFill/>
              </a:ln>
              <a:solidFill>
                <a:srgbClr val="107C41"/>
              </a:solidFill>
              <a:effectLst/>
              <a:uLnTx/>
              <a:uFillTx/>
              <a:latin typeface="Aptos"/>
              <a:ea typeface="等线" panose="02010600030101010101" pitchFamily="2" charset="-122"/>
            </a:rPr>
            <a:t>02  CANDIDATES</a:t>
          </a:r>
          <a:r>
            <a:rPr kumimoji="0" lang="en-US" altLang="zh-CN" sz="900" b="0" i="0" u="none" strike="noStrike" kern="0" cap="none" spc="0" normalizeH="0" baseline="0" noProof="0">
              <a:ln>
                <a:noFill/>
              </a:ln>
              <a:solidFill>
                <a:srgbClr val="3F4A44"/>
              </a:solidFill>
              <a:effectLst/>
              <a:uLnTx/>
              <a:uFillTx/>
              <a:latin typeface="Aptos"/>
            </a:rPr>
            <a:t>
Small digits update automatically after every entry.
</a:t>
          </a:r>
          <a:r>
            <a:rPr kumimoji="0" lang="en-US" altLang="zh-CN" sz="1000" b="1" i="0" u="none" strike="noStrike" kern="0" cap="none" spc="0" normalizeH="0" baseline="0" noProof="0">
              <a:ln>
                <a:noFill/>
              </a:ln>
              <a:solidFill>
                <a:srgbClr val="107C41"/>
              </a:solidFill>
              <a:effectLst/>
              <a:uLnTx/>
              <a:uFillTx/>
              <a:latin typeface="Aptos"/>
              <a:ea typeface="等线" panose="02010600030101010101" pitchFamily="2" charset="-122"/>
            </a:rPr>
            <a:t>03  COACH</a:t>
          </a:r>
          <a:r>
            <a:rPr kumimoji="0" lang="en-US" altLang="zh-CN" sz="900" b="0" i="0" u="none" strike="noStrike" kern="0" cap="none" spc="0" normalizeH="0" baseline="0" noProof="0">
              <a:ln>
                <a:noFill/>
              </a:ln>
              <a:solidFill>
                <a:srgbClr val="3F4A44"/>
              </a:solidFill>
              <a:effectLst/>
              <a:uLnTx/>
              <a:uFillTx/>
              <a:latin typeface="Aptos"/>
            </a:rPr>
            <a:t>
Hint suggests; Trace explains; Verify searches globally.
Coach reveal uses the certified solution and is clearly labeled.
Return Mode to Off after Verify.
</a:t>
          </a:r>
          <a:r>
            <a:rPr kumimoji="0" lang="en-US" altLang="zh-CN" sz="1000" b="1" i="0" u="none" strike="noStrike" kern="0" cap="none" spc="0" normalizeH="0" baseline="0" noProof="0">
              <a:ln>
                <a:noFill/>
              </a:ln>
              <a:solidFill>
                <a:srgbClr val="107C41"/>
              </a:solidFill>
              <a:effectLst/>
              <a:uLnTx/>
              <a:uFillTx/>
              <a:latin typeface="Aptos"/>
              <a:ea typeface="等线" panose="02010600030101010101" pitchFamily="2" charset="-122"/>
            </a:rPr>
            <a:t>04  STATES</a:t>
          </a:r>
          <a:r>
            <a:rPr kumimoji="0" lang="en-US" altLang="zh-CN" sz="900" b="0" i="0" u="none" strike="noStrike" kern="0" cap="none" spc="0" normalizeH="0" baseline="0" noProof="0">
              <a:ln>
                <a:noFill/>
              </a:ln>
              <a:solidFill>
                <a:srgbClr val="3F4A44"/>
              </a:solidFill>
              <a:effectLst/>
              <a:uLnTx/>
              <a:uFillTx/>
              <a:latin typeface="Aptos"/>
            </a:rPr>
            <a:t>
CONFLICT means a duplicate exists.
DEAD END means current entries cannot complete.</a:t>
          </a:r>
          <a:endParaRPr kumimoji="0" lang="zh-CN" altLang="en-US" sz="900" b="0" i="0" u="none" strike="noStrike" kern="0" cap="none" spc="0" normalizeH="0" baseline="0" noProof="0">
            <a:ln>
              <a:noFill/>
            </a:ln>
            <a:solidFill>
              <a:srgbClr val="3F4A44"/>
            </a:solidFill>
            <a:effectLst/>
            <a:uLnTx/>
            <a:uFillTx/>
            <a:latin typeface="Apto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38</xdr:col>
      <xdr:colOff>50800</xdr:colOff>
      <xdr:row>16</xdr:row>
      <xdr:rowOff>63500</xdr:rowOff>
    </xdr:from>
    <xdr:to>
      <xdr:col>59</xdr:col>
      <xdr:colOff>101600</xdr:colOff>
      <xdr:row>29</xdr:row>
      <xdr:rowOff>152400</xdr:rowOff>
    </xdr:to>
    <xdr:sp macro="" textlink="">
      <xdr:nvSpPr>
        <xdr:cNvPr id="2" name="QuickGuidePanel">
          <a:extLst>
            <a:ext uri="{FF2B5EF4-FFF2-40B4-BE49-F238E27FC236}">
              <a16:creationId xmlns:a16="http://schemas.microsoft.com/office/drawing/2014/main" id="{859D628B-A57A-F548-9F97-32ABC5894346}"/>
            </a:ext>
          </a:extLst>
        </xdr:cNvPr>
        <xdr:cNvSpPr txBox="1"/>
      </xdr:nvSpPr>
      <xdr:spPr>
        <a:xfrm>
          <a:off x="7048500" y="3771900"/>
          <a:ext cx="3251200" cy="3009900"/>
        </a:xfrm>
        <a:prstGeom prst="rect">
          <a:avLst/>
        </a:prstGeom>
        <a:solidFill>
          <a:srgbClr val="FFFFFF"/>
        </a:solidFill>
        <a:ln>
          <a:noFill/>
        </a:ln>
      </xdr:spPr>
      <xdr:txBody>
        <a:bodyPr vertOverflow="overflow" vert="horz" wrap="square" rtlCol="0" anchor="t">
          <a:spAutoFit/>
        </a:bodyPr>
        <a:lstStyle/>
        <a:p>
          <a:pPr algn="l"/>
          <a:r>
            <a:rPr kumimoji="0" lang="en-US" altLang="zh-CN" sz="1000" b="1" i="0" u="none" strike="noStrike" kern="0" cap="none" spc="0" normalizeH="0" baseline="0" noProof="0">
              <a:ln>
                <a:noFill/>
              </a:ln>
              <a:solidFill>
                <a:srgbClr val="107C41"/>
              </a:solidFill>
              <a:effectLst/>
              <a:uLnTx/>
              <a:uFillTx/>
              <a:latin typeface="Aptos"/>
              <a:ea typeface="等线" panose="02010600030101010101" pitchFamily="2" charset="-122"/>
            </a:rPr>
            <a:t>01  ENTER</a:t>
          </a:r>
          <a:r>
            <a:rPr kumimoji="0" lang="en-US" altLang="zh-CN" sz="900" b="0" i="0" u="none" strike="noStrike" kern="0" cap="none" spc="0" normalizeH="0" baseline="0" noProof="0">
              <a:ln>
                <a:noFill/>
              </a:ln>
              <a:solidFill>
                <a:srgbClr val="3F4A44"/>
              </a:solidFill>
              <a:effectLst/>
              <a:uLnTx/>
              <a:uFillTx/>
              <a:latin typeface="Aptos"/>
            </a:rPr>
            <a:t>
Type 1–9 in green-underlined centers. Delete clears; gray centers are fixed clues.
</a:t>
          </a:r>
          <a:r>
            <a:rPr kumimoji="0" lang="en-US" altLang="zh-CN" sz="1000" b="1" i="0" u="none" strike="noStrike" kern="0" cap="none" spc="0" normalizeH="0" baseline="0" noProof="0">
              <a:ln>
                <a:noFill/>
              </a:ln>
              <a:solidFill>
                <a:srgbClr val="107C41"/>
              </a:solidFill>
              <a:effectLst/>
              <a:uLnTx/>
              <a:uFillTx/>
              <a:latin typeface="Aptos"/>
              <a:ea typeface="等线" panose="02010600030101010101" pitchFamily="2" charset="-122"/>
            </a:rPr>
            <a:t>02  CANDIDATES</a:t>
          </a:r>
          <a:r>
            <a:rPr kumimoji="0" lang="en-US" altLang="zh-CN" sz="900" b="0" i="0" u="none" strike="noStrike" kern="0" cap="none" spc="0" normalizeH="0" baseline="0" noProof="0">
              <a:ln>
                <a:noFill/>
              </a:ln>
              <a:solidFill>
                <a:srgbClr val="3F4A44"/>
              </a:solidFill>
              <a:effectLst/>
              <a:uLnTx/>
              <a:uFillTx/>
              <a:latin typeface="Aptos"/>
            </a:rPr>
            <a:t>
Small digits update automatically after every entry.
</a:t>
          </a:r>
          <a:r>
            <a:rPr kumimoji="0" lang="en-US" altLang="zh-CN" sz="1000" b="1" i="0" u="none" strike="noStrike" kern="0" cap="none" spc="0" normalizeH="0" baseline="0" noProof="0">
              <a:ln>
                <a:noFill/>
              </a:ln>
              <a:solidFill>
                <a:srgbClr val="107C41"/>
              </a:solidFill>
              <a:effectLst/>
              <a:uLnTx/>
              <a:uFillTx/>
              <a:latin typeface="Aptos"/>
              <a:ea typeface="等线" panose="02010600030101010101" pitchFamily="2" charset="-122"/>
            </a:rPr>
            <a:t>03  COACH</a:t>
          </a:r>
          <a:r>
            <a:rPr kumimoji="0" lang="en-US" altLang="zh-CN" sz="900" b="0" i="0" u="none" strike="noStrike" kern="0" cap="none" spc="0" normalizeH="0" baseline="0" noProof="0">
              <a:ln>
                <a:noFill/>
              </a:ln>
              <a:solidFill>
                <a:srgbClr val="3F4A44"/>
              </a:solidFill>
              <a:effectLst/>
              <a:uLnTx/>
              <a:uFillTx/>
              <a:latin typeface="Aptos"/>
            </a:rPr>
            <a:t>
Hint suggests; Trace explains; Verify searches globally.
Coach reveal uses the certified solution and is clearly labeled.
Return Mode to Off after Verify.
</a:t>
          </a:r>
          <a:r>
            <a:rPr kumimoji="0" lang="en-US" altLang="zh-CN" sz="1000" b="1" i="0" u="none" strike="noStrike" kern="0" cap="none" spc="0" normalizeH="0" baseline="0" noProof="0">
              <a:ln>
                <a:noFill/>
              </a:ln>
              <a:solidFill>
                <a:srgbClr val="107C41"/>
              </a:solidFill>
              <a:effectLst/>
              <a:uLnTx/>
              <a:uFillTx/>
              <a:latin typeface="Aptos"/>
              <a:ea typeface="等线" panose="02010600030101010101" pitchFamily="2" charset="-122"/>
            </a:rPr>
            <a:t>04  STATES</a:t>
          </a:r>
          <a:r>
            <a:rPr kumimoji="0" lang="en-US" altLang="zh-CN" sz="900" b="0" i="0" u="none" strike="noStrike" kern="0" cap="none" spc="0" normalizeH="0" baseline="0" noProof="0">
              <a:ln>
                <a:noFill/>
              </a:ln>
              <a:solidFill>
                <a:srgbClr val="3F4A44"/>
              </a:solidFill>
              <a:effectLst/>
              <a:uLnTx/>
              <a:uFillTx/>
              <a:latin typeface="Aptos"/>
            </a:rPr>
            <a:t>
CONFLICT means a duplicate exists.
DEAD END means current entries cannot complete.</a:t>
          </a:r>
          <a:endParaRPr kumimoji="0" lang="zh-CN" altLang="en-US" sz="900" b="0" i="0" u="none" strike="noStrike" kern="0" cap="none" spc="0" normalizeH="0" baseline="0" noProof="0">
            <a:ln>
              <a:noFill/>
            </a:ln>
            <a:solidFill>
              <a:srgbClr val="3F4A44"/>
            </a:solidFill>
            <a:effectLst/>
            <a:uLnTx/>
            <a:uFillTx/>
            <a:latin typeface="Apto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38</xdr:col>
      <xdr:colOff>50800</xdr:colOff>
      <xdr:row>16</xdr:row>
      <xdr:rowOff>63500</xdr:rowOff>
    </xdr:from>
    <xdr:to>
      <xdr:col>59</xdr:col>
      <xdr:colOff>101600</xdr:colOff>
      <xdr:row>29</xdr:row>
      <xdr:rowOff>152400</xdr:rowOff>
    </xdr:to>
    <xdr:sp macro="" textlink="">
      <xdr:nvSpPr>
        <xdr:cNvPr id="2" name="QuickGuidePanel">
          <a:extLst>
            <a:ext uri="{FF2B5EF4-FFF2-40B4-BE49-F238E27FC236}">
              <a16:creationId xmlns:a16="http://schemas.microsoft.com/office/drawing/2014/main" id="{79A77FD4-82BA-784B-B0A8-08739FC448FA}"/>
            </a:ext>
          </a:extLst>
        </xdr:cNvPr>
        <xdr:cNvSpPr txBox="1"/>
      </xdr:nvSpPr>
      <xdr:spPr>
        <a:xfrm>
          <a:off x="7048500" y="3771900"/>
          <a:ext cx="3251200" cy="3009900"/>
        </a:xfrm>
        <a:prstGeom prst="rect">
          <a:avLst/>
        </a:prstGeom>
        <a:solidFill>
          <a:srgbClr val="FFFFFF"/>
        </a:solidFill>
        <a:ln>
          <a:noFill/>
        </a:ln>
      </xdr:spPr>
      <xdr:txBody>
        <a:bodyPr vertOverflow="overflow" vert="horz" wrap="square" rtlCol="0" anchor="t">
          <a:spAutoFit/>
        </a:bodyPr>
        <a:lstStyle/>
        <a:p>
          <a:pPr algn="l"/>
          <a:r>
            <a:rPr kumimoji="0" lang="en-US" altLang="zh-CN" sz="1000" b="1" i="0" u="none" strike="noStrike" kern="0" cap="none" spc="0" normalizeH="0" baseline="0" noProof="0">
              <a:ln>
                <a:noFill/>
              </a:ln>
              <a:solidFill>
                <a:srgbClr val="107C41"/>
              </a:solidFill>
              <a:effectLst/>
              <a:uLnTx/>
              <a:uFillTx/>
              <a:latin typeface="Aptos"/>
              <a:ea typeface="等线" panose="02010600030101010101" pitchFamily="2" charset="-122"/>
            </a:rPr>
            <a:t>01  ENTER</a:t>
          </a:r>
          <a:r>
            <a:rPr kumimoji="0" lang="en-US" altLang="zh-CN" sz="900" b="0" i="0" u="none" strike="noStrike" kern="0" cap="none" spc="0" normalizeH="0" baseline="0" noProof="0">
              <a:ln>
                <a:noFill/>
              </a:ln>
              <a:solidFill>
                <a:srgbClr val="3F4A44"/>
              </a:solidFill>
              <a:effectLst/>
              <a:uLnTx/>
              <a:uFillTx/>
              <a:latin typeface="Aptos"/>
            </a:rPr>
            <a:t>
Type 1–9 in green-underlined centers. Delete clears; gray centers are fixed clues.
</a:t>
          </a:r>
          <a:r>
            <a:rPr kumimoji="0" lang="en-US" altLang="zh-CN" sz="1000" b="1" i="0" u="none" strike="noStrike" kern="0" cap="none" spc="0" normalizeH="0" baseline="0" noProof="0">
              <a:ln>
                <a:noFill/>
              </a:ln>
              <a:solidFill>
                <a:srgbClr val="107C41"/>
              </a:solidFill>
              <a:effectLst/>
              <a:uLnTx/>
              <a:uFillTx/>
              <a:latin typeface="Aptos"/>
              <a:ea typeface="等线" panose="02010600030101010101" pitchFamily="2" charset="-122"/>
            </a:rPr>
            <a:t>02  CANDIDATES</a:t>
          </a:r>
          <a:r>
            <a:rPr kumimoji="0" lang="en-US" altLang="zh-CN" sz="900" b="0" i="0" u="none" strike="noStrike" kern="0" cap="none" spc="0" normalizeH="0" baseline="0" noProof="0">
              <a:ln>
                <a:noFill/>
              </a:ln>
              <a:solidFill>
                <a:srgbClr val="3F4A44"/>
              </a:solidFill>
              <a:effectLst/>
              <a:uLnTx/>
              <a:uFillTx/>
              <a:latin typeface="Aptos"/>
            </a:rPr>
            <a:t>
Small digits update automatically after every entry.
</a:t>
          </a:r>
          <a:r>
            <a:rPr kumimoji="0" lang="en-US" altLang="zh-CN" sz="1000" b="1" i="0" u="none" strike="noStrike" kern="0" cap="none" spc="0" normalizeH="0" baseline="0" noProof="0">
              <a:ln>
                <a:noFill/>
              </a:ln>
              <a:solidFill>
                <a:srgbClr val="107C41"/>
              </a:solidFill>
              <a:effectLst/>
              <a:uLnTx/>
              <a:uFillTx/>
              <a:latin typeface="Aptos"/>
              <a:ea typeface="等线" panose="02010600030101010101" pitchFamily="2" charset="-122"/>
            </a:rPr>
            <a:t>03  COACH</a:t>
          </a:r>
          <a:r>
            <a:rPr kumimoji="0" lang="en-US" altLang="zh-CN" sz="900" b="0" i="0" u="none" strike="noStrike" kern="0" cap="none" spc="0" normalizeH="0" baseline="0" noProof="0">
              <a:ln>
                <a:noFill/>
              </a:ln>
              <a:solidFill>
                <a:srgbClr val="3F4A44"/>
              </a:solidFill>
              <a:effectLst/>
              <a:uLnTx/>
              <a:uFillTx/>
              <a:latin typeface="Aptos"/>
            </a:rPr>
            <a:t>
Hint suggests; Trace explains; Verify searches globally.
Coach reveal uses the certified solution and is clearly labeled.
Return Mode to Off after Verify.
</a:t>
          </a:r>
          <a:r>
            <a:rPr kumimoji="0" lang="en-US" altLang="zh-CN" sz="1000" b="1" i="0" u="none" strike="noStrike" kern="0" cap="none" spc="0" normalizeH="0" baseline="0" noProof="0">
              <a:ln>
                <a:noFill/>
              </a:ln>
              <a:solidFill>
                <a:srgbClr val="107C41"/>
              </a:solidFill>
              <a:effectLst/>
              <a:uLnTx/>
              <a:uFillTx/>
              <a:latin typeface="Aptos"/>
              <a:ea typeface="等线" panose="02010600030101010101" pitchFamily="2" charset="-122"/>
            </a:rPr>
            <a:t>04  STATES</a:t>
          </a:r>
          <a:r>
            <a:rPr kumimoji="0" lang="en-US" altLang="zh-CN" sz="900" b="0" i="0" u="none" strike="noStrike" kern="0" cap="none" spc="0" normalizeH="0" baseline="0" noProof="0">
              <a:ln>
                <a:noFill/>
              </a:ln>
              <a:solidFill>
                <a:srgbClr val="3F4A44"/>
              </a:solidFill>
              <a:effectLst/>
              <a:uLnTx/>
              <a:uFillTx/>
              <a:latin typeface="Aptos"/>
            </a:rPr>
            <a:t>
CONFLICT means a duplicate exists.
DEAD END means current entries cannot complete.</a:t>
          </a:r>
          <a:endParaRPr kumimoji="0" lang="zh-CN" altLang="en-US" sz="900" b="0" i="0" u="none" strike="noStrike" kern="0" cap="none" spc="0" normalizeH="0" baseline="0" noProof="0">
            <a:ln>
              <a:noFill/>
            </a:ln>
            <a:solidFill>
              <a:srgbClr val="3F4A44"/>
            </a:solidFill>
            <a:effectLst/>
            <a:uLnTx/>
            <a:uFillTx/>
            <a:latin typeface="Apto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38</xdr:col>
      <xdr:colOff>50800</xdr:colOff>
      <xdr:row>16</xdr:row>
      <xdr:rowOff>63500</xdr:rowOff>
    </xdr:from>
    <xdr:to>
      <xdr:col>59</xdr:col>
      <xdr:colOff>101600</xdr:colOff>
      <xdr:row>29</xdr:row>
      <xdr:rowOff>152400</xdr:rowOff>
    </xdr:to>
    <xdr:sp macro="" textlink="">
      <xdr:nvSpPr>
        <xdr:cNvPr id="2" name="QuickGuidePanel">
          <a:extLst>
            <a:ext uri="{FF2B5EF4-FFF2-40B4-BE49-F238E27FC236}">
              <a16:creationId xmlns:a16="http://schemas.microsoft.com/office/drawing/2014/main" id="{603A5D0A-E336-9D4D-AC74-329E2FE843A0}"/>
            </a:ext>
          </a:extLst>
        </xdr:cNvPr>
        <xdr:cNvSpPr txBox="1"/>
      </xdr:nvSpPr>
      <xdr:spPr>
        <a:xfrm>
          <a:off x="7048500" y="3771900"/>
          <a:ext cx="3251200" cy="3009900"/>
        </a:xfrm>
        <a:prstGeom prst="rect">
          <a:avLst/>
        </a:prstGeom>
        <a:solidFill>
          <a:srgbClr val="FFFFFF"/>
        </a:solidFill>
        <a:ln>
          <a:noFill/>
        </a:ln>
      </xdr:spPr>
      <xdr:txBody>
        <a:bodyPr vertOverflow="overflow" vert="horz" wrap="square" rtlCol="0" anchor="t">
          <a:spAutoFit/>
        </a:bodyPr>
        <a:lstStyle/>
        <a:p>
          <a:pPr algn="l"/>
          <a:r>
            <a:rPr kumimoji="0" lang="en-US" altLang="zh-CN" sz="1000" b="1" i="0" u="none" strike="noStrike" kern="0" cap="none" spc="0" normalizeH="0" baseline="0" noProof="0">
              <a:ln>
                <a:noFill/>
              </a:ln>
              <a:solidFill>
                <a:srgbClr val="107C41"/>
              </a:solidFill>
              <a:effectLst/>
              <a:uLnTx/>
              <a:uFillTx/>
              <a:latin typeface="Aptos"/>
              <a:ea typeface="等线" panose="02010600030101010101" pitchFamily="2" charset="-122"/>
            </a:rPr>
            <a:t>01  ENTER</a:t>
          </a:r>
          <a:r>
            <a:rPr kumimoji="0" lang="en-US" altLang="zh-CN" sz="900" b="0" i="0" u="none" strike="noStrike" kern="0" cap="none" spc="0" normalizeH="0" baseline="0" noProof="0">
              <a:ln>
                <a:noFill/>
              </a:ln>
              <a:solidFill>
                <a:srgbClr val="3F4A44"/>
              </a:solidFill>
              <a:effectLst/>
              <a:uLnTx/>
              <a:uFillTx/>
              <a:latin typeface="Aptos"/>
            </a:rPr>
            <a:t>
Type 1–9 in green-underlined centers. Delete clears; gray centers are fixed clues.
</a:t>
          </a:r>
          <a:r>
            <a:rPr kumimoji="0" lang="en-US" altLang="zh-CN" sz="1000" b="1" i="0" u="none" strike="noStrike" kern="0" cap="none" spc="0" normalizeH="0" baseline="0" noProof="0">
              <a:ln>
                <a:noFill/>
              </a:ln>
              <a:solidFill>
                <a:srgbClr val="107C41"/>
              </a:solidFill>
              <a:effectLst/>
              <a:uLnTx/>
              <a:uFillTx/>
              <a:latin typeface="Aptos"/>
              <a:ea typeface="等线" panose="02010600030101010101" pitchFamily="2" charset="-122"/>
            </a:rPr>
            <a:t>02  CANDIDATES</a:t>
          </a:r>
          <a:r>
            <a:rPr kumimoji="0" lang="en-US" altLang="zh-CN" sz="900" b="0" i="0" u="none" strike="noStrike" kern="0" cap="none" spc="0" normalizeH="0" baseline="0" noProof="0">
              <a:ln>
                <a:noFill/>
              </a:ln>
              <a:solidFill>
                <a:srgbClr val="3F4A44"/>
              </a:solidFill>
              <a:effectLst/>
              <a:uLnTx/>
              <a:uFillTx/>
              <a:latin typeface="Aptos"/>
            </a:rPr>
            <a:t>
Small digits update automatically after every entry.
</a:t>
          </a:r>
          <a:r>
            <a:rPr kumimoji="0" lang="en-US" altLang="zh-CN" sz="1000" b="1" i="0" u="none" strike="noStrike" kern="0" cap="none" spc="0" normalizeH="0" baseline="0" noProof="0">
              <a:ln>
                <a:noFill/>
              </a:ln>
              <a:solidFill>
                <a:srgbClr val="107C41"/>
              </a:solidFill>
              <a:effectLst/>
              <a:uLnTx/>
              <a:uFillTx/>
              <a:latin typeface="Aptos"/>
              <a:ea typeface="等线" panose="02010600030101010101" pitchFamily="2" charset="-122"/>
            </a:rPr>
            <a:t>03  COACH</a:t>
          </a:r>
          <a:r>
            <a:rPr kumimoji="0" lang="en-US" altLang="zh-CN" sz="900" b="0" i="0" u="none" strike="noStrike" kern="0" cap="none" spc="0" normalizeH="0" baseline="0" noProof="0">
              <a:ln>
                <a:noFill/>
              </a:ln>
              <a:solidFill>
                <a:srgbClr val="3F4A44"/>
              </a:solidFill>
              <a:effectLst/>
              <a:uLnTx/>
              <a:uFillTx/>
              <a:latin typeface="Aptos"/>
            </a:rPr>
            <a:t>
Hint suggests; Trace explains; Verify searches globally.
Coach reveal uses the certified solution and is clearly labeled.
Return Mode to Off after Verify.
</a:t>
          </a:r>
          <a:r>
            <a:rPr kumimoji="0" lang="en-US" altLang="zh-CN" sz="1000" b="1" i="0" u="none" strike="noStrike" kern="0" cap="none" spc="0" normalizeH="0" baseline="0" noProof="0">
              <a:ln>
                <a:noFill/>
              </a:ln>
              <a:solidFill>
                <a:srgbClr val="107C41"/>
              </a:solidFill>
              <a:effectLst/>
              <a:uLnTx/>
              <a:uFillTx/>
              <a:latin typeface="Aptos"/>
              <a:ea typeface="等线" panose="02010600030101010101" pitchFamily="2" charset="-122"/>
            </a:rPr>
            <a:t>04  STATES</a:t>
          </a:r>
          <a:r>
            <a:rPr kumimoji="0" lang="en-US" altLang="zh-CN" sz="900" b="0" i="0" u="none" strike="noStrike" kern="0" cap="none" spc="0" normalizeH="0" baseline="0" noProof="0">
              <a:ln>
                <a:noFill/>
              </a:ln>
              <a:solidFill>
                <a:srgbClr val="3F4A44"/>
              </a:solidFill>
              <a:effectLst/>
              <a:uLnTx/>
              <a:uFillTx/>
              <a:latin typeface="Aptos"/>
            </a:rPr>
            <a:t>
CONFLICT means a duplicate exists.
DEAD END means current entries cannot complete.</a:t>
          </a:r>
          <a:endParaRPr kumimoji="0" lang="zh-CN" altLang="en-US" sz="900" b="0" i="0" u="none" strike="noStrike" kern="0" cap="none" spc="0" normalizeH="0" baseline="0" noProof="0">
            <a:ln>
              <a:noFill/>
            </a:ln>
            <a:solidFill>
              <a:srgbClr val="3F4A44"/>
            </a:solidFill>
            <a:effectLst/>
            <a:uLnTx/>
            <a:uFillTx/>
            <a:latin typeface="Apto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38</xdr:col>
      <xdr:colOff>50800</xdr:colOff>
      <xdr:row>16</xdr:row>
      <xdr:rowOff>63500</xdr:rowOff>
    </xdr:from>
    <xdr:to>
      <xdr:col>59</xdr:col>
      <xdr:colOff>101600</xdr:colOff>
      <xdr:row>29</xdr:row>
      <xdr:rowOff>152400</xdr:rowOff>
    </xdr:to>
    <xdr:sp macro="" textlink="">
      <xdr:nvSpPr>
        <xdr:cNvPr id="2" name="QuickGuidePanel">
          <a:extLst>
            <a:ext uri="{FF2B5EF4-FFF2-40B4-BE49-F238E27FC236}">
              <a16:creationId xmlns:a16="http://schemas.microsoft.com/office/drawing/2014/main" id="{07F0DA4A-1BE8-6C4B-964D-BB90165E060E}"/>
            </a:ext>
          </a:extLst>
        </xdr:cNvPr>
        <xdr:cNvSpPr txBox="1"/>
      </xdr:nvSpPr>
      <xdr:spPr>
        <a:xfrm>
          <a:off x="7048500" y="3771900"/>
          <a:ext cx="3251200" cy="3009900"/>
        </a:xfrm>
        <a:prstGeom prst="rect">
          <a:avLst/>
        </a:prstGeom>
        <a:solidFill>
          <a:srgbClr val="FFFFFF"/>
        </a:solidFill>
        <a:ln>
          <a:noFill/>
        </a:ln>
      </xdr:spPr>
      <xdr:txBody>
        <a:bodyPr vertOverflow="overflow" vert="horz" wrap="square" rtlCol="0" anchor="t">
          <a:spAutoFit/>
        </a:bodyPr>
        <a:lstStyle/>
        <a:p>
          <a:pPr algn="l"/>
          <a:r>
            <a:rPr kumimoji="0" lang="en-US" altLang="zh-CN" sz="1000" b="1" i="0" u="none" strike="noStrike" kern="0" cap="none" spc="0" normalizeH="0" baseline="0" noProof="0">
              <a:ln>
                <a:noFill/>
              </a:ln>
              <a:solidFill>
                <a:srgbClr val="107C41"/>
              </a:solidFill>
              <a:effectLst/>
              <a:uLnTx/>
              <a:uFillTx/>
              <a:latin typeface="Aptos"/>
              <a:ea typeface="等线" panose="02010600030101010101" pitchFamily="2" charset="-122"/>
            </a:rPr>
            <a:t>01  ENTER</a:t>
          </a:r>
          <a:r>
            <a:rPr kumimoji="0" lang="en-US" altLang="zh-CN" sz="900" b="0" i="0" u="none" strike="noStrike" kern="0" cap="none" spc="0" normalizeH="0" baseline="0" noProof="0">
              <a:ln>
                <a:noFill/>
              </a:ln>
              <a:solidFill>
                <a:srgbClr val="3F4A44"/>
              </a:solidFill>
              <a:effectLst/>
              <a:uLnTx/>
              <a:uFillTx/>
              <a:latin typeface="Aptos"/>
            </a:rPr>
            <a:t>
Type 1–9 in green-underlined centers. Delete clears; gray centers are fixed clues.
</a:t>
          </a:r>
          <a:r>
            <a:rPr kumimoji="0" lang="en-US" altLang="zh-CN" sz="1000" b="1" i="0" u="none" strike="noStrike" kern="0" cap="none" spc="0" normalizeH="0" baseline="0" noProof="0">
              <a:ln>
                <a:noFill/>
              </a:ln>
              <a:solidFill>
                <a:srgbClr val="107C41"/>
              </a:solidFill>
              <a:effectLst/>
              <a:uLnTx/>
              <a:uFillTx/>
              <a:latin typeface="Aptos"/>
              <a:ea typeface="等线" panose="02010600030101010101" pitchFamily="2" charset="-122"/>
            </a:rPr>
            <a:t>02  CANDIDATES</a:t>
          </a:r>
          <a:r>
            <a:rPr kumimoji="0" lang="en-US" altLang="zh-CN" sz="900" b="0" i="0" u="none" strike="noStrike" kern="0" cap="none" spc="0" normalizeH="0" baseline="0" noProof="0">
              <a:ln>
                <a:noFill/>
              </a:ln>
              <a:solidFill>
                <a:srgbClr val="3F4A44"/>
              </a:solidFill>
              <a:effectLst/>
              <a:uLnTx/>
              <a:uFillTx/>
              <a:latin typeface="Aptos"/>
            </a:rPr>
            <a:t>
Small digits update automatically after every entry.
</a:t>
          </a:r>
          <a:r>
            <a:rPr kumimoji="0" lang="en-US" altLang="zh-CN" sz="1000" b="1" i="0" u="none" strike="noStrike" kern="0" cap="none" spc="0" normalizeH="0" baseline="0" noProof="0">
              <a:ln>
                <a:noFill/>
              </a:ln>
              <a:solidFill>
                <a:srgbClr val="107C41"/>
              </a:solidFill>
              <a:effectLst/>
              <a:uLnTx/>
              <a:uFillTx/>
              <a:latin typeface="Aptos"/>
              <a:ea typeface="等线" panose="02010600030101010101" pitchFamily="2" charset="-122"/>
            </a:rPr>
            <a:t>03  COACH</a:t>
          </a:r>
          <a:r>
            <a:rPr kumimoji="0" lang="en-US" altLang="zh-CN" sz="900" b="0" i="0" u="none" strike="noStrike" kern="0" cap="none" spc="0" normalizeH="0" baseline="0" noProof="0">
              <a:ln>
                <a:noFill/>
              </a:ln>
              <a:solidFill>
                <a:srgbClr val="3F4A44"/>
              </a:solidFill>
              <a:effectLst/>
              <a:uLnTx/>
              <a:uFillTx/>
              <a:latin typeface="Aptos"/>
            </a:rPr>
            <a:t>
Hint suggests; Trace explains; Verify searches globally.
Coach reveal uses the certified solution and is clearly labeled.
Return Mode to Off after Verify.
</a:t>
          </a:r>
          <a:r>
            <a:rPr kumimoji="0" lang="en-US" altLang="zh-CN" sz="1000" b="1" i="0" u="none" strike="noStrike" kern="0" cap="none" spc="0" normalizeH="0" baseline="0" noProof="0">
              <a:ln>
                <a:noFill/>
              </a:ln>
              <a:solidFill>
                <a:srgbClr val="107C41"/>
              </a:solidFill>
              <a:effectLst/>
              <a:uLnTx/>
              <a:uFillTx/>
              <a:latin typeface="Aptos"/>
              <a:ea typeface="等线" panose="02010600030101010101" pitchFamily="2" charset="-122"/>
            </a:rPr>
            <a:t>04  STATES</a:t>
          </a:r>
          <a:r>
            <a:rPr kumimoji="0" lang="en-US" altLang="zh-CN" sz="900" b="0" i="0" u="none" strike="noStrike" kern="0" cap="none" spc="0" normalizeH="0" baseline="0" noProof="0">
              <a:ln>
                <a:noFill/>
              </a:ln>
              <a:solidFill>
                <a:srgbClr val="3F4A44"/>
              </a:solidFill>
              <a:effectLst/>
              <a:uLnTx/>
              <a:uFillTx/>
              <a:latin typeface="Aptos"/>
            </a:rPr>
            <a:t>
CONFLICT means a duplicate exists.
DEAD END means current entries cannot complete.</a:t>
          </a:r>
          <a:endParaRPr kumimoji="0" lang="zh-CN" altLang="en-US" sz="900" b="0" i="0" u="none" strike="noStrike" kern="0" cap="none" spc="0" normalizeH="0" baseline="0" noProof="0">
            <a:ln>
              <a:noFill/>
            </a:ln>
            <a:solidFill>
              <a:srgbClr val="3F4A44"/>
            </a:solidFill>
            <a:effectLst/>
            <a:uLnTx/>
            <a:uFillTx/>
            <a:latin typeface="Apto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ECC495D-41B9-7E46-A267-65DF3721832B}">
  <we:reference id="wa200010215" version="2.0.0.1" store="en-US" storeType="OMEX"/>
  <we:alternateReferences>
    <we:reference id="wa200010215" version="2.0.0.1" store="" storeType="OMEX"/>
  </we:alternateReferences>
  <we:properties>
    <we:property name="bps.codex_control.document_id" value="&quot;0c4a3077-fb42-4288-8e29-294003ec3652&quot;"/>
  </we:properties>
  <we:bindings/>
  <we:snapshot xmlns:r="http://schemas.openxmlformats.org/officeDocument/2006/relationships"/>
</we:webextension>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B5CCF-D0DB-3147-8E44-107C505B5881}">
  <sheetPr codeName="Sheet1">
    <tabColor rgb="FF107C41"/>
  </sheetPr>
  <dimension ref="A1:J59"/>
  <sheetViews>
    <sheetView showGridLines="0" zoomScaleNormal="100" workbookViewId="0">
      <selection sqref="A1:J1"/>
    </sheetView>
  </sheetViews>
  <sheetFormatPr baseColWidth="10" defaultColWidth="9.33203125" defaultRowHeight="16"/>
  <cols>
    <col min="1" max="10" width="12" customWidth="1"/>
  </cols>
  <sheetData>
    <row r="1" spans="1:10" ht="34" customHeight="1">
      <c r="A1" s="73" t="s">
        <v>550</v>
      </c>
      <c r="B1" s="74"/>
      <c r="C1" s="74"/>
      <c r="D1" s="74"/>
      <c r="E1" s="74"/>
      <c r="F1" s="74"/>
      <c r="G1" s="74"/>
      <c r="H1" s="74"/>
      <c r="I1" s="74"/>
      <c r="J1" s="74"/>
    </row>
    <row r="2" spans="1:10" ht="24" customHeight="1">
      <c r="A2" s="75" t="s">
        <v>570</v>
      </c>
      <c r="B2" s="75"/>
      <c r="C2" s="75"/>
      <c r="D2" s="75"/>
      <c r="E2" s="75"/>
      <c r="F2" s="75"/>
      <c r="G2" s="75"/>
      <c r="H2" s="75"/>
      <c r="I2" s="75"/>
      <c r="J2" s="75"/>
    </row>
    <row r="3" spans="1:10" ht="8" customHeight="1">
      <c r="A3" s="62"/>
      <c r="B3" s="62"/>
      <c r="C3" s="62"/>
      <c r="D3" s="62"/>
      <c r="E3" s="62"/>
      <c r="F3" s="62"/>
      <c r="G3" s="62"/>
      <c r="H3" s="62"/>
      <c r="I3" s="62"/>
      <c r="J3" s="62"/>
    </row>
    <row r="4" spans="1:10" ht="20" customHeight="1">
      <c r="A4" s="71" t="s">
        <v>166</v>
      </c>
      <c r="B4" s="71"/>
      <c r="C4" s="71"/>
      <c r="D4" s="71"/>
      <c r="E4" s="71"/>
      <c r="F4" s="71"/>
      <c r="G4" s="71"/>
      <c r="H4" s="71"/>
      <c r="I4" s="71"/>
      <c r="J4" s="71"/>
    </row>
    <row r="5" spans="1:10" ht="25" customHeight="1">
      <c r="A5" s="86" t="str">
        <f>HYPERLINK("#'01 Easy'!B1","01 EASY")</f>
        <v>01 EASY</v>
      </c>
      <c r="B5" s="87"/>
      <c r="C5" s="87"/>
      <c r="D5" s="88" t="s">
        <v>167</v>
      </c>
      <c r="E5" s="88"/>
      <c r="F5" s="89" t="s">
        <v>168</v>
      </c>
      <c r="G5" s="89"/>
      <c r="H5" s="89"/>
      <c r="I5" s="89"/>
      <c r="J5" s="89"/>
    </row>
    <row r="6" spans="1:10" ht="25" customHeight="1">
      <c r="A6" s="90" t="str">
        <f>HYPERLINK("#'02 Medium'!B1","02 MEDIUM")</f>
        <v>02 MEDIUM</v>
      </c>
      <c r="B6" s="91"/>
      <c r="C6" s="91"/>
      <c r="D6" s="92" t="s">
        <v>169</v>
      </c>
      <c r="E6" s="92"/>
      <c r="F6" s="93" t="s">
        <v>170</v>
      </c>
      <c r="G6" s="93"/>
      <c r="H6" s="93"/>
      <c r="I6" s="93"/>
      <c r="J6" s="93"/>
    </row>
    <row r="7" spans="1:10" ht="25" customHeight="1">
      <c r="A7" s="90" t="str">
        <f>HYPERLINK("#'03 Hard'!B1","03 HARD")</f>
        <v>03 HARD</v>
      </c>
      <c r="B7" s="91"/>
      <c r="C7" s="91"/>
      <c r="D7" s="92" t="s">
        <v>171</v>
      </c>
      <c r="E7" s="92"/>
      <c r="F7" s="93" t="s">
        <v>172</v>
      </c>
      <c r="G7" s="93"/>
      <c r="H7" s="93"/>
      <c r="I7" s="93"/>
      <c r="J7" s="93"/>
    </row>
    <row r="8" spans="1:10" ht="25" customHeight="1">
      <c r="A8" s="90" t="str">
        <f>HYPERLINK("#'04 Expert'!B1","04 EXPERT")</f>
        <v>04 EXPERT</v>
      </c>
      <c r="B8" s="91"/>
      <c r="C8" s="91"/>
      <c r="D8" s="92" t="s">
        <v>173</v>
      </c>
      <c r="E8" s="92"/>
      <c r="F8" s="93" t="s">
        <v>174</v>
      </c>
      <c r="G8" s="93"/>
      <c r="H8" s="93"/>
      <c r="I8" s="93"/>
      <c r="J8" s="93"/>
    </row>
    <row r="9" spans="1:10" ht="25" customHeight="1">
      <c r="A9" s="76" t="str">
        <f>HYPERLINK("#'05 Master'!B1","05 MASTER")</f>
        <v>05 MASTER</v>
      </c>
      <c r="B9" s="77"/>
      <c r="C9" s="77"/>
      <c r="D9" s="78" t="s">
        <v>175</v>
      </c>
      <c r="E9" s="78"/>
      <c r="F9" s="79" t="s">
        <v>176</v>
      </c>
      <c r="G9" s="79"/>
      <c r="H9" s="79"/>
      <c r="I9" s="79"/>
      <c r="J9" s="79"/>
    </row>
    <row r="10" spans="1:10" ht="20" customHeight="1">
      <c r="A10" s="71" t="s">
        <v>581</v>
      </c>
      <c r="B10" s="71"/>
      <c r="C10" s="71"/>
      <c r="D10" s="71"/>
      <c r="E10" s="71"/>
      <c r="F10" s="71"/>
      <c r="G10" s="71"/>
      <c r="H10" s="71"/>
      <c r="I10" s="71"/>
      <c r="J10" s="71"/>
    </row>
    <row r="11" spans="1:10" ht="30" customHeight="1">
      <c r="A11" s="67" t="s">
        <v>582</v>
      </c>
      <c r="B11" s="67"/>
      <c r="C11" s="67"/>
      <c r="D11" s="67"/>
      <c r="E11" s="67"/>
      <c r="F11" s="67"/>
      <c r="G11" s="67"/>
      <c r="H11" s="67"/>
      <c r="I11" s="67"/>
      <c r="J11" s="67"/>
    </row>
    <row r="12" spans="1:10" ht="20" customHeight="1">
      <c r="A12" s="71" t="s">
        <v>177</v>
      </c>
      <c r="B12" s="71"/>
      <c r="C12" s="71"/>
      <c r="D12" s="71"/>
      <c r="E12" s="71"/>
      <c r="F12" s="71"/>
      <c r="G12" s="71"/>
      <c r="H12" s="71"/>
      <c r="I12" s="71"/>
      <c r="J12" s="71"/>
    </row>
    <row r="13" spans="1:10" ht="20" customHeight="1">
      <c r="A13" s="72" t="s">
        <v>178</v>
      </c>
      <c r="B13" s="72"/>
      <c r="C13" s="72"/>
      <c r="D13" s="72"/>
      <c r="E13" s="72"/>
      <c r="F13" s="72"/>
      <c r="G13" s="72"/>
      <c r="H13" s="72"/>
      <c r="I13" s="72"/>
      <c r="J13" s="72"/>
    </row>
    <row r="14" spans="1:10" ht="26" customHeight="1">
      <c r="A14" s="67" t="s">
        <v>554</v>
      </c>
      <c r="B14" s="67"/>
      <c r="C14" s="67"/>
      <c r="D14" s="67"/>
      <c r="E14" s="67"/>
      <c r="F14" s="67"/>
      <c r="G14" s="67"/>
      <c r="H14" s="67"/>
      <c r="I14" s="67"/>
      <c r="J14" s="67"/>
    </row>
    <row r="15" spans="1:10" ht="20" customHeight="1">
      <c r="A15" s="72" t="s">
        <v>179</v>
      </c>
      <c r="B15" s="72"/>
      <c r="C15" s="72"/>
      <c r="D15" s="72"/>
      <c r="E15" s="72"/>
      <c r="F15" s="72"/>
      <c r="G15" s="72"/>
      <c r="H15" s="72"/>
      <c r="I15" s="72"/>
      <c r="J15" s="72"/>
    </row>
    <row r="16" spans="1:10" ht="26" customHeight="1">
      <c r="A16" s="67" t="s">
        <v>555</v>
      </c>
      <c r="B16" s="67"/>
      <c r="C16" s="67"/>
      <c r="D16" s="67"/>
      <c r="E16" s="67"/>
      <c r="F16" s="67"/>
      <c r="G16" s="67"/>
      <c r="H16" s="67"/>
      <c r="I16" s="67"/>
      <c r="J16" s="67"/>
    </row>
    <row r="17" spans="1:10" ht="20" customHeight="1">
      <c r="A17" s="72" t="s">
        <v>180</v>
      </c>
      <c r="B17" s="72"/>
      <c r="C17" s="72"/>
      <c r="D17" s="72"/>
      <c r="E17" s="72"/>
      <c r="F17" s="72"/>
      <c r="G17" s="72"/>
      <c r="H17" s="72"/>
      <c r="I17" s="72"/>
      <c r="J17" s="72"/>
    </row>
    <row r="18" spans="1:10" ht="30" customHeight="1">
      <c r="A18" s="67" t="s">
        <v>583</v>
      </c>
      <c r="B18" s="68"/>
      <c r="C18" s="68"/>
      <c r="D18" s="68"/>
      <c r="E18" s="68"/>
      <c r="F18" s="68"/>
      <c r="G18" s="68"/>
      <c r="H18" s="68"/>
      <c r="I18" s="68"/>
      <c r="J18" s="68"/>
    </row>
    <row r="19" spans="1:10" ht="10" customHeight="1">
      <c r="A19" s="62"/>
      <c r="B19" s="62"/>
      <c r="C19" s="62"/>
      <c r="D19" s="62"/>
      <c r="E19" s="62"/>
      <c r="F19" s="62"/>
      <c r="G19" s="62"/>
      <c r="H19" s="62"/>
      <c r="I19" s="62"/>
      <c r="J19" s="62"/>
    </row>
    <row r="20" spans="1:10" ht="20" customHeight="1">
      <c r="A20" s="71" t="s">
        <v>181</v>
      </c>
      <c r="B20" s="71"/>
      <c r="C20" s="71"/>
      <c r="D20" s="71"/>
      <c r="E20" s="71"/>
      <c r="F20" s="71"/>
      <c r="G20" s="71"/>
      <c r="H20" s="71"/>
      <c r="I20" s="71"/>
      <c r="J20" s="71"/>
    </row>
    <row r="21" spans="1:10" ht="22" customHeight="1">
      <c r="A21" s="80" t="s">
        <v>571</v>
      </c>
      <c r="B21" s="80"/>
      <c r="C21" s="80"/>
      <c r="D21" s="80"/>
      <c r="E21" s="80"/>
      <c r="F21" s="80"/>
      <c r="G21" s="80"/>
      <c r="H21" s="80"/>
      <c r="I21" s="80"/>
      <c r="J21" s="80"/>
    </row>
    <row r="22" spans="1:10" ht="22" customHeight="1">
      <c r="A22" s="80" t="s">
        <v>572</v>
      </c>
      <c r="B22" s="80"/>
      <c r="C22" s="80"/>
      <c r="D22" s="80"/>
      <c r="E22" s="80"/>
      <c r="F22" s="80"/>
      <c r="G22" s="80"/>
      <c r="H22" s="80"/>
      <c r="I22" s="80"/>
      <c r="J22" s="80"/>
    </row>
    <row r="23" spans="1:10" ht="22" customHeight="1">
      <c r="A23" s="67" t="s">
        <v>573</v>
      </c>
      <c r="B23" s="68"/>
      <c r="C23" s="68"/>
      <c r="D23" s="68"/>
      <c r="E23" s="68"/>
      <c r="F23" s="68"/>
      <c r="G23" s="68"/>
      <c r="H23" s="68"/>
      <c r="I23" s="68"/>
      <c r="J23" s="68"/>
    </row>
    <row r="24" spans="1:10" ht="22" customHeight="1">
      <c r="A24" s="67" t="s">
        <v>574</v>
      </c>
      <c r="B24" s="68"/>
      <c r="C24" s="68"/>
      <c r="D24" s="68"/>
      <c r="E24" s="68"/>
      <c r="F24" s="68"/>
      <c r="G24" s="68"/>
      <c r="H24" s="68"/>
      <c r="I24" s="68"/>
      <c r="J24" s="68"/>
    </row>
    <row r="25" spans="1:10" ht="22" customHeight="1">
      <c r="A25" s="67" t="s">
        <v>575</v>
      </c>
      <c r="B25" s="68"/>
      <c r="C25" s="68"/>
      <c r="D25" s="68"/>
      <c r="E25" s="68"/>
      <c r="F25" s="68"/>
      <c r="G25" s="68"/>
      <c r="H25" s="68"/>
      <c r="I25" s="68"/>
      <c r="J25" s="68"/>
    </row>
    <row r="26" spans="1:10" ht="28" customHeight="1">
      <c r="A26" s="67" t="s">
        <v>576</v>
      </c>
      <c r="B26" s="68"/>
      <c r="C26" s="68"/>
      <c r="D26" s="68"/>
      <c r="E26" s="68"/>
      <c r="F26" s="68"/>
      <c r="G26" s="68"/>
      <c r="H26" s="68"/>
      <c r="I26" s="68"/>
      <c r="J26" s="68"/>
    </row>
    <row r="27" spans="1:10" ht="34" customHeight="1">
      <c r="A27" s="69" t="s">
        <v>556</v>
      </c>
      <c r="B27" s="70"/>
      <c r="C27" s="70"/>
      <c r="D27" s="70"/>
      <c r="E27" s="70"/>
      <c r="F27" s="70"/>
      <c r="G27" s="70"/>
      <c r="H27" s="70"/>
      <c r="I27" s="70"/>
      <c r="J27" s="70"/>
    </row>
    <row r="28" spans="1:10" ht="10" customHeight="1">
      <c r="A28" s="62"/>
      <c r="B28" s="62"/>
      <c r="C28" s="62"/>
      <c r="D28" s="62"/>
      <c r="E28" s="62"/>
      <c r="F28" s="62"/>
      <c r="G28" s="62"/>
      <c r="H28" s="62"/>
      <c r="I28" s="62"/>
      <c r="J28" s="62"/>
    </row>
    <row r="29" spans="1:10" ht="20" customHeight="1">
      <c r="A29" s="71" t="s">
        <v>182</v>
      </c>
      <c r="B29" s="71"/>
      <c r="C29" s="71"/>
      <c r="D29" s="71"/>
      <c r="E29" s="71"/>
      <c r="F29" s="71"/>
      <c r="G29" s="71"/>
      <c r="H29" s="71"/>
      <c r="I29" s="71"/>
      <c r="J29" s="71"/>
    </row>
    <row r="30" spans="1:10" ht="24" customHeight="1">
      <c r="A30" s="67" t="s">
        <v>557</v>
      </c>
      <c r="B30" s="67"/>
      <c r="C30" s="67"/>
      <c r="D30" s="67"/>
      <c r="E30" s="67"/>
      <c r="F30" s="67"/>
      <c r="G30" s="67"/>
      <c r="H30" s="67"/>
      <c r="I30" s="67"/>
      <c r="J30" s="67"/>
    </row>
    <row r="31" spans="1:10" ht="24" customHeight="1">
      <c r="A31" s="67" t="s">
        <v>558</v>
      </c>
      <c r="B31" s="67"/>
      <c r="C31" s="67"/>
      <c r="D31" s="67"/>
      <c r="E31" s="67"/>
      <c r="F31" s="67"/>
      <c r="G31" s="67"/>
      <c r="H31" s="67"/>
      <c r="I31" s="67"/>
      <c r="J31" s="67"/>
    </row>
    <row r="32" spans="1:10" ht="24" customHeight="1">
      <c r="A32" s="67" t="s">
        <v>559</v>
      </c>
      <c r="B32" s="67"/>
      <c r="C32" s="67"/>
      <c r="D32" s="67"/>
      <c r="E32" s="67"/>
      <c r="F32" s="67"/>
      <c r="G32" s="67"/>
      <c r="H32" s="67"/>
      <c r="I32" s="67"/>
      <c r="J32" s="67"/>
    </row>
    <row r="33" spans="1:10" ht="24" customHeight="1">
      <c r="A33" s="67" t="s">
        <v>560</v>
      </c>
      <c r="B33" s="68"/>
      <c r="C33" s="68"/>
      <c r="D33" s="68"/>
      <c r="E33" s="68"/>
      <c r="F33" s="68"/>
      <c r="G33" s="68"/>
      <c r="H33" s="68"/>
      <c r="I33" s="68"/>
      <c r="J33" s="68"/>
    </row>
    <row r="34" spans="1:10" ht="30" customHeight="1">
      <c r="A34" s="67" t="s">
        <v>561</v>
      </c>
      <c r="B34" s="68"/>
      <c r="C34" s="68"/>
      <c r="D34" s="68"/>
      <c r="E34" s="68"/>
      <c r="F34" s="68"/>
      <c r="G34" s="68"/>
      <c r="H34" s="68"/>
      <c r="I34" s="68"/>
      <c r="J34" s="68"/>
    </row>
    <row r="35" spans="1:10" ht="30" customHeight="1">
      <c r="A35" s="67" t="s">
        <v>562</v>
      </c>
      <c r="B35" s="68"/>
      <c r="C35" s="68"/>
      <c r="D35" s="68"/>
      <c r="E35" s="68"/>
      <c r="F35" s="68"/>
      <c r="G35" s="68"/>
      <c r="H35" s="68"/>
      <c r="I35" s="68"/>
      <c r="J35" s="68"/>
    </row>
    <row r="36" spans="1:10" ht="10" customHeight="1">
      <c r="A36" s="62"/>
      <c r="B36" s="62"/>
      <c r="C36" s="62"/>
      <c r="D36" s="62"/>
      <c r="E36" s="62"/>
      <c r="F36" s="62"/>
      <c r="G36" s="62"/>
      <c r="H36" s="62"/>
      <c r="I36" s="62"/>
      <c r="J36" s="62"/>
    </row>
    <row r="37" spans="1:10" ht="20" customHeight="1">
      <c r="A37" s="71" t="s">
        <v>183</v>
      </c>
      <c r="B37" s="71"/>
      <c r="C37" s="71"/>
      <c r="D37" s="71"/>
      <c r="E37" s="71"/>
      <c r="F37" s="71"/>
      <c r="G37" s="71"/>
      <c r="H37" s="71"/>
      <c r="I37" s="71"/>
      <c r="J37" s="71"/>
    </row>
    <row r="38" spans="1:10" ht="24" customHeight="1">
      <c r="A38" s="81" t="s">
        <v>184</v>
      </c>
      <c r="B38" s="81"/>
      <c r="C38" s="81"/>
      <c r="D38" s="82" t="s">
        <v>185</v>
      </c>
      <c r="E38" s="82"/>
      <c r="F38" s="82"/>
      <c r="G38" s="82"/>
      <c r="H38" s="82"/>
      <c r="I38" s="82"/>
      <c r="J38" s="82"/>
    </row>
    <row r="39" spans="1:10" ht="24" customHeight="1">
      <c r="A39" s="83" t="s">
        <v>186</v>
      </c>
      <c r="B39" s="83"/>
      <c r="C39" s="83"/>
      <c r="D39" s="84" t="str">
        <f>HYPERLINK("#'Formula Reference'!A1","Human-readable formula architecture")</f>
        <v>Human-readable formula architecture</v>
      </c>
      <c r="E39" s="85"/>
      <c r="F39" s="85"/>
      <c r="G39" s="85"/>
      <c r="H39" s="85"/>
      <c r="I39" s="85"/>
      <c r="J39" s="85"/>
    </row>
    <row r="40" spans="1:10" ht="24" customHeight="1">
      <c r="A40" s="83" t="s">
        <v>187</v>
      </c>
      <c r="B40" s="83"/>
      <c r="C40" s="83"/>
      <c r="D40" s="85" t="s">
        <v>577</v>
      </c>
      <c r="E40" s="85"/>
      <c r="F40" s="85"/>
      <c r="G40" s="85"/>
      <c r="H40" s="85"/>
      <c r="I40" s="85"/>
      <c r="J40" s="85"/>
    </row>
    <row r="41" spans="1:10" ht="24" customHeight="1">
      <c r="A41" s="83" t="s">
        <v>188</v>
      </c>
      <c r="B41" s="83"/>
      <c r="C41" s="83"/>
      <c r="D41" s="85" t="s">
        <v>189</v>
      </c>
      <c r="E41" s="85"/>
      <c r="F41" s="85"/>
      <c r="G41" s="85"/>
      <c r="H41" s="85"/>
      <c r="I41" s="85"/>
      <c r="J41" s="85"/>
    </row>
    <row r="42" spans="1:10" ht="26" customHeight="1">
      <c r="A42" s="101" t="s">
        <v>190</v>
      </c>
      <c r="B42" s="101"/>
      <c r="C42" s="101"/>
      <c r="D42" s="102" t="s">
        <v>584</v>
      </c>
      <c r="E42" s="102"/>
      <c r="F42" s="102"/>
      <c r="G42" s="102"/>
      <c r="H42" s="102"/>
      <c r="I42" s="102"/>
      <c r="J42" s="102"/>
    </row>
    <row r="43" spans="1:10" ht="10" customHeight="1">
      <c r="A43" s="62"/>
      <c r="B43" s="62"/>
      <c r="C43" s="62"/>
      <c r="D43" s="62"/>
      <c r="E43" s="62"/>
      <c r="F43" s="62"/>
      <c r="G43" s="62"/>
      <c r="H43" s="62"/>
      <c r="I43" s="62"/>
      <c r="J43" s="62"/>
    </row>
    <row r="44" spans="1:10" ht="20" customHeight="1">
      <c r="A44" s="71" t="s">
        <v>551</v>
      </c>
      <c r="B44" s="71"/>
      <c r="C44" s="71"/>
      <c r="D44" s="71"/>
      <c r="E44" s="71"/>
      <c r="F44" s="71"/>
      <c r="G44" s="71"/>
      <c r="H44" s="71"/>
      <c r="I44" s="71"/>
      <c r="J44" s="71"/>
    </row>
    <row r="45" spans="1:10" ht="30" customHeight="1">
      <c r="A45" s="88" t="s">
        <v>552</v>
      </c>
      <c r="B45" s="94"/>
      <c r="C45" s="94"/>
      <c r="D45" s="95" t="str">
        <f ca="1">COUNTIF(_Tests!$E:$E,"PASS")&amp;" checks passing · "&amp;COUNTIF(_Tests!$E:$E,"SKIP")&amp;" on demand"</f>
        <v>131 checks passing · 18 on demand</v>
      </c>
      <c r="E45" s="96"/>
      <c r="F45" s="96"/>
      <c r="G45" s="96"/>
      <c r="H45" s="96"/>
      <c r="I45" s="96"/>
      <c r="J45" s="97"/>
    </row>
    <row r="46" spans="1:10" ht="30" customHeight="1">
      <c r="A46" s="88" t="s">
        <v>553</v>
      </c>
      <c r="B46" s="94"/>
      <c r="C46" s="94"/>
      <c r="D46" s="98" t="s">
        <v>425</v>
      </c>
      <c r="E46" s="99"/>
      <c r="F46" s="99"/>
      <c r="G46" s="99"/>
      <c r="H46" s="99"/>
      <c r="I46" s="99"/>
      <c r="J46" s="100"/>
    </row>
    <row r="47" spans="1:10" ht="10" customHeight="1">
      <c r="A47" s="62"/>
      <c r="B47" s="62"/>
      <c r="C47" s="62"/>
      <c r="D47" s="62"/>
      <c r="E47" s="62"/>
      <c r="F47" s="62"/>
      <c r="G47" s="62"/>
      <c r="H47" s="62"/>
      <c r="I47" s="62"/>
      <c r="J47" s="62"/>
    </row>
    <row r="48" spans="1:10" ht="20" customHeight="1">
      <c r="A48" s="71" t="s">
        <v>191</v>
      </c>
      <c r="B48" s="71"/>
      <c r="C48" s="71"/>
      <c r="D48" s="71"/>
      <c r="E48" s="71"/>
      <c r="F48" s="71"/>
      <c r="G48" s="71"/>
      <c r="H48" s="71"/>
      <c r="I48" s="71"/>
      <c r="J48" s="71"/>
    </row>
    <row r="49" spans="1:10" ht="30" customHeight="1">
      <c r="A49" s="67" t="s">
        <v>563</v>
      </c>
      <c r="B49" s="67"/>
      <c r="C49" s="67"/>
      <c r="D49" s="67"/>
      <c r="E49" s="67"/>
      <c r="F49" s="67"/>
      <c r="G49" s="67"/>
      <c r="H49" s="67"/>
      <c r="I49" s="67"/>
      <c r="J49" s="67"/>
    </row>
    <row r="50" spans="1:10" ht="26" customHeight="1">
      <c r="A50" s="67" t="s">
        <v>564</v>
      </c>
      <c r="B50" s="67"/>
      <c r="C50" s="67"/>
      <c r="D50" s="67"/>
      <c r="E50" s="67"/>
      <c r="F50" s="67"/>
      <c r="G50" s="67"/>
      <c r="H50" s="67"/>
      <c r="I50" s="67"/>
      <c r="J50" s="67"/>
    </row>
    <row r="51" spans="1:10" ht="34" customHeight="1">
      <c r="A51" s="67" t="s">
        <v>565</v>
      </c>
      <c r="B51" s="67"/>
      <c r="C51" s="67"/>
      <c r="D51" s="67"/>
      <c r="E51" s="67"/>
      <c r="F51" s="67"/>
      <c r="G51" s="67"/>
      <c r="H51" s="67"/>
      <c r="I51" s="67"/>
      <c r="J51" s="67"/>
    </row>
    <row r="52" spans="1:10" ht="8" customHeight="1">
      <c r="A52" s="62"/>
      <c r="B52" s="62"/>
      <c r="C52" s="62"/>
      <c r="D52" s="62"/>
      <c r="E52" s="62"/>
      <c r="F52" s="62"/>
      <c r="G52" s="62"/>
      <c r="H52" s="62"/>
      <c r="I52" s="62"/>
      <c r="J52" s="62"/>
    </row>
    <row r="53" spans="1:10" ht="20" customHeight="1">
      <c r="A53" s="71" t="s">
        <v>585</v>
      </c>
      <c r="B53" s="71"/>
      <c r="C53" s="71"/>
      <c r="D53" s="71"/>
      <c r="E53" s="71"/>
      <c r="F53" s="71"/>
      <c r="G53" s="71"/>
      <c r="H53" s="71"/>
      <c r="I53" s="71"/>
      <c r="J53" s="71"/>
    </row>
    <row r="54" spans="1:10" ht="24" customHeight="1">
      <c r="A54" s="81" t="s">
        <v>586</v>
      </c>
      <c r="B54" s="81"/>
      <c r="C54" s="81"/>
      <c r="D54" s="82" t="s">
        <v>587</v>
      </c>
      <c r="E54" s="82"/>
      <c r="F54" s="82"/>
      <c r="G54" s="82"/>
      <c r="H54" s="82"/>
      <c r="I54" s="82"/>
      <c r="J54" s="82"/>
    </row>
    <row r="55" spans="1:10" ht="24" customHeight="1">
      <c r="A55" s="83" t="s">
        <v>588</v>
      </c>
      <c r="B55" s="83"/>
      <c r="C55" s="83"/>
      <c r="D55" s="103">
        <f>DATE(2026,7,27)</f>
        <v>46230</v>
      </c>
      <c r="E55" s="85"/>
      <c r="F55" s="85"/>
      <c r="G55" s="85"/>
      <c r="H55" s="85"/>
      <c r="I55" s="85"/>
      <c r="J55" s="85"/>
    </row>
    <row r="56" spans="1:10" ht="24" customHeight="1">
      <c r="A56" s="83" t="s">
        <v>589</v>
      </c>
      <c r="B56" s="83"/>
      <c r="C56" s="83"/>
      <c r="D56" s="85" t="s">
        <v>590</v>
      </c>
      <c r="E56" s="85"/>
      <c r="F56" s="85"/>
      <c r="G56" s="85"/>
      <c r="H56" s="85"/>
      <c r="I56" s="85"/>
      <c r="J56" s="85"/>
    </row>
    <row r="57" spans="1:10" ht="24" customHeight="1">
      <c r="A57" s="83" t="s">
        <v>591</v>
      </c>
      <c r="B57" s="83"/>
      <c r="C57" s="83"/>
      <c r="D57" s="85" t="s">
        <v>592</v>
      </c>
      <c r="E57" s="85"/>
      <c r="F57" s="85"/>
      <c r="G57" s="85"/>
      <c r="H57" s="85"/>
      <c r="I57" s="85"/>
      <c r="J57" s="85"/>
    </row>
    <row r="58" spans="1:10" ht="30" customHeight="1">
      <c r="A58" s="101" t="s">
        <v>593</v>
      </c>
      <c r="B58" s="101"/>
      <c r="C58" s="101"/>
      <c r="D58" s="102" t="s">
        <v>594</v>
      </c>
      <c r="E58" s="102"/>
      <c r="F58" s="102"/>
      <c r="G58" s="102"/>
      <c r="H58" s="102"/>
      <c r="I58" s="102"/>
      <c r="J58" s="102"/>
    </row>
    <row r="59" spans="1:10" ht="30" customHeight="1">
      <c r="A59" s="101" t="s">
        <v>595</v>
      </c>
      <c r="B59" s="101"/>
      <c r="C59" s="101"/>
      <c r="D59" s="102" t="s">
        <v>596</v>
      </c>
      <c r="E59" s="102"/>
      <c r="F59" s="102"/>
      <c r="G59" s="102"/>
      <c r="H59" s="102"/>
      <c r="I59" s="102"/>
      <c r="J59" s="102"/>
    </row>
  </sheetData>
  <mergeCells count="75">
    <mergeCell ref="A59:C59"/>
    <mergeCell ref="D59:J59"/>
    <mergeCell ref="A56:C56"/>
    <mergeCell ref="D56:J56"/>
    <mergeCell ref="A57:C57"/>
    <mergeCell ref="D57:J57"/>
    <mergeCell ref="A58:C58"/>
    <mergeCell ref="D58:J58"/>
    <mergeCell ref="A53:J53"/>
    <mergeCell ref="A54:C54"/>
    <mergeCell ref="D54:J54"/>
    <mergeCell ref="A55:C55"/>
    <mergeCell ref="D55:J55"/>
    <mergeCell ref="A40:C40"/>
    <mergeCell ref="D40:J40"/>
    <mergeCell ref="A41:C41"/>
    <mergeCell ref="D41:J41"/>
    <mergeCell ref="A42:C42"/>
    <mergeCell ref="D42:J42"/>
    <mergeCell ref="A48:J48"/>
    <mergeCell ref="A49:J49"/>
    <mergeCell ref="D45:J45"/>
    <mergeCell ref="A46:C46"/>
    <mergeCell ref="D46:J46"/>
    <mergeCell ref="A50:J50"/>
    <mergeCell ref="A51:J51"/>
    <mergeCell ref="A5:C5"/>
    <mergeCell ref="D5:E5"/>
    <mergeCell ref="F5:J5"/>
    <mergeCell ref="A6:C6"/>
    <mergeCell ref="D6:E6"/>
    <mergeCell ref="F6:J6"/>
    <mergeCell ref="A7:C7"/>
    <mergeCell ref="D7:E7"/>
    <mergeCell ref="F7:J7"/>
    <mergeCell ref="A8:C8"/>
    <mergeCell ref="D8:E8"/>
    <mergeCell ref="F8:J8"/>
    <mergeCell ref="A44:J44"/>
    <mergeCell ref="A45:C45"/>
    <mergeCell ref="A38:C38"/>
    <mergeCell ref="D38:J38"/>
    <mergeCell ref="A39:C39"/>
    <mergeCell ref="D39:J39"/>
    <mergeCell ref="A30:J30"/>
    <mergeCell ref="A31:J31"/>
    <mergeCell ref="A32:J32"/>
    <mergeCell ref="A33:J33"/>
    <mergeCell ref="A34:J34"/>
    <mergeCell ref="A35:J35"/>
    <mergeCell ref="A37:J37"/>
    <mergeCell ref="A14:J14"/>
    <mergeCell ref="A20:J20"/>
    <mergeCell ref="A21:J21"/>
    <mergeCell ref="A22:J22"/>
    <mergeCell ref="A23:J23"/>
    <mergeCell ref="A1:J1"/>
    <mergeCell ref="A2:J2"/>
    <mergeCell ref="A4:J4"/>
    <mergeCell ref="A12:J12"/>
    <mergeCell ref="A13:J13"/>
    <mergeCell ref="A9:C9"/>
    <mergeCell ref="D9:E9"/>
    <mergeCell ref="F9:J9"/>
    <mergeCell ref="A10:J10"/>
    <mergeCell ref="A11:J11"/>
    <mergeCell ref="A25:J25"/>
    <mergeCell ref="A26:J26"/>
    <mergeCell ref="A27:J27"/>
    <mergeCell ref="A29:J29"/>
    <mergeCell ref="A15:J15"/>
    <mergeCell ref="A16:J16"/>
    <mergeCell ref="A17:J17"/>
    <mergeCell ref="A18:J18"/>
    <mergeCell ref="A24:J24"/>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F7414-712C-7041-8E37-3846BD83037A}">
  <sheetPr codeName="Sheet2">
    <tabColor rgb="FF70AD47"/>
  </sheetPr>
  <dimension ref="B1:BI39"/>
  <sheetViews>
    <sheetView showGridLines="0" showRowColHeaders="0" zoomScaleNormal="100" workbookViewId="0">
      <selection activeCell="K6" sqref="K6"/>
    </sheetView>
  </sheetViews>
  <sheetFormatPr baseColWidth="10" defaultColWidth="9.33203125" defaultRowHeight="16"/>
  <cols>
    <col min="2" max="4" width="3" customWidth="1"/>
    <col min="5" max="5" width="2.5" hidden="1" customWidth="1"/>
    <col min="6" max="8" width="3" customWidth="1"/>
    <col min="9" max="9" width="2.5" hidden="1" customWidth="1"/>
    <col min="10" max="12" width="3" customWidth="1"/>
    <col min="13" max="13" width="2.5" hidden="1" customWidth="1"/>
    <col min="14" max="16" width="3" customWidth="1"/>
    <col min="17" max="17" width="2.5" hidden="1" customWidth="1"/>
    <col min="18" max="20" width="3" customWidth="1"/>
    <col min="21" max="21" width="2.5" hidden="1" customWidth="1"/>
    <col min="22" max="24" width="3" customWidth="1"/>
    <col min="25" max="25" width="2.5" hidden="1" customWidth="1"/>
    <col min="26" max="28" width="3" customWidth="1"/>
    <col min="29" max="29" width="1.33203125" hidden="1" customWidth="1"/>
    <col min="30" max="32" width="3" customWidth="1"/>
    <col min="33" max="33" width="2" hidden="1" customWidth="1"/>
    <col min="34" max="36" width="3" customWidth="1"/>
    <col min="37" max="37" width="2" hidden="1" customWidth="1"/>
    <col min="38" max="38" width="1.5" customWidth="1"/>
    <col min="39" max="60" width="2" customWidth="1"/>
  </cols>
  <sheetData>
    <row r="1" spans="2:61" ht="27" customHeight="1">
      <c r="B1" s="104" t="s">
        <v>545</v>
      </c>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c r="AX1" s="104"/>
      <c r="AY1" s="104"/>
      <c r="AZ1" s="104"/>
      <c r="BA1" s="104"/>
      <c r="BB1" s="104"/>
      <c r="BC1" s="104"/>
      <c r="BD1" s="104"/>
      <c r="BE1" s="104"/>
      <c r="BF1" s="104"/>
      <c r="BG1" s="104"/>
      <c r="BH1" s="104"/>
    </row>
    <row r="2" spans="2:61" ht="18" customHeight="1">
      <c r="B2" s="105" t="s">
        <v>152</v>
      </c>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row>
    <row r="3" spans="2:61" ht="24" customHeight="1" thickBot="1">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row>
    <row r="4" spans="2:61" ht="15" customHeight="1" thickTop="1">
      <c r="B4" s="24" t="str" cm="1">
        <f t="array" ref="B4">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C4" s="25" t="str" cm="1">
        <f t="array" ref="C4">IF(_Engine!B3&lt;&gt;"","",SDK_RenderDigit("Auto",$E$6,_Engine!B15,2))</f>
        <v/>
      </c>
      <c r="D4" s="26" t="str" cm="1">
        <f t="array" ref="D4">IF(_Engine!B3&lt;&gt;"","",SDK_RenderDigit("Auto",$E$6,_Engine!B15,3))</f>
        <v/>
      </c>
      <c r="E4" s="25"/>
      <c r="F4" s="27" t="str" cm="1">
        <f t="array" ref="F4">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G4" s="25" t="str" cm="1">
        <f t="array" ref="G4">IF(_Engine!C3&lt;&gt;"","",SDK_RenderDigit("Auto",$I$6,_Engine!C15,2))</f>
        <v/>
      </c>
      <c r="H4" s="26" t="str" cm="1">
        <f t="array" ref="H4">IF(_Engine!C3&lt;&gt;"","",SDK_RenderDigit("Auto",$I$6,_Engine!C15,3))</f>
        <v/>
      </c>
      <c r="I4" s="25"/>
      <c r="J4" s="27" t="str" cm="1">
        <f t="array" ref="J4">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1</v>
      </c>
      <c r="K4" s="25" cm="1">
        <f t="array" ref="K4">IF(_Engine!D3&lt;&gt;"","",SDK_RenderDigit("Auto",$M$6,_Engine!D15,2))</f>
        <v>2</v>
      </c>
      <c r="L4" s="28" t="str" cm="1">
        <f t="array" ref="L4">IF(_Engine!D3&lt;&gt;"","",SDK_RenderDigit("Auto",$M$6,_Engine!D15,3))</f>
        <v/>
      </c>
      <c r="M4" s="25"/>
      <c r="N4" s="24" t="str" cm="1">
        <f t="array" ref="N4">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O4" s="25" cm="1">
        <f t="array" ref="O4">IF(_Engine!E3&lt;&gt;"","",SDK_RenderDigit("Auto",$Q$6,_Engine!E15,2))</f>
        <v>2</v>
      </c>
      <c r="P4" s="26" t="str" cm="1">
        <f t="array" ref="P4">IF(_Engine!E3&lt;&gt;"","",SDK_RenderDigit("Auto",$Q$6,_Engine!E15,3))</f>
        <v/>
      </c>
      <c r="Q4" s="25"/>
      <c r="R4" s="27" t="str" cm="1">
        <f t="array" ref="R4">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S4" s="25" t="str" cm="1">
        <f t="array" ref="S4">IF(_Engine!F3&lt;&gt;"","",SDK_RenderDigit("Auto",$U$6,_Engine!F15,2))</f>
        <v/>
      </c>
      <c r="T4" s="26" t="str" cm="1">
        <f t="array" ref="T4">IF(_Engine!F3&lt;&gt;"","",SDK_RenderDigit("Auto",$U$6,_Engine!F15,3))</f>
        <v/>
      </c>
      <c r="U4" s="25"/>
      <c r="V4" s="27" t="str" cm="1">
        <f t="array" ref="V4">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W4" s="25" cm="1">
        <f t="array" ref="W4">IF(_Engine!G3&lt;&gt;"","",SDK_RenderDigit("Auto",$Y$6,_Engine!G15,2))</f>
        <v>2</v>
      </c>
      <c r="X4" s="28" t="str" cm="1">
        <f t="array" ref="X4">IF(_Engine!G3&lt;&gt;"","",SDK_RenderDigit("Auto",$Y$6,_Engine!G15,3))</f>
        <v/>
      </c>
      <c r="Y4" s="25"/>
      <c r="Z4" s="24" t="str" cm="1">
        <f t="array" ref="Z4">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1</v>
      </c>
      <c r="AA4" s="25" t="str" cm="1">
        <f t="array" ref="AA4">IF(_Engine!H3&lt;&gt;"","",SDK_RenderDigit("Auto",$AC$6,_Engine!H15,2))</f>
        <v/>
      </c>
      <c r="AB4" s="26" t="str" cm="1">
        <f t="array" ref="AB4">IF(_Engine!H3&lt;&gt;"","",SDK_RenderDigit("Auto",$AC$6,_Engine!H15,3))</f>
        <v/>
      </c>
      <c r="AC4" s="25"/>
      <c r="AD4" s="27" t="str" cm="1">
        <f t="array" ref="AD4">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1</v>
      </c>
      <c r="AE4" s="25" cm="1">
        <f t="array" ref="AE4">IF(_Engine!I3&lt;&gt;"","",SDK_RenderDigit("Auto",$AG$6,_Engine!I15,2))</f>
        <v>2</v>
      </c>
      <c r="AF4" s="26" t="str" cm="1">
        <f t="array" ref="AF4">IF(_Engine!I3&lt;&gt;"","",SDK_RenderDigit("Auto",$AG$6,_Engine!I15,3))</f>
        <v/>
      </c>
      <c r="AG4" s="25"/>
      <c r="AH4" s="27" t="str" cm="1">
        <f t="array" ref="AH4">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AI4" s="25" cm="1">
        <f t="array" ref="AI4">IF(_Engine!J3&lt;&gt;"","",SDK_RenderDigit("Auto",$AK$6,_Engine!J15,2))</f>
        <v>2</v>
      </c>
      <c r="AJ4" s="28" t="str" cm="1">
        <f t="array" ref="AJ4">IF(_Engine!J3&lt;&gt;"","",SDK_RenderDigit("Auto",$AK$6,_Engine!J15,3))</f>
        <v/>
      </c>
      <c r="AK4" s="10"/>
      <c r="AM4" s="106" t="s">
        <v>153</v>
      </c>
      <c r="AN4" s="106"/>
      <c r="AO4" s="106"/>
      <c r="AP4" s="106"/>
      <c r="AQ4" s="106"/>
      <c r="AR4" s="106"/>
      <c r="AS4" s="106"/>
      <c r="AT4" s="106"/>
      <c r="AU4" s="106"/>
      <c r="AV4" s="106"/>
      <c r="AW4" s="106"/>
      <c r="AX4" s="106"/>
      <c r="AY4" s="106"/>
      <c r="AZ4" s="106"/>
      <c r="BA4" s="106"/>
      <c r="BB4" s="106"/>
      <c r="BC4" s="106"/>
      <c r="BD4" s="106"/>
      <c r="BE4" s="106"/>
      <c r="BF4" s="106"/>
      <c r="BG4" s="106"/>
      <c r="BH4" s="106"/>
    </row>
    <row r="5" spans="2:61" ht="22" customHeight="1" thickBot="1">
      <c r="B5" s="20" t="str" cm="1">
        <f t="array" ref="B5">_xlfn.LET(_xlpm.r,QUOTIENT(ROW()-5,3)+1,_xlpm.c,QUOTIENT(COLUMN()-2,4)+1,_xlpm.live,INDEX(_Engine!$B$3:$J$11,_xlpm.r,_xlpm.c),_xlpm.cand,INDEX(_Engine!$B$15:$J$23,_xlpm.r,_xlpm.c),_xlpm.note,INDEX($B$4:$AK$30,3*_xlpm.r,4*_xlpm.c),IF(_xlpm.live&lt;&gt;"","",_xlfn.TEXTJOIN("·",TRUE,SDK_RenderDigit("Auto",_xlpm.note,_xlpm.cand,4),SDK_RenderDigit("Auto",_xlpm.note,_xlpm.cand,5))))</f>
        <v/>
      </c>
      <c r="C5" s="34">
        <f>_Engine!B27</f>
        <v>5</v>
      </c>
      <c r="D5" s="17" t="str" cm="1">
        <f t="array" ref="D5">IF(_Engine!B3&lt;&gt;"","",SDK_RenderDigit("Auto",$E$6,_Engine!B15,6))</f>
        <v/>
      </c>
      <c r="E5" s="10"/>
      <c r="F5" s="14" t="str" cm="1">
        <f t="array" ref="F5">_xlfn.LET(_xlpm.r,QUOTIENT(ROW()-5,3)+1,_xlpm.c,QUOTIENT(COLUMN()-2,4)+1,_xlpm.live,INDEX(_Engine!$B$3:$J$11,_xlpm.r,_xlpm.c),_xlpm.cand,INDEX(_Engine!$B$15:$J$23,_xlpm.r,_xlpm.c),_xlpm.note,INDEX($B$4:$AK$30,3*_xlpm.r,4*_xlpm.c),IF(_xlpm.live&lt;&gt;"","",_xlfn.TEXTJOIN("·",TRUE,SDK_RenderDigit("Auto",_xlpm.note,_xlpm.cand,4),SDK_RenderDigit("Auto",_xlpm.note,_xlpm.cand,5))))</f>
        <v/>
      </c>
      <c r="G5" s="34">
        <f>_Engine!C27</f>
        <v>3</v>
      </c>
      <c r="H5" s="17" t="str" cm="1">
        <f t="array" ref="H5">IF(_Engine!C3&lt;&gt;"","",SDK_RenderDigit("Auto",$I$6,_Engine!C15,6))</f>
        <v/>
      </c>
      <c r="I5" s="10"/>
      <c r="J5" s="14" t="str" cm="1">
        <f t="array" ref="J5">_xlfn.LET(_xlpm.r,QUOTIENT(ROW()-5,3)+1,_xlpm.c,QUOTIENT(COLUMN()-2,4)+1,_xlpm.live,INDEX(_Engine!$B$3:$J$11,_xlpm.r,_xlpm.c),_xlpm.cand,INDEX(_Engine!$B$15:$J$23,_xlpm.r,_xlpm.c),_xlpm.note,INDEX($B$4:$AK$30,3*_xlpm.r,4*_xlpm.c),IF(_xlpm.live&lt;&gt;"","",_xlfn.TEXTJOIN("·",TRUE,SDK_RenderDigit("Auto",_xlpm.note,_xlpm.cand,4),SDK_RenderDigit("Auto",_xlpm.note,_xlpm.cand,5))))</f>
        <v>4</v>
      </c>
      <c r="K5" s="129"/>
      <c r="L5" s="21" t="str" cm="1">
        <f t="array" ref="L5">IF(_Engine!D3&lt;&gt;"","",SDK_RenderDigit("Auto",$M$6,_Engine!D15,6))</f>
        <v/>
      </c>
      <c r="M5" s="10"/>
      <c r="N5" s="20" t="str" cm="1">
        <f t="array" ref="N5">_xlfn.LET(_xlpm.r,QUOTIENT(ROW()-5,3)+1,_xlpm.c,QUOTIENT(COLUMN()-2,4)+1,_xlpm.live,INDEX(_Engine!$B$3:$J$11,_xlpm.r,_xlpm.c),_xlpm.cand,INDEX(_Engine!$B$15:$J$23,_xlpm.r,_xlpm.c),_xlpm.note,INDEX($B$4:$AK$30,3*_xlpm.r,4*_xlpm.c),IF(_xlpm.live&lt;&gt;"","",_xlfn.TEXTJOIN("·",TRUE,SDK_RenderDigit("Auto",_xlpm.note,_xlpm.cand,4),SDK_RenderDigit("Auto",_xlpm.note,_xlpm.cand,5))))</f>
        <v/>
      </c>
      <c r="O5" s="129"/>
      <c r="P5" s="17" cm="1">
        <f t="array" ref="P5">IF(_Engine!E3&lt;&gt;"","",SDK_RenderDigit("Auto",$Q$6,_Engine!E15,6))</f>
        <v>6</v>
      </c>
      <c r="Q5" s="10"/>
      <c r="R5" s="14" t="str" cm="1">
        <f t="array" ref="R5">_xlfn.LET(_xlpm.r,QUOTIENT(ROW()-5,3)+1,_xlpm.c,QUOTIENT(COLUMN()-2,4)+1,_xlpm.live,INDEX(_Engine!$B$3:$J$11,_xlpm.r,_xlpm.c),_xlpm.cand,INDEX(_Engine!$B$15:$J$23,_xlpm.r,_xlpm.c),_xlpm.note,INDEX($B$4:$AK$30,3*_xlpm.r,4*_xlpm.c),IF(_xlpm.live&lt;&gt;"","",_xlfn.TEXTJOIN("·",TRUE,SDK_RenderDigit("Auto",_xlpm.note,_xlpm.cand,4),SDK_RenderDigit("Auto",_xlpm.note,_xlpm.cand,5))))</f>
        <v/>
      </c>
      <c r="S5" s="34">
        <f>_Engine!F27</f>
        <v>7</v>
      </c>
      <c r="T5" s="17" t="str" cm="1">
        <f t="array" ref="T5">IF(_Engine!F3&lt;&gt;"","",SDK_RenderDigit("Auto",$U$6,_Engine!F15,6))</f>
        <v/>
      </c>
      <c r="U5" s="10"/>
      <c r="V5" s="14" t="str" cm="1">
        <f t="array" ref="V5">_xlfn.LET(_xlpm.r,QUOTIENT(ROW()-5,3)+1,_xlpm.c,QUOTIENT(COLUMN()-2,4)+1,_xlpm.live,INDEX(_Engine!$B$3:$J$11,_xlpm.r,_xlpm.c),_xlpm.cand,INDEX(_Engine!$B$15:$J$23,_xlpm.r,_xlpm.c),_xlpm.note,INDEX($B$4:$AK$30,3*_xlpm.r,4*_xlpm.c),IF(_xlpm.live&lt;&gt;"","",_xlfn.TEXTJOIN("·",TRUE,SDK_RenderDigit("Auto",_xlpm.note,_xlpm.cand,4),SDK_RenderDigit("Auto",_xlpm.note,_xlpm.cand,5))))</f>
        <v>4</v>
      </c>
      <c r="W5" s="129"/>
      <c r="X5" s="21" cm="1">
        <f t="array" ref="X5">IF(_Engine!G3&lt;&gt;"","",SDK_RenderDigit("Auto",$Y$6,_Engine!G15,6))</f>
        <v>6</v>
      </c>
      <c r="Y5" s="10"/>
      <c r="Z5" s="20" t="str" cm="1">
        <f t="array" ref="Z5">_xlfn.LET(_xlpm.r,QUOTIENT(ROW()-5,3)+1,_xlpm.c,QUOTIENT(COLUMN()-2,4)+1,_xlpm.live,INDEX(_Engine!$B$3:$J$11,_xlpm.r,_xlpm.c),_xlpm.cand,INDEX(_Engine!$B$15:$J$23,_xlpm.r,_xlpm.c),_xlpm.note,INDEX($B$4:$AK$30,3*_xlpm.r,4*_xlpm.c),IF(_xlpm.live&lt;&gt;"","",_xlfn.TEXTJOIN("·",TRUE,SDK_RenderDigit("Auto",_xlpm.note,_xlpm.cand,4),SDK_RenderDigit("Auto",_xlpm.note,_xlpm.cand,5))))</f>
        <v>4</v>
      </c>
      <c r="AA5" s="129"/>
      <c r="AB5" s="17" t="str" cm="1">
        <f t="array" ref="AB5">IF(_Engine!H3&lt;&gt;"","",SDK_RenderDigit("Auto",$AC$6,_Engine!H15,6))</f>
        <v/>
      </c>
      <c r="AC5" s="10"/>
      <c r="AD5" s="14" t="str" cm="1">
        <f t="array" ref="AD5">_xlfn.LET(_xlpm.r,QUOTIENT(ROW()-5,3)+1,_xlpm.c,QUOTIENT(COLUMN()-2,4)+1,_xlpm.live,INDEX(_Engine!$B$3:$J$11,_xlpm.r,_xlpm.c),_xlpm.cand,INDEX(_Engine!$B$15:$J$23,_xlpm.r,_xlpm.c),_xlpm.note,INDEX($B$4:$AK$30,3*_xlpm.r,4*_xlpm.c),IF(_xlpm.live&lt;&gt;"","",_xlfn.TEXTJOIN("·",TRUE,SDK_RenderDigit("Auto",_xlpm.note,_xlpm.cand,4),SDK_RenderDigit("Auto",_xlpm.note,_xlpm.cand,5))))</f>
        <v>4</v>
      </c>
      <c r="AE5" s="129"/>
      <c r="AF5" s="17" t="str" cm="1">
        <f t="array" ref="AF5">IF(_Engine!I3&lt;&gt;"","",SDK_RenderDigit("Auto",$AG$6,_Engine!I15,6))</f>
        <v/>
      </c>
      <c r="AG5" s="10"/>
      <c r="AH5" s="14" t="str" cm="1">
        <f t="array" ref="AH5">_xlfn.LET(_xlpm.r,QUOTIENT(ROW()-5,3)+1,_xlpm.c,QUOTIENT(COLUMN()-2,4)+1,_xlpm.live,INDEX(_Engine!$B$3:$J$11,_xlpm.r,_xlpm.c),_xlpm.cand,INDEX(_Engine!$B$15:$J$23,_xlpm.r,_xlpm.c),_xlpm.note,INDEX($B$4:$AK$30,3*_xlpm.r,4*_xlpm.c),IF(_xlpm.live&lt;&gt;"","",_xlfn.TEXTJOIN("·",TRUE,SDK_RenderDigit("Auto",_xlpm.note,_xlpm.cand,4),SDK_RenderDigit("Auto",_xlpm.note,_xlpm.cand,5))))</f>
        <v>4</v>
      </c>
      <c r="AI5" s="129"/>
      <c r="AJ5" s="21" t="str" cm="1">
        <f t="array" ref="AJ5">IF(_Engine!J3&lt;&gt;"","",SDK_RenderDigit("Auto",$AK$6,_Engine!J15,6))</f>
        <v/>
      </c>
      <c r="AK5" s="10"/>
      <c r="AM5" s="107" t="str" cm="1">
        <f t="array" ref="AM5">_xlfn.LET(_xlpm.conf,COUNTIF(_Engine!$B$51:$J$59,TRUE),_xlpm.dead,_Engine!$B$99,_xlpm.state,IF(SDK_IsSolved(_Engine!$B$3:$J$11,_Engine!$B$39:$J$47),"SOLVED",IF(_xlpm.conf&gt;0,"CONFLICT",IF(_xlpm.dead,"DEAD END",IF(COUNT(_Engine!$B$3:$J$11)=81,"CHECK ERRORS","IN PROGRESS")))),_xlpm.state&amp;"  ·  "&amp;(COUNT(_Engine!$B$3:$J$11)-COUNT(_Engine!$B$27:$J$35))&amp;" answers entered")</f>
        <v>IN PROGRESS  ·  0 answers entered</v>
      </c>
      <c r="AN5" s="107"/>
      <c r="AO5" s="107"/>
      <c r="AP5" s="107"/>
      <c r="AQ5" s="107"/>
      <c r="AR5" s="107"/>
      <c r="AS5" s="107"/>
      <c r="AT5" s="107"/>
      <c r="AU5" s="107"/>
      <c r="AV5" s="107"/>
      <c r="AW5" s="107"/>
      <c r="AX5" s="107"/>
      <c r="AY5" s="107"/>
      <c r="AZ5" s="107"/>
      <c r="BA5" s="107"/>
      <c r="BB5" s="107"/>
      <c r="BC5" s="107"/>
      <c r="BD5" s="107"/>
      <c r="BE5" s="107"/>
      <c r="BF5" s="107"/>
      <c r="BG5" s="107"/>
      <c r="BH5" s="107"/>
    </row>
    <row r="6" spans="2:61" ht="15" customHeight="1" thickBot="1">
      <c r="B6" s="20" t="str" cm="1">
        <f t="array" ref="B6">IF(_Engine!B3&lt;&gt;"","",SDK_RenderDigit("Auto",$E$6,_Engine!B15,7))</f>
        <v/>
      </c>
      <c r="C6" s="10" t="str" cm="1">
        <f t="array" ref="C6">IF(_Engine!B3&lt;&gt;"","",SDK_RenderDigit("Auto",$E$6,_Engine!B15,8))</f>
        <v/>
      </c>
      <c r="D6" s="17" t="str" cm="1">
        <f t="array" ref="D6">IF(_Engine!B3&lt;&gt;"","",SDK_RenderDigit("Auto",$E$6,_Engine!B15,9))</f>
        <v/>
      </c>
      <c r="E6" s="10" t="str">
        <f>""</f>
        <v/>
      </c>
      <c r="F6" s="15" t="str" cm="1">
        <f t="array" ref="F6">IF(_Engine!C3&lt;&gt;"","",SDK_RenderDigit("Auto",$I$6,_Engine!C15,7))</f>
        <v/>
      </c>
      <c r="G6" s="12" t="str" cm="1">
        <f t="array" ref="G6">IF(_Engine!C3&lt;&gt;"","",SDK_RenderDigit("Auto",$I$6,_Engine!C15,8))</f>
        <v/>
      </c>
      <c r="H6" s="18" t="str" cm="1">
        <f t="array" ref="H6">IF(_Engine!C3&lt;&gt;"","",SDK_RenderDigit("Auto",$I$6,_Engine!C15,9))</f>
        <v/>
      </c>
      <c r="I6" s="10" t="str">
        <f>""</f>
        <v/>
      </c>
      <c r="J6" s="14" t="str" cm="1">
        <f t="array" ref="J6">IF(_Engine!D3&lt;&gt;"","",SDK_RenderDigit("Auto",$M$6,_Engine!D15,7))</f>
        <v/>
      </c>
      <c r="K6" s="10" t="str" cm="1">
        <f t="array" ref="K6">IF(_Engine!D3&lt;&gt;"","",SDK_RenderDigit("Auto",$M$6,_Engine!D15,8))</f>
        <v/>
      </c>
      <c r="L6" s="21" t="str" cm="1">
        <f t="array" ref="L6">IF(_Engine!D3&lt;&gt;"","",SDK_RenderDigit("Auto",$M$6,_Engine!D15,9))</f>
        <v/>
      </c>
      <c r="M6" s="10" t="str">
        <f>""</f>
        <v/>
      </c>
      <c r="N6" s="20" t="str" cm="1">
        <f t="array" ref="N6">IF(_Engine!E3&lt;&gt;"","",SDK_RenderDigit("Auto",$Q$6,_Engine!E15,7))</f>
        <v/>
      </c>
      <c r="O6" s="10" t="str" cm="1">
        <f t="array" ref="O6">IF(_Engine!E3&lt;&gt;"","",SDK_RenderDigit("Auto",$Q$6,_Engine!E15,8))</f>
        <v/>
      </c>
      <c r="P6" s="17" t="str" cm="1">
        <f t="array" ref="P6">IF(_Engine!E3&lt;&gt;"","",SDK_RenderDigit("Auto",$Q$6,_Engine!E15,9))</f>
        <v/>
      </c>
      <c r="Q6" s="10" t="str">
        <f>""</f>
        <v/>
      </c>
      <c r="R6" s="15" t="str" cm="1">
        <f t="array" ref="R6">IF(_Engine!F3&lt;&gt;"","",SDK_RenderDigit("Auto",$U$6,_Engine!F15,7))</f>
        <v/>
      </c>
      <c r="S6" s="12" t="str" cm="1">
        <f t="array" ref="S6">IF(_Engine!F3&lt;&gt;"","",SDK_RenderDigit("Auto",$U$6,_Engine!F15,8))</f>
        <v/>
      </c>
      <c r="T6" s="18" t="str" cm="1">
        <f t="array" ref="T6">IF(_Engine!F3&lt;&gt;"","",SDK_RenderDigit("Auto",$U$6,_Engine!F15,9))</f>
        <v/>
      </c>
      <c r="U6" s="10" t="str">
        <f>""</f>
        <v/>
      </c>
      <c r="V6" s="14" t="str" cm="1">
        <f t="array" ref="V6">IF(_Engine!G3&lt;&gt;"","",SDK_RenderDigit("Auto",$Y$6,_Engine!G15,7))</f>
        <v/>
      </c>
      <c r="W6" s="10" cm="1">
        <f t="array" ref="W6">IF(_Engine!G3&lt;&gt;"","",SDK_RenderDigit("Auto",$Y$6,_Engine!G15,8))</f>
        <v>8</v>
      </c>
      <c r="X6" s="21" t="str" cm="1">
        <f t="array" ref="X6">IF(_Engine!G3&lt;&gt;"","",SDK_RenderDigit("Auto",$Y$6,_Engine!G15,9))</f>
        <v/>
      </c>
      <c r="Y6" s="10" t="str">
        <f>""</f>
        <v/>
      </c>
      <c r="Z6" s="20" t="str" cm="1">
        <f t="array" ref="Z6">IF(_Engine!H3&lt;&gt;"","",SDK_RenderDigit("Auto",$AC$6,_Engine!H15,7))</f>
        <v/>
      </c>
      <c r="AA6" s="10" cm="1">
        <f t="array" ref="AA6">IF(_Engine!H3&lt;&gt;"","",SDK_RenderDigit("Auto",$AC$6,_Engine!H15,8))</f>
        <v>8</v>
      </c>
      <c r="AB6" s="17" cm="1">
        <f t="array" ref="AB6">IF(_Engine!H3&lt;&gt;"","",SDK_RenderDigit("Auto",$AC$6,_Engine!H15,9))</f>
        <v>9</v>
      </c>
      <c r="AC6" s="10" t="str">
        <f>""</f>
        <v/>
      </c>
      <c r="AD6" s="15" t="str" cm="1">
        <f t="array" ref="AD6">IF(_Engine!I3&lt;&gt;"","",SDK_RenderDigit("Auto",$AG$6,_Engine!I15,7))</f>
        <v/>
      </c>
      <c r="AE6" s="12" t="str" cm="1">
        <f t="array" ref="AE6">IF(_Engine!I3&lt;&gt;"","",SDK_RenderDigit("Auto",$AG$6,_Engine!I15,8))</f>
        <v/>
      </c>
      <c r="AF6" s="18" cm="1">
        <f t="array" ref="AF6">IF(_Engine!I3&lt;&gt;"","",SDK_RenderDigit("Auto",$AG$6,_Engine!I15,9))</f>
        <v>9</v>
      </c>
      <c r="AG6" s="10" t="str">
        <f>""</f>
        <v/>
      </c>
      <c r="AH6" s="14" t="str" cm="1">
        <f t="array" ref="AH6">IF(_Engine!J3&lt;&gt;"","",SDK_RenderDigit("Auto",$AK$6,_Engine!J15,7))</f>
        <v/>
      </c>
      <c r="AI6" s="10" cm="1">
        <f t="array" ref="AI6">IF(_Engine!J3&lt;&gt;"","",SDK_RenderDigit("Auto",$AK$6,_Engine!J15,8))</f>
        <v>8</v>
      </c>
      <c r="AJ6" s="21" t="str" cm="1">
        <f t="array" ref="AJ6">IF(_Engine!J3&lt;&gt;"","",SDK_RenderDigit("Auto",$AK$6,_Engine!J15,9))</f>
        <v/>
      </c>
      <c r="AK6" s="10" t="str">
        <f>""</f>
        <v/>
      </c>
      <c r="AM6" s="108"/>
      <c r="AN6" s="108"/>
      <c r="AO6" s="108"/>
      <c r="AP6" s="108"/>
      <c r="AQ6" s="108"/>
      <c r="AR6" s="108"/>
      <c r="AS6" s="108"/>
      <c r="AT6" s="108"/>
      <c r="AU6" s="108"/>
      <c r="AV6" s="108"/>
      <c r="AW6" s="108"/>
      <c r="AX6" s="108"/>
      <c r="AY6" s="108"/>
      <c r="AZ6" s="108"/>
      <c r="BA6" s="108"/>
      <c r="BB6" s="108"/>
      <c r="BC6" s="108"/>
      <c r="BD6" s="108"/>
      <c r="BE6" s="108"/>
      <c r="BF6" s="108"/>
      <c r="BG6" s="108"/>
      <c r="BH6" s="108"/>
    </row>
    <row r="7" spans="2:61" ht="15" customHeight="1">
      <c r="B7" s="22" t="str" cm="1">
        <f t="array" ref="B7">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C7" s="11" t="str" cm="1">
        <f t="array" ref="C7">IF(_Engine!B4&lt;&gt;"","",SDK_RenderDigit("Auto",$E$9,_Engine!B16,2))</f>
        <v/>
      </c>
      <c r="D7" s="16" t="str" cm="1">
        <f t="array" ref="D7">IF(_Engine!B4&lt;&gt;"","",SDK_RenderDigit("Auto",$E$9,_Engine!B16,3))</f>
        <v/>
      </c>
      <c r="E7" s="10"/>
      <c r="F7" s="14" t="str" cm="1">
        <f t="array" ref="F7">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G7" s="10" cm="1">
        <f t="array" ref="G7">IF(_Engine!C4&lt;&gt;"","",SDK_RenderDigit("Auto",$I$9,_Engine!C16,2))</f>
        <v>2</v>
      </c>
      <c r="H7" s="17" t="str" cm="1">
        <f t="array" ref="H7">IF(_Engine!C4&lt;&gt;"","",SDK_RenderDigit("Auto",$I$9,_Engine!C16,3))</f>
        <v/>
      </c>
      <c r="I7" s="10"/>
      <c r="J7" s="13" t="str" cm="1">
        <f t="array" ref="J7">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K7" s="11" cm="1">
        <f t="array" ref="K7">IF(_Engine!D4&lt;&gt;"","",SDK_RenderDigit("Auto",$M$9,_Engine!D16,2))</f>
        <v>2</v>
      </c>
      <c r="L7" s="23" t="str" cm="1">
        <f t="array" ref="L7">IF(_Engine!D4&lt;&gt;"","",SDK_RenderDigit("Auto",$M$9,_Engine!D16,3))</f>
        <v/>
      </c>
      <c r="M7" s="10"/>
      <c r="N7" s="22" t="str" cm="1">
        <f t="array" ref="N7">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O7" s="11" t="str" cm="1">
        <f t="array" ref="O7">IF(_Engine!E4&lt;&gt;"","",SDK_RenderDigit("Auto",$Q$9,_Engine!E16,2))</f>
        <v/>
      </c>
      <c r="P7" s="16" t="str" cm="1">
        <f t="array" ref="P7">IF(_Engine!E4&lt;&gt;"","",SDK_RenderDigit("Auto",$Q$9,_Engine!E16,3))</f>
        <v/>
      </c>
      <c r="Q7" s="10"/>
      <c r="R7" s="14" t="str" cm="1">
        <f t="array" ref="R7">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S7" s="10" t="str" cm="1">
        <f t="array" ref="S7">IF(_Engine!F4&lt;&gt;"","",SDK_RenderDigit("Auto",$U$9,_Engine!F16,2))</f>
        <v/>
      </c>
      <c r="T7" s="17" t="str" cm="1">
        <f t="array" ref="T7">IF(_Engine!F4&lt;&gt;"","",SDK_RenderDigit("Auto",$U$9,_Engine!F16,3))</f>
        <v/>
      </c>
      <c r="U7" s="10"/>
      <c r="V7" s="13" t="str" cm="1">
        <f t="array" ref="V7">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W7" s="11" t="str" cm="1">
        <f t="array" ref="W7">IF(_Engine!G4&lt;&gt;"","",SDK_RenderDigit("Auto",$Y$9,_Engine!G16,2))</f>
        <v/>
      </c>
      <c r="X7" s="23" t="str" cm="1">
        <f t="array" ref="X7">IF(_Engine!G4&lt;&gt;"","",SDK_RenderDigit("Auto",$Y$9,_Engine!G16,3))</f>
        <v/>
      </c>
      <c r="Y7" s="10"/>
      <c r="Z7" s="22" t="str" cm="1">
        <f t="array" ref="Z7">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AA7" s="11" t="str" cm="1">
        <f t="array" ref="AA7">IF(_Engine!H4&lt;&gt;"","",SDK_RenderDigit("Auto",$AC$9,_Engine!H16,2))</f>
        <v/>
      </c>
      <c r="AB7" s="16" cm="1">
        <f t="array" ref="AB7">IF(_Engine!H4&lt;&gt;"","",SDK_RenderDigit("Auto",$AC$9,_Engine!H16,3))</f>
        <v>3</v>
      </c>
      <c r="AC7" s="10"/>
      <c r="AD7" s="14" t="str" cm="1">
        <f t="array" ref="AD7">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AE7" s="10" cm="1">
        <f t="array" ref="AE7">IF(_Engine!I4&lt;&gt;"","",SDK_RenderDigit("Auto",$AG$9,_Engine!I16,2))</f>
        <v>2</v>
      </c>
      <c r="AF7" s="17" cm="1">
        <f t="array" ref="AF7">IF(_Engine!I4&lt;&gt;"","",SDK_RenderDigit("Auto",$AG$9,_Engine!I16,3))</f>
        <v>3</v>
      </c>
      <c r="AG7" s="10"/>
      <c r="AH7" s="13" t="str" cm="1">
        <f t="array" ref="AH7">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AI7" s="11" cm="1">
        <f t="array" ref="AI7">IF(_Engine!J4&lt;&gt;"","",SDK_RenderDigit("Auto",$AK$9,_Engine!J16,2))</f>
        <v>2</v>
      </c>
      <c r="AJ7" s="23" t="str" cm="1">
        <f t="array" ref="AJ7">IF(_Engine!J4&lt;&gt;"","",SDK_RenderDigit("Auto",$AK$9,_Engine!J16,3))</f>
        <v/>
      </c>
      <c r="AK7" s="10"/>
      <c r="AM7" s="109" t="s">
        <v>155</v>
      </c>
      <c r="AN7" s="109"/>
      <c r="AO7" s="109"/>
      <c r="AP7" s="109"/>
      <c r="AQ7" s="109"/>
      <c r="AR7" s="109"/>
      <c r="AS7" s="109"/>
      <c r="AT7" s="9"/>
      <c r="AU7" s="109" t="s">
        <v>156</v>
      </c>
      <c r="AV7" s="109"/>
      <c r="AW7" s="109"/>
      <c r="AX7" s="109"/>
      <c r="AY7" s="109"/>
      <c r="AZ7" s="109"/>
      <c r="BA7" s="109"/>
      <c r="BB7" s="9"/>
      <c r="BC7" s="109" t="s">
        <v>150</v>
      </c>
      <c r="BD7" s="109"/>
      <c r="BE7" s="109"/>
      <c r="BF7" s="109"/>
      <c r="BG7" s="109"/>
      <c r="BH7" s="109"/>
    </row>
    <row r="8" spans="2:61" ht="22" customHeight="1" thickBot="1">
      <c r="B8" s="20" t="str" cm="1">
        <f t="array" ref="B8">_xlfn.LET(_xlpm.r,QUOTIENT(ROW()-5,3)+1,_xlpm.c,QUOTIENT(COLUMN()-2,4)+1,_xlpm.live,INDEX(_Engine!$B$3:$J$11,_xlpm.r,_xlpm.c),_xlpm.cand,INDEX(_Engine!$B$15:$J$23,_xlpm.r,_xlpm.c),_xlpm.note,INDEX($B$4:$AK$30,3*_xlpm.r,4*_xlpm.c),IF(_xlpm.live&lt;&gt;"","",_xlfn.TEXTJOIN("·",TRUE,SDK_RenderDigit("Auto",_xlpm.note,_xlpm.cand,4),SDK_RenderDigit("Auto",_xlpm.note,_xlpm.cand,5))))</f>
        <v/>
      </c>
      <c r="C8" s="34">
        <f>_Engine!B28</f>
        <v>6</v>
      </c>
      <c r="D8" s="17" t="str" cm="1">
        <f t="array" ref="D8">IF(_Engine!B4&lt;&gt;"","",SDK_RenderDigit("Auto",$E$9,_Engine!B16,6))</f>
        <v/>
      </c>
      <c r="E8" s="10"/>
      <c r="F8" s="14" t="str" cm="1">
        <f t="array" ref="F8">_xlfn.LET(_xlpm.r,QUOTIENT(ROW()-5,3)+1,_xlpm.c,QUOTIENT(COLUMN()-2,4)+1,_xlpm.live,INDEX(_Engine!$B$3:$J$11,_xlpm.r,_xlpm.c),_xlpm.cand,INDEX(_Engine!$B$15:$J$23,_xlpm.r,_xlpm.c),_xlpm.note,INDEX($B$4:$AK$30,3*_xlpm.r,4*_xlpm.c),IF(_xlpm.live&lt;&gt;"","",_xlfn.TEXTJOIN("·",TRUE,SDK_RenderDigit("Auto",_xlpm.note,_xlpm.cand,4),SDK_RenderDigit("Auto",_xlpm.note,_xlpm.cand,5))))</f>
        <v>4</v>
      </c>
      <c r="G8" s="129"/>
      <c r="H8" s="17" t="str" cm="1">
        <f t="array" ref="H8">IF(_Engine!C4&lt;&gt;"","",SDK_RenderDigit("Auto",$I$9,_Engine!C16,6))</f>
        <v/>
      </c>
      <c r="I8" s="10"/>
      <c r="J8" s="14" t="str" cm="1">
        <f t="array" ref="J8">_xlfn.LET(_xlpm.r,QUOTIENT(ROW()-5,3)+1,_xlpm.c,QUOTIENT(COLUMN()-2,4)+1,_xlpm.live,INDEX(_Engine!$B$3:$J$11,_xlpm.r,_xlpm.c),_xlpm.cand,INDEX(_Engine!$B$15:$J$23,_xlpm.r,_xlpm.c),_xlpm.note,INDEX($B$4:$AK$30,3*_xlpm.r,4*_xlpm.c),IF(_xlpm.live&lt;&gt;"","",_xlfn.TEXTJOIN("·",TRUE,SDK_RenderDigit("Auto",_xlpm.note,_xlpm.cand,4),SDK_RenderDigit("Auto",_xlpm.note,_xlpm.cand,5))))</f>
        <v>4</v>
      </c>
      <c r="K8" s="129"/>
      <c r="L8" s="21" t="str" cm="1">
        <f t="array" ref="L8">IF(_Engine!D4&lt;&gt;"","",SDK_RenderDigit("Auto",$M$9,_Engine!D16,6))</f>
        <v/>
      </c>
      <c r="M8" s="10"/>
      <c r="N8" s="20" t="str" cm="1">
        <f t="array" ref="N8">_xlfn.LET(_xlpm.r,QUOTIENT(ROW()-5,3)+1,_xlpm.c,QUOTIENT(COLUMN()-2,4)+1,_xlpm.live,INDEX(_Engine!$B$3:$J$11,_xlpm.r,_xlpm.c),_xlpm.cand,INDEX(_Engine!$B$15:$J$23,_xlpm.r,_xlpm.c),_xlpm.note,INDEX($B$4:$AK$30,3*_xlpm.r,4*_xlpm.c),IF(_xlpm.live&lt;&gt;"","",_xlfn.TEXTJOIN("·",TRUE,SDK_RenderDigit("Auto",_xlpm.note,_xlpm.cand,4),SDK_RenderDigit("Auto",_xlpm.note,_xlpm.cand,5))))</f>
        <v/>
      </c>
      <c r="O8" s="34">
        <f>_Engine!E28</f>
        <v>1</v>
      </c>
      <c r="P8" s="17" t="str" cm="1">
        <f t="array" ref="P8">IF(_Engine!E4&lt;&gt;"","",SDK_RenderDigit("Auto",$Q$9,_Engine!E16,6))</f>
        <v/>
      </c>
      <c r="Q8" s="10"/>
      <c r="R8" s="14" t="str" cm="1">
        <f t="array" ref="R8">_xlfn.LET(_xlpm.r,QUOTIENT(ROW()-5,3)+1,_xlpm.c,QUOTIENT(COLUMN()-2,4)+1,_xlpm.live,INDEX(_Engine!$B$3:$J$11,_xlpm.r,_xlpm.c),_xlpm.cand,INDEX(_Engine!$B$15:$J$23,_xlpm.r,_xlpm.c),_xlpm.note,INDEX($B$4:$AK$30,3*_xlpm.r,4*_xlpm.c),IF(_xlpm.live&lt;&gt;"","",_xlfn.TEXTJOIN("·",TRUE,SDK_RenderDigit("Auto",_xlpm.note,_xlpm.cand,4),SDK_RenderDigit("Auto",_xlpm.note,_xlpm.cand,5))))</f>
        <v/>
      </c>
      <c r="S8" s="34">
        <f>_Engine!F28</f>
        <v>9</v>
      </c>
      <c r="T8" s="17" t="str" cm="1">
        <f t="array" ref="T8">IF(_Engine!F4&lt;&gt;"","",SDK_RenderDigit("Auto",$U$9,_Engine!F16,6))</f>
        <v/>
      </c>
      <c r="U8" s="10"/>
      <c r="V8" s="14" t="str" cm="1">
        <f t="array" ref="V8">_xlfn.LET(_xlpm.r,QUOTIENT(ROW()-5,3)+1,_xlpm.c,QUOTIENT(COLUMN()-2,4)+1,_xlpm.live,INDEX(_Engine!$B$3:$J$11,_xlpm.r,_xlpm.c),_xlpm.cand,INDEX(_Engine!$B$15:$J$23,_xlpm.r,_xlpm.c),_xlpm.note,INDEX($B$4:$AK$30,3*_xlpm.r,4*_xlpm.c),IF(_xlpm.live&lt;&gt;"","",_xlfn.TEXTJOIN("·",TRUE,SDK_RenderDigit("Auto",_xlpm.note,_xlpm.cand,4),SDK_RenderDigit("Auto",_xlpm.note,_xlpm.cand,5))))</f>
        <v/>
      </c>
      <c r="W8" s="34">
        <f>_Engine!G28</f>
        <v>5</v>
      </c>
      <c r="X8" s="21" t="str" cm="1">
        <f t="array" ref="X8">IF(_Engine!G4&lt;&gt;"","",SDK_RenderDigit("Auto",$Y$9,_Engine!G16,6))</f>
        <v/>
      </c>
      <c r="Y8" s="10"/>
      <c r="Z8" s="20" t="str" cm="1">
        <f t="array" ref="Z8">_xlfn.LET(_xlpm.r,QUOTIENT(ROW()-5,3)+1,_xlpm.c,QUOTIENT(COLUMN()-2,4)+1,_xlpm.live,INDEX(_Engine!$B$3:$J$11,_xlpm.r,_xlpm.c),_xlpm.cand,INDEX(_Engine!$B$15:$J$23,_xlpm.r,_xlpm.c),_xlpm.note,INDEX($B$4:$AK$30,3*_xlpm.r,4*_xlpm.c),IF(_xlpm.live&lt;&gt;"","",_xlfn.TEXTJOIN("·",TRUE,SDK_RenderDigit("Auto",_xlpm.note,_xlpm.cand,4),SDK_RenderDigit("Auto",_xlpm.note,_xlpm.cand,5))))</f>
        <v>4</v>
      </c>
      <c r="AA8" s="129"/>
      <c r="AB8" s="17" t="str" cm="1">
        <f t="array" ref="AB8">IF(_Engine!H4&lt;&gt;"","",SDK_RenderDigit("Auto",$AC$9,_Engine!H16,6))</f>
        <v/>
      </c>
      <c r="AC8" s="10"/>
      <c r="AD8" s="14" t="str" cm="1">
        <f t="array" ref="AD8">_xlfn.LET(_xlpm.r,QUOTIENT(ROW()-5,3)+1,_xlpm.c,QUOTIENT(COLUMN()-2,4)+1,_xlpm.live,INDEX(_Engine!$B$3:$J$11,_xlpm.r,_xlpm.c),_xlpm.cand,INDEX(_Engine!$B$15:$J$23,_xlpm.r,_xlpm.c),_xlpm.note,INDEX($B$4:$AK$30,3*_xlpm.r,4*_xlpm.c),IF(_xlpm.live&lt;&gt;"","",_xlfn.TEXTJOIN("·",TRUE,SDK_RenderDigit("Auto",_xlpm.note,_xlpm.cand,4),SDK_RenderDigit("Auto",_xlpm.note,_xlpm.cand,5))))</f>
        <v>4</v>
      </c>
      <c r="AE8" s="129"/>
      <c r="AF8" s="17" t="str" cm="1">
        <f t="array" ref="AF8">IF(_Engine!I4&lt;&gt;"","",SDK_RenderDigit("Auto",$AG$9,_Engine!I16,6))</f>
        <v/>
      </c>
      <c r="AG8" s="10"/>
      <c r="AH8" s="14" t="str" cm="1">
        <f t="array" ref="AH8">_xlfn.LET(_xlpm.r,QUOTIENT(ROW()-5,3)+1,_xlpm.c,QUOTIENT(COLUMN()-2,4)+1,_xlpm.live,INDEX(_Engine!$B$3:$J$11,_xlpm.r,_xlpm.c),_xlpm.cand,INDEX(_Engine!$B$15:$J$23,_xlpm.r,_xlpm.c),_xlpm.note,INDEX($B$4:$AK$30,3*_xlpm.r,4*_xlpm.c),IF(_xlpm.live&lt;&gt;"","",_xlfn.TEXTJOIN("·",TRUE,SDK_RenderDigit("Auto",_xlpm.note,_xlpm.cand,4),SDK_RenderDigit("Auto",_xlpm.note,_xlpm.cand,5))))</f>
        <v>4</v>
      </c>
      <c r="AI8" s="129"/>
      <c r="AJ8" s="21" t="str" cm="1">
        <f t="array" ref="AJ8">IF(_Engine!J4&lt;&gt;"","",SDK_RenderDigit("Auto",$AK$9,_Engine!J16,6))</f>
        <v/>
      </c>
      <c r="AK8" s="10"/>
      <c r="AM8" s="110">
        <f>81-COUNT(_Engine!$B$3:$J$11)</f>
        <v>51</v>
      </c>
      <c r="AN8" s="110"/>
      <c r="AO8" s="110"/>
      <c r="AP8" s="110"/>
      <c r="AQ8" s="110"/>
      <c r="AR8" s="110"/>
      <c r="AS8" s="110"/>
      <c r="AT8" s="9"/>
      <c r="AU8" s="111">
        <f>COUNTIF(_Engine!$B$51:$J$59,TRUE)</f>
        <v>0</v>
      </c>
      <c r="AV8" s="111"/>
      <c r="AW8" s="111"/>
      <c r="AX8" s="111"/>
      <c r="AY8" s="111"/>
      <c r="AZ8" s="111"/>
      <c r="BA8" s="111"/>
      <c r="BB8" s="9"/>
      <c r="BC8" s="107" t="s">
        <v>149</v>
      </c>
      <c r="BD8" s="107"/>
      <c r="BE8" s="107"/>
      <c r="BF8" s="107"/>
      <c r="BG8" s="107"/>
      <c r="BH8" s="107"/>
    </row>
    <row r="9" spans="2:61" ht="15" customHeight="1">
      <c r="B9" s="20" t="str" cm="1">
        <f t="array" ref="B9">IF(_Engine!B4&lt;&gt;"","",SDK_RenderDigit("Auto",$E$9,_Engine!B16,7))</f>
        <v/>
      </c>
      <c r="C9" s="10" t="str" cm="1">
        <f t="array" ref="C9">IF(_Engine!B4&lt;&gt;"","",SDK_RenderDigit("Auto",$E$9,_Engine!B16,8))</f>
        <v/>
      </c>
      <c r="D9" s="17" t="str" cm="1">
        <f t="array" ref="D9">IF(_Engine!B4&lt;&gt;"","",SDK_RenderDigit("Auto",$E$9,_Engine!B16,9))</f>
        <v/>
      </c>
      <c r="E9" s="10" t="str">
        <f>""</f>
        <v/>
      </c>
      <c r="F9" s="14" cm="1">
        <f t="array" ref="F9">IF(_Engine!C4&lt;&gt;"","",SDK_RenderDigit("Auto",$I$9,_Engine!C16,7))</f>
        <v>7</v>
      </c>
      <c r="G9" s="10" t="str" cm="1">
        <f t="array" ref="G9">IF(_Engine!C4&lt;&gt;"","",SDK_RenderDigit("Auto",$I$9,_Engine!C16,8))</f>
        <v/>
      </c>
      <c r="H9" s="17" t="str" cm="1">
        <f t="array" ref="H9">IF(_Engine!C4&lt;&gt;"","",SDK_RenderDigit("Auto",$I$9,_Engine!C16,9))</f>
        <v/>
      </c>
      <c r="I9" s="10" t="str">
        <f>""</f>
        <v/>
      </c>
      <c r="J9" s="14" cm="1">
        <f t="array" ref="J9">IF(_Engine!D4&lt;&gt;"","",SDK_RenderDigit("Auto",$M$9,_Engine!D16,7))</f>
        <v>7</v>
      </c>
      <c r="K9" s="10" t="str" cm="1">
        <f t="array" ref="K9">IF(_Engine!D4&lt;&gt;"","",SDK_RenderDigit("Auto",$M$9,_Engine!D16,8))</f>
        <v/>
      </c>
      <c r="L9" s="21" t="str" cm="1">
        <f t="array" ref="L9">IF(_Engine!D4&lt;&gt;"","",SDK_RenderDigit("Auto",$M$9,_Engine!D16,9))</f>
        <v/>
      </c>
      <c r="M9" s="10" t="str">
        <f>""</f>
        <v/>
      </c>
      <c r="N9" s="20" t="str" cm="1">
        <f t="array" ref="N9">IF(_Engine!E4&lt;&gt;"","",SDK_RenderDigit("Auto",$Q$9,_Engine!E16,7))</f>
        <v/>
      </c>
      <c r="O9" s="10" t="str" cm="1">
        <f t="array" ref="O9">IF(_Engine!E4&lt;&gt;"","",SDK_RenderDigit("Auto",$Q$9,_Engine!E16,8))</f>
        <v/>
      </c>
      <c r="P9" s="17" t="str" cm="1">
        <f t="array" ref="P9">IF(_Engine!E4&lt;&gt;"","",SDK_RenderDigit("Auto",$Q$9,_Engine!E16,9))</f>
        <v/>
      </c>
      <c r="Q9" s="10" t="str">
        <f>""</f>
        <v/>
      </c>
      <c r="R9" s="14" t="str" cm="1">
        <f t="array" ref="R9">IF(_Engine!F4&lt;&gt;"","",SDK_RenderDigit("Auto",$U$9,_Engine!F16,7))</f>
        <v/>
      </c>
      <c r="S9" s="10" t="str" cm="1">
        <f t="array" ref="S9">IF(_Engine!F4&lt;&gt;"","",SDK_RenderDigit("Auto",$U$9,_Engine!F16,8))</f>
        <v/>
      </c>
      <c r="T9" s="17" t="str" cm="1">
        <f t="array" ref="T9">IF(_Engine!F4&lt;&gt;"","",SDK_RenderDigit("Auto",$U$9,_Engine!F16,9))</f>
        <v/>
      </c>
      <c r="U9" s="10" t="str">
        <f>""</f>
        <v/>
      </c>
      <c r="V9" s="14" t="str" cm="1">
        <f t="array" ref="V9">IF(_Engine!G4&lt;&gt;"","",SDK_RenderDigit("Auto",$Y$9,_Engine!G16,7))</f>
        <v/>
      </c>
      <c r="W9" s="10" t="str" cm="1">
        <f t="array" ref="W9">IF(_Engine!G4&lt;&gt;"","",SDK_RenderDigit("Auto",$Y$9,_Engine!G16,8))</f>
        <v/>
      </c>
      <c r="X9" s="21" t="str" cm="1">
        <f t="array" ref="X9">IF(_Engine!G4&lt;&gt;"","",SDK_RenderDigit("Auto",$Y$9,_Engine!G16,9))</f>
        <v/>
      </c>
      <c r="Y9" s="10" t="str">
        <f>""</f>
        <v/>
      </c>
      <c r="Z9" s="20" cm="1">
        <f t="array" ref="Z9">IF(_Engine!H4&lt;&gt;"","",SDK_RenderDigit("Auto",$AC$9,_Engine!H16,7))</f>
        <v>7</v>
      </c>
      <c r="AA9" s="10" cm="1">
        <f t="array" ref="AA9">IF(_Engine!H4&lt;&gt;"","",SDK_RenderDigit("Auto",$AC$9,_Engine!H16,8))</f>
        <v>8</v>
      </c>
      <c r="AB9" s="17" t="str" cm="1">
        <f t="array" ref="AB9">IF(_Engine!H4&lt;&gt;"","",SDK_RenderDigit("Auto",$AC$9,_Engine!H16,9))</f>
        <v/>
      </c>
      <c r="AC9" s="10" t="str">
        <f>""</f>
        <v/>
      </c>
      <c r="AD9" s="14" t="str" cm="1">
        <f t="array" ref="AD9">IF(_Engine!I4&lt;&gt;"","",SDK_RenderDigit("Auto",$AG$9,_Engine!I16,7))</f>
        <v/>
      </c>
      <c r="AE9" s="10" t="str" cm="1">
        <f t="array" ref="AE9">IF(_Engine!I4&lt;&gt;"","",SDK_RenderDigit("Auto",$AG$9,_Engine!I16,8))</f>
        <v/>
      </c>
      <c r="AF9" s="17" t="str" cm="1">
        <f t="array" ref="AF9">IF(_Engine!I4&lt;&gt;"","",SDK_RenderDigit("Auto",$AG$9,_Engine!I16,9))</f>
        <v/>
      </c>
      <c r="AG9" s="10" t="str">
        <f>""</f>
        <v/>
      </c>
      <c r="AH9" s="14" cm="1">
        <f t="array" ref="AH9">IF(_Engine!J4&lt;&gt;"","",SDK_RenderDigit("Auto",$AK$9,_Engine!J16,7))</f>
        <v>7</v>
      </c>
      <c r="AI9" s="10" cm="1">
        <f t="array" ref="AI9">IF(_Engine!J4&lt;&gt;"","",SDK_RenderDigit("Auto",$AK$9,_Engine!J16,8))</f>
        <v>8</v>
      </c>
      <c r="AJ9" s="21" t="str" cm="1">
        <f t="array" ref="AJ9">IF(_Engine!J4&lt;&gt;"","",SDK_RenderDigit("Auto",$AK$9,_Engine!J16,9))</f>
        <v/>
      </c>
      <c r="AK9" s="10" t="str">
        <f>""</f>
        <v/>
      </c>
      <c r="AM9" s="110"/>
      <c r="AN9" s="110"/>
      <c r="AO9" s="110"/>
      <c r="AP9" s="110"/>
      <c r="AQ9" s="110"/>
      <c r="AR9" s="110"/>
      <c r="AS9" s="110"/>
      <c r="AT9" s="9"/>
      <c r="AU9" s="111"/>
      <c r="AV9" s="111"/>
      <c r="AW9" s="111"/>
      <c r="AX9" s="111"/>
      <c r="AY9" s="111"/>
      <c r="AZ9" s="111"/>
      <c r="BA9" s="111"/>
      <c r="BB9" s="9"/>
      <c r="BC9" s="107"/>
      <c r="BD9" s="107"/>
      <c r="BE9" s="107"/>
      <c r="BF9" s="107"/>
      <c r="BG9" s="107"/>
      <c r="BH9" s="107"/>
    </row>
    <row r="10" spans="2:61" ht="15" customHeight="1">
      <c r="B10" s="22" t="str" cm="1">
        <f t="array" ref="B10">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1</v>
      </c>
      <c r="C10" s="11" cm="1">
        <f t="array" ref="C10">IF(_Engine!B5&lt;&gt;"","",SDK_RenderDigit("Auto",$E$12,_Engine!B17,2))</f>
        <v>2</v>
      </c>
      <c r="D10" s="16" t="str" cm="1">
        <f t="array" ref="D10">IF(_Engine!B5&lt;&gt;"","",SDK_RenderDigit("Auto",$E$12,_Engine!B17,3))</f>
        <v/>
      </c>
      <c r="E10" s="10"/>
      <c r="F10" s="13" t="str" cm="1">
        <f t="array" ref="F10">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G10" s="11" t="str" cm="1">
        <f t="array" ref="G10">IF(_Engine!C5&lt;&gt;"","",SDK_RenderDigit("Auto",$I$12,_Engine!C17,2))</f>
        <v/>
      </c>
      <c r="H10" s="16" t="str" cm="1">
        <f t="array" ref="H10">IF(_Engine!C5&lt;&gt;"","",SDK_RenderDigit("Auto",$I$12,_Engine!C17,3))</f>
        <v/>
      </c>
      <c r="I10" s="10"/>
      <c r="J10" s="13" t="str" cm="1">
        <f t="array" ref="J10">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K10" s="11" t="str" cm="1">
        <f t="array" ref="K10">IF(_Engine!D5&lt;&gt;"","",SDK_RenderDigit("Auto",$M$12,_Engine!D17,2))</f>
        <v/>
      </c>
      <c r="L10" s="23" t="str" cm="1">
        <f t="array" ref="L10">IF(_Engine!D5&lt;&gt;"","",SDK_RenderDigit("Auto",$M$12,_Engine!D17,3))</f>
        <v/>
      </c>
      <c r="M10" s="10"/>
      <c r="N10" s="22" t="str" cm="1">
        <f t="array" ref="N10">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O10" s="11" cm="1">
        <f t="array" ref="O10">IF(_Engine!E5&lt;&gt;"","",SDK_RenderDigit("Auto",$Q$12,_Engine!E17,2))</f>
        <v>2</v>
      </c>
      <c r="P10" s="16" cm="1">
        <f t="array" ref="P10">IF(_Engine!E5&lt;&gt;"","",SDK_RenderDigit("Auto",$Q$12,_Engine!E17,3))</f>
        <v>3</v>
      </c>
      <c r="Q10" s="10"/>
      <c r="R10" s="13" t="str" cm="1">
        <f t="array" ref="R10">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S10" s="11" t="str" cm="1">
        <f t="array" ref="S10">IF(_Engine!F5&lt;&gt;"","",SDK_RenderDigit("Auto",$U$12,_Engine!F17,2))</f>
        <v/>
      </c>
      <c r="T10" s="16" cm="1">
        <f t="array" ref="T10">IF(_Engine!F5&lt;&gt;"","",SDK_RenderDigit("Auto",$U$12,_Engine!F17,3))</f>
        <v>3</v>
      </c>
      <c r="U10" s="10"/>
      <c r="V10" s="13" t="str" cm="1">
        <f t="array" ref="V10">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W10" s="11" cm="1">
        <f t="array" ref="W10">IF(_Engine!G5&lt;&gt;"","",SDK_RenderDigit("Auto",$Y$12,_Engine!G17,2))</f>
        <v>2</v>
      </c>
      <c r="X10" s="23" t="str" cm="1">
        <f t="array" ref="X10">IF(_Engine!G5&lt;&gt;"","",SDK_RenderDigit("Auto",$Y$12,_Engine!G17,3))</f>
        <v/>
      </c>
      <c r="Y10" s="10"/>
      <c r="Z10" s="22" t="str" cm="1">
        <f t="array" ref="Z10">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1</v>
      </c>
      <c r="AA10" s="11" t="str" cm="1">
        <f t="array" ref="AA10">IF(_Engine!H5&lt;&gt;"","",SDK_RenderDigit("Auto",$AC$12,_Engine!H17,2))</f>
        <v/>
      </c>
      <c r="AB10" s="16" cm="1">
        <f t="array" ref="AB10">IF(_Engine!H5&lt;&gt;"","",SDK_RenderDigit("Auto",$AC$12,_Engine!H17,3))</f>
        <v>3</v>
      </c>
      <c r="AC10" s="10"/>
      <c r="AD10" s="13" t="str" cm="1">
        <f t="array" ref="AD10">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AE10" s="11" t="str" cm="1">
        <f t="array" ref="AE10">IF(_Engine!I5&lt;&gt;"","",SDK_RenderDigit("Auto",$AG$12,_Engine!I17,2))</f>
        <v/>
      </c>
      <c r="AF10" s="16" t="str" cm="1">
        <f t="array" ref="AF10">IF(_Engine!I5&lt;&gt;"","",SDK_RenderDigit("Auto",$AG$12,_Engine!I17,3))</f>
        <v/>
      </c>
      <c r="AG10" s="10"/>
      <c r="AH10" s="13" t="str" cm="1">
        <f t="array" ref="AH10">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AI10" s="11" cm="1">
        <f t="array" ref="AI10">IF(_Engine!J5&lt;&gt;"","",SDK_RenderDigit("Auto",$AK$12,_Engine!J17,2))</f>
        <v>2</v>
      </c>
      <c r="AJ10" s="23" t="str" cm="1">
        <f t="array" ref="AJ10">IF(_Engine!J5&lt;&gt;"","",SDK_RenderDigit("Auto",$AK$12,_Engine!J17,3))</f>
        <v/>
      </c>
      <c r="AK10" s="10"/>
      <c r="AM10" s="112" t="s">
        <v>148</v>
      </c>
      <c r="AN10" s="112"/>
      <c r="AO10" s="112"/>
      <c r="AP10" s="112"/>
      <c r="AQ10" s="112"/>
      <c r="AR10" s="112"/>
      <c r="AS10" s="71"/>
      <c r="AT10" s="71"/>
      <c r="AU10" s="71"/>
      <c r="AV10" s="71"/>
      <c r="AW10" s="71"/>
      <c r="AX10" s="71"/>
      <c r="AY10" s="71"/>
      <c r="AZ10" s="71"/>
      <c r="BA10" s="112"/>
      <c r="BB10" s="112"/>
      <c r="BC10" s="112"/>
      <c r="BD10" s="112"/>
      <c r="BE10" s="112"/>
      <c r="BF10" s="112"/>
      <c r="BG10" s="112"/>
      <c r="BH10" s="112"/>
    </row>
    <row r="11" spans="2:61" ht="22" customHeight="1" thickBot="1">
      <c r="B11" s="20" t="str" cm="1">
        <f t="array" ref="B11">_xlfn.LET(_xlpm.r,QUOTIENT(ROW()-5,3)+1,_xlpm.c,QUOTIENT(COLUMN()-2,4)+1,_xlpm.live,INDEX(_Engine!$B$3:$J$11,_xlpm.r,_xlpm.c),_xlpm.cand,INDEX(_Engine!$B$15:$J$23,_xlpm.r,_xlpm.c),_xlpm.note,INDEX($B$4:$AK$30,3*_xlpm.r,4*_xlpm.c),IF(_xlpm.live&lt;&gt;"","",_xlfn.TEXTJOIN("·",TRUE,SDK_RenderDigit("Auto",_xlpm.note,_xlpm.cand,4),SDK_RenderDigit("Auto",_xlpm.note,_xlpm.cand,5))))</f>
        <v/>
      </c>
      <c r="C11" s="129"/>
      <c r="D11" s="17" t="str" cm="1">
        <f t="array" ref="D11">IF(_Engine!B5&lt;&gt;"","",SDK_RenderDigit("Auto",$E$12,_Engine!B17,6))</f>
        <v/>
      </c>
      <c r="E11" s="10"/>
      <c r="F11" s="14" t="str" cm="1">
        <f t="array" ref="F11">_xlfn.LET(_xlpm.r,QUOTIENT(ROW()-5,3)+1,_xlpm.c,QUOTIENT(COLUMN()-2,4)+1,_xlpm.live,INDEX(_Engine!$B$3:$J$11,_xlpm.r,_xlpm.c),_xlpm.cand,INDEX(_Engine!$B$15:$J$23,_xlpm.r,_xlpm.c),_xlpm.note,INDEX($B$4:$AK$30,3*_xlpm.r,4*_xlpm.c),IF(_xlpm.live&lt;&gt;"","",_xlfn.TEXTJOIN("·",TRUE,SDK_RenderDigit("Auto",_xlpm.note,_xlpm.cand,4),SDK_RenderDigit("Auto",_xlpm.note,_xlpm.cand,5))))</f>
        <v/>
      </c>
      <c r="G11" s="34">
        <f>_Engine!C29</f>
        <v>9</v>
      </c>
      <c r="H11" s="17" t="str" cm="1">
        <f t="array" ref="H11">IF(_Engine!C5&lt;&gt;"","",SDK_RenderDigit("Auto",$I$12,_Engine!C17,6))</f>
        <v/>
      </c>
      <c r="I11" s="10"/>
      <c r="J11" s="14" t="str" cm="1">
        <f t="array" ref="J11">_xlfn.LET(_xlpm.r,QUOTIENT(ROW()-5,3)+1,_xlpm.c,QUOTIENT(COLUMN()-2,4)+1,_xlpm.live,INDEX(_Engine!$B$3:$J$11,_xlpm.r,_xlpm.c),_xlpm.cand,INDEX(_Engine!$B$15:$J$23,_xlpm.r,_xlpm.c),_xlpm.note,INDEX($B$4:$AK$30,3*_xlpm.r,4*_xlpm.c),IF(_xlpm.live&lt;&gt;"","",_xlfn.TEXTJOIN("·",TRUE,SDK_RenderDigit("Auto",_xlpm.note,_xlpm.cand,4),SDK_RenderDigit("Auto",_xlpm.note,_xlpm.cand,5))))</f>
        <v/>
      </c>
      <c r="K11" s="34">
        <f>_Engine!D29</f>
        <v>8</v>
      </c>
      <c r="L11" s="21" t="str" cm="1">
        <f t="array" ref="L11">IF(_Engine!D5&lt;&gt;"","",SDK_RenderDigit("Auto",$M$12,_Engine!D17,6))</f>
        <v/>
      </c>
      <c r="M11" s="10"/>
      <c r="N11" s="20" t="str" cm="1">
        <f t="array" ref="N11">_xlfn.LET(_xlpm.r,QUOTIENT(ROW()-5,3)+1,_xlpm.c,QUOTIENT(COLUMN()-2,4)+1,_xlpm.live,INDEX(_Engine!$B$3:$J$11,_xlpm.r,_xlpm.c),_xlpm.cand,INDEX(_Engine!$B$15:$J$23,_xlpm.r,_xlpm.c),_xlpm.note,INDEX($B$4:$AK$30,3*_xlpm.r,4*_xlpm.c),IF(_xlpm.live&lt;&gt;"","",_xlfn.TEXTJOIN("·",TRUE,SDK_RenderDigit("Auto",_xlpm.note,_xlpm.cand,4),SDK_RenderDigit("Auto",_xlpm.note,_xlpm.cand,5))))</f>
        <v/>
      </c>
      <c r="O11" s="129"/>
      <c r="P11" s="17" t="str" cm="1">
        <f t="array" ref="P11">IF(_Engine!E5&lt;&gt;"","",SDK_RenderDigit("Auto",$Q$12,_Engine!E17,6))</f>
        <v/>
      </c>
      <c r="Q11" s="10"/>
      <c r="R11" s="14" t="str" cm="1">
        <f t="array" ref="R11">_xlfn.LET(_xlpm.r,QUOTIENT(ROW()-5,3)+1,_xlpm.c,QUOTIENT(COLUMN()-2,4)+1,_xlpm.live,INDEX(_Engine!$B$3:$J$11,_xlpm.r,_xlpm.c),_xlpm.cand,INDEX(_Engine!$B$15:$J$23,_xlpm.r,_xlpm.c),_xlpm.note,INDEX($B$4:$AK$30,3*_xlpm.r,4*_xlpm.c),IF(_xlpm.live&lt;&gt;"","",_xlfn.TEXTJOIN("·",TRUE,SDK_RenderDigit("Auto",_xlpm.note,_xlpm.cand,4),SDK_RenderDigit("Auto",_xlpm.note,_xlpm.cand,5))))</f>
        <v>4</v>
      </c>
      <c r="S11" s="129"/>
      <c r="T11" s="17" t="str" cm="1">
        <f t="array" ref="T11">IF(_Engine!F5&lt;&gt;"","",SDK_RenderDigit("Auto",$U$12,_Engine!F17,6))</f>
        <v/>
      </c>
      <c r="U11" s="10"/>
      <c r="V11" s="14" t="str" cm="1">
        <f t="array" ref="V11">_xlfn.LET(_xlpm.r,QUOTIENT(ROW()-5,3)+1,_xlpm.c,QUOTIENT(COLUMN()-2,4)+1,_xlpm.live,INDEX(_Engine!$B$3:$J$11,_xlpm.r,_xlpm.c),_xlpm.cand,INDEX(_Engine!$B$15:$J$23,_xlpm.r,_xlpm.c),_xlpm.note,INDEX($B$4:$AK$30,3*_xlpm.r,4*_xlpm.c),IF(_xlpm.live&lt;&gt;"","",_xlfn.TEXTJOIN("·",TRUE,SDK_RenderDigit("Auto",_xlpm.note,_xlpm.cand,4),SDK_RenderDigit("Auto",_xlpm.note,_xlpm.cand,5))))</f>
        <v>4</v>
      </c>
      <c r="W11" s="129"/>
      <c r="X11" s="21" t="str" cm="1">
        <f t="array" ref="X11">IF(_Engine!G5&lt;&gt;"","",SDK_RenderDigit("Auto",$Y$12,_Engine!G17,6))</f>
        <v/>
      </c>
      <c r="Y11" s="10"/>
      <c r="Z11" s="20" t="str" cm="1">
        <f t="array" ref="Z11">_xlfn.LET(_xlpm.r,QUOTIENT(ROW()-5,3)+1,_xlpm.c,QUOTIENT(COLUMN()-2,4)+1,_xlpm.live,INDEX(_Engine!$B$3:$J$11,_xlpm.r,_xlpm.c),_xlpm.cand,INDEX(_Engine!$B$15:$J$23,_xlpm.r,_xlpm.c),_xlpm.note,INDEX($B$4:$AK$30,3*_xlpm.r,4*_xlpm.c),IF(_xlpm.live&lt;&gt;"","",_xlfn.TEXTJOIN("·",TRUE,SDK_RenderDigit("Auto",_xlpm.note,_xlpm.cand,4),SDK_RenderDigit("Auto",_xlpm.note,_xlpm.cand,5))))</f>
        <v>4·5</v>
      </c>
      <c r="AA11" s="129"/>
      <c r="AB11" s="17" t="str" cm="1">
        <f t="array" ref="AB11">IF(_Engine!H5&lt;&gt;"","",SDK_RenderDigit("Auto",$AC$12,_Engine!H17,6))</f>
        <v/>
      </c>
      <c r="AC11" s="10"/>
      <c r="AD11" s="14" t="str" cm="1">
        <f t="array" ref="AD11">_xlfn.LET(_xlpm.r,QUOTIENT(ROW()-5,3)+1,_xlpm.c,QUOTIENT(COLUMN()-2,4)+1,_xlpm.live,INDEX(_Engine!$B$3:$J$11,_xlpm.r,_xlpm.c),_xlpm.cand,INDEX(_Engine!$B$15:$J$23,_xlpm.r,_xlpm.c),_xlpm.note,INDEX($B$4:$AK$30,3*_xlpm.r,4*_xlpm.c),IF(_xlpm.live&lt;&gt;"","",_xlfn.TEXTJOIN("·",TRUE,SDK_RenderDigit("Auto",_xlpm.note,_xlpm.cand,4),SDK_RenderDigit("Auto",_xlpm.note,_xlpm.cand,5))))</f>
        <v/>
      </c>
      <c r="AE11" s="34">
        <f>_Engine!I29</f>
        <v>6</v>
      </c>
      <c r="AF11" s="17" t="str" cm="1">
        <f t="array" ref="AF11">IF(_Engine!I5&lt;&gt;"","",SDK_RenderDigit("Auto",$AG$12,_Engine!I17,6))</f>
        <v/>
      </c>
      <c r="AG11" s="10"/>
      <c r="AH11" s="14" t="str" cm="1">
        <f t="array" ref="AH11">_xlfn.LET(_xlpm.r,QUOTIENT(ROW()-5,3)+1,_xlpm.c,QUOTIENT(COLUMN()-2,4)+1,_xlpm.live,INDEX(_Engine!$B$3:$J$11,_xlpm.r,_xlpm.c),_xlpm.cand,INDEX(_Engine!$B$15:$J$23,_xlpm.r,_xlpm.c),_xlpm.note,INDEX($B$4:$AK$30,3*_xlpm.r,4*_xlpm.c),IF(_xlpm.live&lt;&gt;"","",_xlfn.TEXTJOIN("·",TRUE,SDK_RenderDigit("Auto",_xlpm.note,_xlpm.cand,4),SDK_RenderDigit("Auto",_xlpm.note,_xlpm.cand,5))))</f>
        <v>4</v>
      </c>
      <c r="AI11" s="129"/>
      <c r="AJ11" s="21" t="str" cm="1">
        <f t="array" ref="AJ11">IF(_Engine!J5&lt;&gt;"","",SDK_RenderDigit("Auto",$AK$12,_Engine!J17,6))</f>
        <v/>
      </c>
      <c r="AK11" s="10"/>
      <c r="AM11" s="113" t="s">
        <v>154</v>
      </c>
      <c r="AN11" s="113"/>
      <c r="AO11" s="113"/>
      <c r="AP11" s="113"/>
      <c r="AQ11" s="113"/>
      <c r="AR11" s="55"/>
      <c r="AS11" s="131" t="s">
        <v>40</v>
      </c>
      <c r="AT11" s="114"/>
      <c r="AU11" s="114"/>
      <c r="AV11" s="114"/>
      <c r="AW11" s="114"/>
      <c r="AX11" s="114"/>
      <c r="AY11" s="114"/>
      <c r="AZ11" s="114"/>
      <c r="BA11" s="55"/>
      <c r="BB11" s="55"/>
      <c r="BC11" s="55"/>
      <c r="BD11" s="55"/>
      <c r="BE11" s="55"/>
      <c r="BF11" s="55"/>
      <c r="BG11" s="55"/>
      <c r="BH11" s="55"/>
    </row>
    <row r="12" spans="2:61" ht="15" customHeight="1" thickBot="1">
      <c r="B12" s="20" t="str" cm="1">
        <f t="array" ref="B12">IF(_Engine!B5&lt;&gt;"","",SDK_RenderDigit("Auto",$E$12,_Engine!B17,7))</f>
        <v/>
      </c>
      <c r="C12" s="10" t="str" cm="1">
        <f t="array" ref="C12">IF(_Engine!B5&lt;&gt;"","",SDK_RenderDigit("Auto",$E$12,_Engine!B17,8))</f>
        <v/>
      </c>
      <c r="D12" s="17" t="str" cm="1">
        <f t="array" ref="D12">IF(_Engine!B5&lt;&gt;"","",SDK_RenderDigit("Auto",$E$12,_Engine!B17,9))</f>
        <v/>
      </c>
      <c r="E12" s="10" t="str">
        <f>""</f>
        <v/>
      </c>
      <c r="F12" s="14" t="str" cm="1">
        <f t="array" ref="F12">IF(_Engine!C5&lt;&gt;"","",SDK_RenderDigit("Auto",$I$12,_Engine!C17,7))</f>
        <v/>
      </c>
      <c r="G12" s="10" t="str" cm="1">
        <f t="array" ref="G12">IF(_Engine!C5&lt;&gt;"","",SDK_RenderDigit("Auto",$I$12,_Engine!C17,8))</f>
        <v/>
      </c>
      <c r="H12" s="17" t="str" cm="1">
        <f t="array" ref="H12">IF(_Engine!C5&lt;&gt;"","",SDK_RenderDigit("Auto",$I$12,_Engine!C17,9))</f>
        <v/>
      </c>
      <c r="I12" s="10" t="str">
        <f>""</f>
        <v/>
      </c>
      <c r="J12" s="14" t="str" cm="1">
        <f t="array" ref="J12">IF(_Engine!D5&lt;&gt;"","",SDK_RenderDigit("Auto",$M$12,_Engine!D17,7))</f>
        <v/>
      </c>
      <c r="K12" s="10" t="str" cm="1">
        <f t="array" ref="K12">IF(_Engine!D5&lt;&gt;"","",SDK_RenderDigit("Auto",$M$12,_Engine!D17,8))</f>
        <v/>
      </c>
      <c r="L12" s="21" t="str" cm="1">
        <f t="array" ref="L12">IF(_Engine!D5&lt;&gt;"","",SDK_RenderDigit("Auto",$M$12,_Engine!D17,9))</f>
        <v/>
      </c>
      <c r="M12" s="10" t="str">
        <f>""</f>
        <v/>
      </c>
      <c r="N12" s="20" t="str" cm="1">
        <f t="array" ref="N12">IF(_Engine!E5&lt;&gt;"","",SDK_RenderDigit("Auto",$Q$12,_Engine!E17,7))</f>
        <v/>
      </c>
      <c r="O12" s="10" t="str" cm="1">
        <f t="array" ref="O12">IF(_Engine!E5&lt;&gt;"","",SDK_RenderDigit("Auto",$Q$12,_Engine!E17,8))</f>
        <v/>
      </c>
      <c r="P12" s="17" t="str" cm="1">
        <f t="array" ref="P12">IF(_Engine!E5&lt;&gt;"","",SDK_RenderDigit("Auto",$Q$12,_Engine!E17,9))</f>
        <v/>
      </c>
      <c r="Q12" s="10" t="str">
        <f>""</f>
        <v/>
      </c>
      <c r="R12" s="14" t="str" cm="1">
        <f t="array" ref="R12">IF(_Engine!F5&lt;&gt;"","",SDK_RenderDigit("Auto",$U$12,_Engine!F17,7))</f>
        <v/>
      </c>
      <c r="S12" s="10" t="str" cm="1">
        <f t="array" ref="S12">IF(_Engine!F5&lt;&gt;"","",SDK_RenderDigit("Auto",$U$12,_Engine!F17,8))</f>
        <v/>
      </c>
      <c r="T12" s="17" t="str" cm="1">
        <f t="array" ref="T12">IF(_Engine!F5&lt;&gt;"","",SDK_RenderDigit("Auto",$U$12,_Engine!F17,9))</f>
        <v/>
      </c>
      <c r="U12" s="10" t="str">
        <f>""</f>
        <v/>
      </c>
      <c r="V12" s="14" t="str" cm="1">
        <f t="array" ref="V12">IF(_Engine!G5&lt;&gt;"","",SDK_RenderDigit("Auto",$Y$12,_Engine!G17,7))</f>
        <v/>
      </c>
      <c r="W12" s="10" t="str" cm="1">
        <f t="array" ref="W12">IF(_Engine!G5&lt;&gt;"","",SDK_RenderDigit("Auto",$Y$12,_Engine!G17,8))</f>
        <v/>
      </c>
      <c r="X12" s="21" t="str" cm="1">
        <f t="array" ref="X12">IF(_Engine!G5&lt;&gt;"","",SDK_RenderDigit("Auto",$Y$12,_Engine!G17,9))</f>
        <v/>
      </c>
      <c r="Y12" s="10" t="str">
        <f>""</f>
        <v/>
      </c>
      <c r="Z12" s="20" cm="1">
        <f t="array" ref="Z12">IF(_Engine!H5&lt;&gt;"","",SDK_RenderDigit("Auto",$AC$12,_Engine!H17,7))</f>
        <v>7</v>
      </c>
      <c r="AA12" s="10" t="str" cm="1">
        <f t="array" ref="AA12">IF(_Engine!H5&lt;&gt;"","",SDK_RenderDigit("Auto",$AC$12,_Engine!H17,8))</f>
        <v/>
      </c>
      <c r="AB12" s="17" t="str" cm="1">
        <f t="array" ref="AB12">IF(_Engine!H5&lt;&gt;"","",SDK_RenderDigit("Auto",$AC$12,_Engine!H17,9))</f>
        <v/>
      </c>
      <c r="AC12" s="10" t="str">
        <f>""</f>
        <v/>
      </c>
      <c r="AD12" s="14" t="str" cm="1">
        <f t="array" ref="AD12">IF(_Engine!I5&lt;&gt;"","",SDK_RenderDigit("Auto",$AG$12,_Engine!I17,7))</f>
        <v/>
      </c>
      <c r="AE12" s="10" t="str" cm="1">
        <f t="array" ref="AE12">IF(_Engine!I5&lt;&gt;"","",SDK_RenderDigit("Auto",$AG$12,_Engine!I17,8))</f>
        <v/>
      </c>
      <c r="AF12" s="17" t="str" cm="1">
        <f t="array" ref="AF12">IF(_Engine!I5&lt;&gt;"","",SDK_RenderDigit("Auto",$AG$12,_Engine!I17,9))</f>
        <v/>
      </c>
      <c r="AG12" s="10" t="str">
        <f>""</f>
        <v/>
      </c>
      <c r="AH12" s="14" cm="1">
        <f t="array" ref="AH12">IF(_Engine!J5&lt;&gt;"","",SDK_RenderDigit("Auto",$AK$12,_Engine!J17,7))</f>
        <v>7</v>
      </c>
      <c r="AI12" s="10" t="str" cm="1">
        <f t="array" ref="AI12">IF(_Engine!J5&lt;&gt;"","",SDK_RenderDigit("Auto",$AK$12,_Engine!J17,8))</f>
        <v/>
      </c>
      <c r="AJ12" s="21" t="str" cm="1">
        <f t="array" ref="AJ12">IF(_Engine!J5&lt;&gt;"","",SDK_RenderDigit("Auto",$AK$12,_Engine!J17,9))</f>
        <v/>
      </c>
      <c r="AK12" s="10" t="str">
        <f>""</f>
        <v/>
      </c>
      <c r="AM12" s="115" t="str" cm="1">
        <f t="array" ref="AM12">IF($AS$11="Off","",IF(COUNTIF(_Engine!$B$51:$J$59,TRUE)&gt;0,"Resolve the conflict before using Coach.",IF(_Engine!$B$99,_Engine!$B$98,IF($AS$11="Verify",IF(SDK_IsSolved(_Engine!$B$3:$J$11,_Engine!$B$39:$J$47),"Puzzle complete.",_xlfn.SWITCH(_Engine!$B$100,"VIABLE","VIABLE · At least one completion remains."&amp;CHAR(10)&amp;"Global search checked the full board. Return Mode to Off afterward.","NO SOLUTION","NO SOLUTION · Current entries cannot complete."&amp;CHAR(10)&amp;"Undo one or more recent entries. Return Mode to Off afterward.","CONFLICT","Resolve the conflict before using Coach.","SEARCH ERROR","SEARCH ERROR · Excel could not complete the global check."&amp;CHAR(10)&amp;"Return Coach to Off and try again.","")),IF($AS$11="Hint",_Engine!$B$88,_Engine!$B$89&amp;CHAR(10)&amp;_Engine!$B$90)))))</f>
        <v/>
      </c>
      <c r="AN12" s="115"/>
      <c r="AO12" s="115"/>
      <c r="AP12" s="115"/>
      <c r="AQ12" s="115"/>
      <c r="AR12" s="115"/>
      <c r="AS12" s="115"/>
      <c r="AT12" s="115"/>
      <c r="AU12" s="115"/>
      <c r="AV12" s="115"/>
      <c r="AW12" s="115"/>
      <c r="AX12" s="115"/>
      <c r="AY12" s="115"/>
      <c r="AZ12" s="115"/>
      <c r="BA12" s="115"/>
      <c r="BB12" s="115"/>
      <c r="BC12" s="115"/>
      <c r="BD12" s="115"/>
      <c r="BE12" s="115"/>
      <c r="BF12" s="115"/>
      <c r="BG12" s="115"/>
      <c r="BH12" s="115"/>
    </row>
    <row r="13" spans="2:61" ht="15" customHeight="1" thickTop="1">
      <c r="B13" s="24" t="str" cm="1">
        <f t="array" ref="B13">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C13" s="25" t="str" cm="1">
        <f t="array" ref="C13">IF(_Engine!B6&lt;&gt;"","",SDK_RenderDigit("Auto",$E$15,_Engine!B18,2))</f>
        <v/>
      </c>
      <c r="D13" s="26" t="str" cm="1">
        <f t="array" ref="D13">IF(_Engine!B6&lt;&gt;"","",SDK_RenderDigit("Auto",$E$15,_Engine!B18,3))</f>
        <v/>
      </c>
      <c r="E13" s="25"/>
      <c r="F13" s="27" t="str" cm="1">
        <f t="array" ref="F13">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1</v>
      </c>
      <c r="G13" s="25" cm="1">
        <f t="array" ref="G13">IF(_Engine!C6&lt;&gt;"","",SDK_RenderDigit("Auto",$I$15,_Engine!C18,2))</f>
        <v>2</v>
      </c>
      <c r="H13" s="26" t="str" cm="1">
        <f t="array" ref="H13">IF(_Engine!C6&lt;&gt;"","",SDK_RenderDigit("Auto",$I$15,_Engine!C18,3))</f>
        <v/>
      </c>
      <c r="I13" s="25"/>
      <c r="J13" s="27" t="str" cm="1">
        <f t="array" ref="J13">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1</v>
      </c>
      <c r="K13" s="25" cm="1">
        <f t="array" ref="K13">IF(_Engine!D6&lt;&gt;"","",SDK_RenderDigit("Auto",$M$15,_Engine!D18,2))</f>
        <v>2</v>
      </c>
      <c r="L13" s="28" t="str" cm="1">
        <f t="array" ref="L13">IF(_Engine!D6&lt;&gt;"","",SDK_RenderDigit("Auto",$M$15,_Engine!D18,3))</f>
        <v/>
      </c>
      <c r="M13" s="25"/>
      <c r="N13" s="24" t="str" cm="1">
        <f t="array" ref="N13">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O13" s="25" t="str" cm="1">
        <f t="array" ref="O13">IF(_Engine!E6&lt;&gt;"","",SDK_RenderDigit("Auto",$Q$15,_Engine!E18,2))</f>
        <v/>
      </c>
      <c r="P13" s="26" t="str" cm="1">
        <f t="array" ref="P13">IF(_Engine!E6&lt;&gt;"","",SDK_RenderDigit("Auto",$Q$15,_Engine!E18,3))</f>
        <v/>
      </c>
      <c r="Q13" s="25"/>
      <c r="R13" s="27" t="str" cm="1">
        <f t="array" ref="R13">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S13" s="25" t="str" cm="1">
        <f t="array" ref="S13">IF(_Engine!F6&lt;&gt;"","",SDK_RenderDigit("Auto",$U$15,_Engine!F18,2))</f>
        <v/>
      </c>
      <c r="T13" s="26" t="str" cm="1">
        <f t="array" ref="T13">IF(_Engine!F6&lt;&gt;"","",SDK_RenderDigit("Auto",$U$15,_Engine!F18,3))</f>
        <v/>
      </c>
      <c r="U13" s="25"/>
      <c r="V13" s="27" t="str" cm="1">
        <f t="array" ref="V13">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1</v>
      </c>
      <c r="W13" s="25" t="str" cm="1">
        <f t="array" ref="W13">IF(_Engine!G6&lt;&gt;"","",SDK_RenderDigit("Auto",$Y$15,_Engine!G18,2))</f>
        <v/>
      </c>
      <c r="X13" s="28" t="str" cm="1">
        <f t="array" ref="X13">IF(_Engine!G6&lt;&gt;"","",SDK_RenderDigit("Auto",$Y$15,_Engine!G18,3))</f>
        <v/>
      </c>
      <c r="Y13" s="25"/>
      <c r="Z13" s="24" t="str" cm="1">
        <f t="array" ref="Z13">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AA13" s="25" t="str" cm="1">
        <f t="array" ref="AA13">IF(_Engine!H6&lt;&gt;"","",SDK_RenderDigit("Auto",$AC$15,_Engine!H18,2))</f>
        <v/>
      </c>
      <c r="AB13" s="26" t="str" cm="1">
        <f t="array" ref="AB13">IF(_Engine!H6&lt;&gt;"","",SDK_RenderDigit("Auto",$AC$15,_Engine!H18,3))</f>
        <v/>
      </c>
      <c r="AC13" s="25"/>
      <c r="AD13" s="27" t="str" cm="1">
        <f t="array" ref="AD13">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AE13" s="25" cm="1">
        <f t="array" ref="AE13">IF(_Engine!I6&lt;&gt;"","",SDK_RenderDigit("Auto",$AG$15,_Engine!I18,2))</f>
        <v>2</v>
      </c>
      <c r="AF13" s="26" t="str" cm="1">
        <f t="array" ref="AF13">IF(_Engine!I6&lt;&gt;"","",SDK_RenderDigit("Auto",$AG$15,_Engine!I18,3))</f>
        <v/>
      </c>
      <c r="AG13" s="25"/>
      <c r="AH13" s="27" t="str" cm="1">
        <f t="array" ref="AH13">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AI13" s="25" t="str" cm="1">
        <f t="array" ref="AI13">IF(_Engine!J6&lt;&gt;"","",SDK_RenderDigit("Auto",$AK$15,_Engine!J18,2))</f>
        <v/>
      </c>
      <c r="AJ13" s="28" t="str" cm="1">
        <f t="array" ref="AJ13">IF(_Engine!J6&lt;&gt;"","",SDK_RenderDigit("Auto",$AK$15,_Engine!J18,3))</f>
        <v/>
      </c>
      <c r="AK13" s="10"/>
      <c r="AM13" s="115"/>
      <c r="AN13" s="115"/>
      <c r="AO13" s="115"/>
      <c r="AP13" s="115"/>
      <c r="AQ13" s="115"/>
      <c r="AR13" s="115"/>
      <c r="AS13" s="115"/>
      <c r="AT13" s="115"/>
      <c r="AU13" s="115"/>
      <c r="AV13" s="115"/>
      <c r="AW13" s="115"/>
      <c r="AX13" s="115"/>
      <c r="AY13" s="115"/>
      <c r="AZ13" s="115"/>
      <c r="BA13" s="115"/>
      <c r="BB13" s="115"/>
      <c r="BC13" s="115"/>
      <c r="BD13" s="115"/>
      <c r="BE13" s="115"/>
      <c r="BF13" s="115"/>
      <c r="BG13" s="115"/>
      <c r="BH13" s="115"/>
    </row>
    <row r="14" spans="2:61" ht="22" customHeight="1" thickBot="1">
      <c r="B14" s="20" t="str" cm="1">
        <f t="array" ref="B14">_xlfn.LET(_xlpm.r,QUOTIENT(ROW()-5,3)+1,_xlpm.c,QUOTIENT(COLUMN()-2,4)+1,_xlpm.live,INDEX(_Engine!$B$3:$J$11,_xlpm.r,_xlpm.c),_xlpm.cand,INDEX(_Engine!$B$15:$J$23,_xlpm.r,_xlpm.c),_xlpm.note,INDEX($B$4:$AK$30,3*_xlpm.r,4*_xlpm.c),IF(_xlpm.live&lt;&gt;"","",_xlfn.TEXTJOIN("·",TRUE,SDK_RenderDigit("Auto",_xlpm.note,_xlpm.cand,4),SDK_RenderDigit("Auto",_xlpm.note,_xlpm.cand,5))))</f>
        <v/>
      </c>
      <c r="C14" s="34">
        <f>_Engine!B30</f>
        <v>8</v>
      </c>
      <c r="D14" s="17" t="str" cm="1">
        <f t="array" ref="D14">IF(_Engine!B6&lt;&gt;"","",SDK_RenderDigit("Auto",$E$15,_Engine!B18,6))</f>
        <v/>
      </c>
      <c r="E14" s="10"/>
      <c r="F14" s="14" t="str" cm="1">
        <f t="array" ref="F14">_xlfn.LET(_xlpm.r,QUOTIENT(ROW()-5,3)+1,_xlpm.c,QUOTIENT(COLUMN()-2,4)+1,_xlpm.live,INDEX(_Engine!$B$3:$J$11,_xlpm.r,_xlpm.c),_xlpm.cand,INDEX(_Engine!$B$15:$J$23,_xlpm.r,_xlpm.c),_xlpm.note,INDEX($B$4:$AK$30,3*_xlpm.r,4*_xlpm.c),IF(_xlpm.live&lt;&gt;"","",_xlfn.TEXTJOIN("·",TRUE,SDK_RenderDigit("Auto",_xlpm.note,_xlpm.cand,4),SDK_RenderDigit("Auto",_xlpm.note,_xlpm.cand,5))))</f>
        <v>5</v>
      </c>
      <c r="G14" s="129"/>
      <c r="H14" s="17" t="str" cm="1">
        <f t="array" ref="H14">IF(_Engine!C6&lt;&gt;"","",SDK_RenderDigit("Auto",$I$15,_Engine!C18,6))</f>
        <v/>
      </c>
      <c r="I14" s="10"/>
      <c r="J14" s="14" t="str" cm="1">
        <f t="array" ref="J14">_xlfn.LET(_xlpm.r,QUOTIENT(ROW()-5,3)+1,_xlpm.c,QUOTIENT(COLUMN()-2,4)+1,_xlpm.live,INDEX(_Engine!$B$3:$J$11,_xlpm.r,_xlpm.c),_xlpm.cand,INDEX(_Engine!$B$15:$J$23,_xlpm.r,_xlpm.c),_xlpm.note,INDEX($B$4:$AK$30,3*_xlpm.r,4*_xlpm.c),IF(_xlpm.live&lt;&gt;"","",_xlfn.TEXTJOIN("·",TRUE,SDK_RenderDigit("Auto",_xlpm.note,_xlpm.cand,4),SDK_RenderDigit("Auto",_xlpm.note,_xlpm.cand,5))))</f>
        <v>5</v>
      </c>
      <c r="K14" s="129"/>
      <c r="L14" s="21" t="str" cm="1">
        <f t="array" ref="L14">IF(_Engine!D6&lt;&gt;"","",SDK_RenderDigit("Auto",$M$15,_Engine!D18,6))</f>
        <v/>
      </c>
      <c r="M14" s="10"/>
      <c r="N14" s="20" t="str" cm="1">
        <f t="array" ref="N14">_xlfn.LET(_xlpm.r,QUOTIENT(ROW()-5,3)+1,_xlpm.c,QUOTIENT(COLUMN()-2,4)+1,_xlpm.live,INDEX(_Engine!$B$3:$J$11,_xlpm.r,_xlpm.c),_xlpm.cand,INDEX(_Engine!$B$15:$J$23,_xlpm.r,_xlpm.c),_xlpm.note,INDEX($B$4:$AK$30,3*_xlpm.r,4*_xlpm.c),IF(_xlpm.live&lt;&gt;"","",_xlfn.TEXTJOIN("·",TRUE,SDK_RenderDigit("Auto",_xlpm.note,_xlpm.cand,4),SDK_RenderDigit("Auto",_xlpm.note,_xlpm.cand,5))))</f>
        <v>5</v>
      </c>
      <c r="O14" s="129"/>
      <c r="P14" s="17" t="str" cm="1">
        <f t="array" ref="P14">IF(_Engine!E6&lt;&gt;"","",SDK_RenderDigit("Auto",$Q$15,_Engine!E18,6))</f>
        <v/>
      </c>
      <c r="Q14" s="10"/>
      <c r="R14" s="14" t="str" cm="1">
        <f t="array" ref="R14">_xlfn.LET(_xlpm.r,QUOTIENT(ROW()-5,3)+1,_xlpm.c,QUOTIENT(COLUMN()-2,4)+1,_xlpm.live,INDEX(_Engine!$B$3:$J$11,_xlpm.r,_xlpm.c),_xlpm.cand,INDEX(_Engine!$B$15:$J$23,_xlpm.r,_xlpm.c),_xlpm.note,INDEX($B$4:$AK$30,3*_xlpm.r,4*_xlpm.c),IF(_xlpm.live&lt;&gt;"","",_xlfn.TEXTJOIN("·",TRUE,SDK_RenderDigit("Auto",_xlpm.note,_xlpm.cand,4),SDK_RenderDigit("Auto",_xlpm.note,_xlpm.cand,5))))</f>
        <v/>
      </c>
      <c r="S14" s="34">
        <f>_Engine!F30</f>
        <v>6</v>
      </c>
      <c r="T14" s="17" t="str" cm="1">
        <f t="array" ref="T14">IF(_Engine!F6&lt;&gt;"","",SDK_RenderDigit("Auto",$U$15,_Engine!F18,6))</f>
        <v/>
      </c>
      <c r="U14" s="10"/>
      <c r="V14" s="14" t="str" cm="1">
        <f t="array" ref="V14">_xlfn.LET(_xlpm.r,QUOTIENT(ROW()-5,3)+1,_xlpm.c,QUOTIENT(COLUMN()-2,4)+1,_xlpm.live,INDEX(_Engine!$B$3:$J$11,_xlpm.r,_xlpm.c),_xlpm.cand,INDEX(_Engine!$B$15:$J$23,_xlpm.r,_xlpm.c),_xlpm.note,INDEX($B$4:$AK$30,3*_xlpm.r,4*_xlpm.c),IF(_xlpm.live&lt;&gt;"","",_xlfn.TEXTJOIN("·",TRUE,SDK_RenderDigit("Auto",_xlpm.note,_xlpm.cand,4),SDK_RenderDigit("Auto",_xlpm.note,_xlpm.cand,5))))</f>
        <v>4</v>
      </c>
      <c r="W14" s="129"/>
      <c r="X14" s="21" t="str" cm="1">
        <f t="array" ref="X14">IF(_Engine!G6&lt;&gt;"","",SDK_RenderDigit("Auto",$Y$15,_Engine!G18,6))</f>
        <v/>
      </c>
      <c r="Y14" s="10"/>
      <c r="Z14" s="20" t="str" cm="1">
        <f t="array" ref="Z14">_xlfn.LET(_xlpm.r,QUOTIENT(ROW()-5,3)+1,_xlpm.c,QUOTIENT(COLUMN()-2,4)+1,_xlpm.live,INDEX(_Engine!$B$3:$J$11,_xlpm.r,_xlpm.c),_xlpm.cand,INDEX(_Engine!$B$15:$J$23,_xlpm.r,_xlpm.c),_xlpm.note,INDEX($B$4:$AK$30,3*_xlpm.r,4*_xlpm.c),IF(_xlpm.live&lt;&gt;"","",_xlfn.TEXTJOIN("·",TRUE,SDK_RenderDigit("Auto",_xlpm.note,_xlpm.cand,4),SDK_RenderDigit("Auto",_xlpm.note,_xlpm.cand,5))))</f>
        <v>4·5</v>
      </c>
      <c r="AA14" s="129"/>
      <c r="AB14" s="17" t="str" cm="1">
        <f t="array" ref="AB14">IF(_Engine!H6&lt;&gt;"","",SDK_RenderDigit("Auto",$AC$15,_Engine!H18,6))</f>
        <v/>
      </c>
      <c r="AC14" s="10"/>
      <c r="AD14" s="14" t="str" cm="1">
        <f t="array" ref="AD14">_xlfn.LET(_xlpm.r,QUOTIENT(ROW()-5,3)+1,_xlpm.c,QUOTIENT(COLUMN()-2,4)+1,_xlpm.live,INDEX(_Engine!$B$3:$J$11,_xlpm.r,_xlpm.c),_xlpm.cand,INDEX(_Engine!$B$15:$J$23,_xlpm.r,_xlpm.c),_xlpm.note,INDEX($B$4:$AK$30,3*_xlpm.r,4*_xlpm.c),IF(_xlpm.live&lt;&gt;"","",_xlfn.TEXTJOIN("·",TRUE,SDK_RenderDigit("Auto",_xlpm.note,_xlpm.cand,4),SDK_RenderDigit("Auto",_xlpm.note,_xlpm.cand,5))))</f>
        <v>4·5</v>
      </c>
      <c r="AE14" s="129"/>
      <c r="AF14" s="17" t="str" cm="1">
        <f t="array" ref="AF14">IF(_Engine!I6&lt;&gt;"","",SDK_RenderDigit("Auto",$AG$15,_Engine!I18,6))</f>
        <v/>
      </c>
      <c r="AG14" s="10"/>
      <c r="AH14" s="14" t="str" cm="1">
        <f t="array" ref="AH14">_xlfn.LET(_xlpm.r,QUOTIENT(ROW()-5,3)+1,_xlpm.c,QUOTIENT(COLUMN()-2,4)+1,_xlpm.live,INDEX(_Engine!$B$3:$J$11,_xlpm.r,_xlpm.c),_xlpm.cand,INDEX(_Engine!$B$15:$J$23,_xlpm.r,_xlpm.c),_xlpm.note,INDEX($B$4:$AK$30,3*_xlpm.r,4*_xlpm.c),IF(_xlpm.live&lt;&gt;"","",_xlfn.TEXTJOIN("·",TRUE,SDK_RenderDigit("Auto",_xlpm.note,_xlpm.cand,4),SDK_RenderDigit("Auto",_xlpm.note,_xlpm.cand,5))))</f>
        <v/>
      </c>
      <c r="AI14" s="34">
        <f>_Engine!J30</f>
        <v>3</v>
      </c>
      <c r="AJ14" s="21" t="str" cm="1">
        <f t="array" ref="AJ14">IF(_Engine!J6&lt;&gt;"","",SDK_RenderDigit("Auto",$AK$15,_Engine!J18,6))</f>
        <v/>
      </c>
      <c r="AK14" s="10"/>
      <c r="AM14" s="115"/>
      <c r="AN14" s="115"/>
      <c r="AO14" s="115"/>
      <c r="AP14" s="115"/>
      <c r="AQ14" s="115"/>
      <c r="AR14" s="115"/>
      <c r="AS14" s="115"/>
      <c r="AT14" s="115"/>
      <c r="AU14" s="115"/>
      <c r="AV14" s="115"/>
      <c r="AW14" s="115"/>
      <c r="AX14" s="115"/>
      <c r="AY14" s="115"/>
      <c r="AZ14" s="115"/>
      <c r="BA14" s="115"/>
      <c r="BB14" s="115"/>
      <c r="BC14" s="115"/>
      <c r="BD14" s="115"/>
      <c r="BE14" s="115"/>
      <c r="BF14" s="115"/>
      <c r="BG14" s="115"/>
      <c r="BH14" s="115"/>
    </row>
    <row r="15" spans="2:61" ht="15" customHeight="1">
      <c r="B15" s="20" t="str" cm="1">
        <f t="array" ref="B15">IF(_Engine!B6&lt;&gt;"","",SDK_RenderDigit("Auto",$E$15,_Engine!B18,7))</f>
        <v/>
      </c>
      <c r="C15" s="10" t="str" cm="1">
        <f t="array" ref="C15">IF(_Engine!B6&lt;&gt;"","",SDK_RenderDigit("Auto",$E$15,_Engine!B18,8))</f>
        <v/>
      </c>
      <c r="D15" s="17" t="str" cm="1">
        <f t="array" ref="D15">IF(_Engine!B6&lt;&gt;"","",SDK_RenderDigit("Auto",$E$15,_Engine!B18,9))</f>
        <v/>
      </c>
      <c r="E15" s="10" t="str">
        <f>""</f>
        <v/>
      </c>
      <c r="F15" s="15" t="str" cm="1">
        <f t="array" ref="F15">IF(_Engine!C6&lt;&gt;"","",SDK_RenderDigit("Auto",$I$15,_Engine!C18,7))</f>
        <v/>
      </c>
      <c r="G15" s="12" t="str" cm="1">
        <f t="array" ref="G15">IF(_Engine!C6&lt;&gt;"","",SDK_RenderDigit("Auto",$I$15,_Engine!C18,8))</f>
        <v/>
      </c>
      <c r="H15" s="18" t="str" cm="1">
        <f t="array" ref="H15">IF(_Engine!C6&lt;&gt;"","",SDK_RenderDigit("Auto",$I$15,_Engine!C18,9))</f>
        <v/>
      </c>
      <c r="I15" s="10" t="str">
        <f>""</f>
        <v/>
      </c>
      <c r="J15" s="14" t="str" cm="1">
        <f t="array" ref="J15">IF(_Engine!D6&lt;&gt;"","",SDK_RenderDigit("Auto",$M$15,_Engine!D18,7))</f>
        <v/>
      </c>
      <c r="K15" s="10" t="str" cm="1">
        <f t="array" ref="K15">IF(_Engine!D6&lt;&gt;"","",SDK_RenderDigit("Auto",$M$15,_Engine!D18,8))</f>
        <v/>
      </c>
      <c r="L15" s="21" cm="1">
        <f t="array" ref="L15">IF(_Engine!D6&lt;&gt;"","",SDK_RenderDigit("Auto",$M$15,_Engine!D18,9))</f>
        <v>9</v>
      </c>
      <c r="M15" s="10" t="str">
        <f>""</f>
        <v/>
      </c>
      <c r="N15" s="20" cm="1">
        <f t="array" ref="N15">IF(_Engine!E6&lt;&gt;"","",SDK_RenderDigit("Auto",$Q$15,_Engine!E18,7))</f>
        <v>7</v>
      </c>
      <c r="O15" s="10" t="str" cm="1">
        <f t="array" ref="O15">IF(_Engine!E6&lt;&gt;"","",SDK_RenderDigit("Auto",$Q$15,_Engine!E18,8))</f>
        <v/>
      </c>
      <c r="P15" s="17" cm="1">
        <f t="array" ref="P15">IF(_Engine!E6&lt;&gt;"","",SDK_RenderDigit("Auto",$Q$15,_Engine!E18,9))</f>
        <v>9</v>
      </c>
      <c r="Q15" s="10" t="str">
        <f>""</f>
        <v/>
      </c>
      <c r="R15" s="15" t="str" cm="1">
        <f t="array" ref="R15">IF(_Engine!F6&lt;&gt;"","",SDK_RenderDigit("Auto",$U$15,_Engine!F18,7))</f>
        <v/>
      </c>
      <c r="S15" s="12" t="str" cm="1">
        <f t="array" ref="S15">IF(_Engine!F6&lt;&gt;"","",SDK_RenderDigit("Auto",$U$15,_Engine!F18,8))</f>
        <v/>
      </c>
      <c r="T15" s="18" t="str" cm="1">
        <f t="array" ref="T15">IF(_Engine!F6&lt;&gt;"","",SDK_RenderDigit("Auto",$U$15,_Engine!F18,9))</f>
        <v/>
      </c>
      <c r="U15" s="10" t="str">
        <f>""</f>
        <v/>
      </c>
      <c r="V15" s="14" cm="1">
        <f t="array" ref="V15">IF(_Engine!G6&lt;&gt;"","",SDK_RenderDigit("Auto",$Y$15,_Engine!G18,7))</f>
        <v>7</v>
      </c>
      <c r="W15" s="10" t="str" cm="1">
        <f t="array" ref="W15">IF(_Engine!G6&lt;&gt;"","",SDK_RenderDigit("Auto",$Y$15,_Engine!G18,8))</f>
        <v/>
      </c>
      <c r="X15" s="21" t="str" cm="1">
        <f t="array" ref="X15">IF(_Engine!G6&lt;&gt;"","",SDK_RenderDigit("Auto",$Y$15,_Engine!G18,9))</f>
        <v/>
      </c>
      <c r="Y15" s="10" t="str">
        <f>""</f>
        <v/>
      </c>
      <c r="Z15" s="20" cm="1">
        <f t="array" ref="Z15">IF(_Engine!H6&lt;&gt;"","",SDK_RenderDigit("Auto",$AC$15,_Engine!H18,7))</f>
        <v>7</v>
      </c>
      <c r="AA15" s="10" t="str" cm="1">
        <f t="array" ref="AA15">IF(_Engine!H6&lt;&gt;"","",SDK_RenderDigit("Auto",$AC$15,_Engine!H18,8))</f>
        <v/>
      </c>
      <c r="AB15" s="17" cm="1">
        <f t="array" ref="AB15">IF(_Engine!H6&lt;&gt;"","",SDK_RenderDigit("Auto",$AC$15,_Engine!H18,9))</f>
        <v>9</v>
      </c>
      <c r="AC15" s="10" t="str">
        <f>""</f>
        <v/>
      </c>
      <c r="AD15" s="15" t="str" cm="1">
        <f t="array" ref="AD15">IF(_Engine!I6&lt;&gt;"","",SDK_RenderDigit("Auto",$AG$15,_Engine!I18,7))</f>
        <v/>
      </c>
      <c r="AE15" s="12" t="str" cm="1">
        <f t="array" ref="AE15">IF(_Engine!I6&lt;&gt;"","",SDK_RenderDigit("Auto",$AG$15,_Engine!I18,8))</f>
        <v/>
      </c>
      <c r="AF15" s="18" cm="1">
        <f t="array" ref="AF15">IF(_Engine!I6&lt;&gt;"","",SDK_RenderDigit("Auto",$AG$15,_Engine!I18,9))</f>
        <v>9</v>
      </c>
      <c r="AG15" s="10" t="str">
        <f>""</f>
        <v/>
      </c>
      <c r="AH15" s="14" t="str" cm="1">
        <f t="array" ref="AH15">IF(_Engine!J6&lt;&gt;"","",SDK_RenderDigit("Auto",$AK$15,_Engine!J18,7))</f>
        <v/>
      </c>
      <c r="AI15" s="10" t="str" cm="1">
        <f t="array" ref="AI15">IF(_Engine!J6&lt;&gt;"","",SDK_RenderDigit("Auto",$AK$15,_Engine!J18,8))</f>
        <v/>
      </c>
      <c r="AJ15" s="21" t="str" cm="1">
        <f t="array" ref="AJ15">IF(_Engine!J6&lt;&gt;"","",SDK_RenderDigit("Auto",$AK$15,_Engine!J18,9))</f>
        <v/>
      </c>
      <c r="AK15" s="10" t="str">
        <f>""</f>
        <v/>
      </c>
      <c r="AM15" s="115"/>
      <c r="AN15" s="115"/>
      <c r="AO15" s="115"/>
      <c r="AP15" s="115"/>
      <c r="AQ15" s="115"/>
      <c r="AR15" s="115"/>
      <c r="AS15" s="115"/>
      <c r="AT15" s="115"/>
      <c r="AU15" s="115"/>
      <c r="AV15" s="115"/>
      <c r="AW15" s="115"/>
      <c r="AX15" s="115"/>
      <c r="AY15" s="115"/>
      <c r="AZ15" s="115"/>
      <c r="BA15" s="115"/>
      <c r="BB15" s="115"/>
      <c r="BC15" s="115"/>
      <c r="BD15" s="115"/>
      <c r="BE15" s="115"/>
      <c r="BF15" s="115"/>
      <c r="BG15" s="115"/>
      <c r="BH15" s="115"/>
      <c r="BI15" s="19"/>
    </row>
    <row r="16" spans="2:61" ht="15" customHeight="1">
      <c r="B16" s="22" t="str" cm="1">
        <f t="array" ref="B16">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C16" s="11" t="str" cm="1">
        <f t="array" ref="C16">IF(_Engine!B7&lt;&gt;"","",SDK_RenderDigit("Auto",$E$18,_Engine!B19,2))</f>
        <v/>
      </c>
      <c r="D16" s="16" t="str" cm="1">
        <f t="array" ref="D16">IF(_Engine!B7&lt;&gt;"","",SDK_RenderDigit("Auto",$E$18,_Engine!B19,3))</f>
        <v/>
      </c>
      <c r="E16" s="10"/>
      <c r="F16" s="14" t="str" cm="1">
        <f t="array" ref="F16">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G16" s="10" cm="1">
        <f t="array" ref="G16">IF(_Engine!C7&lt;&gt;"","",SDK_RenderDigit("Auto",$I$18,_Engine!C19,2))</f>
        <v>2</v>
      </c>
      <c r="H16" s="17" t="str" cm="1">
        <f t="array" ref="H16">IF(_Engine!C7&lt;&gt;"","",SDK_RenderDigit("Auto",$I$18,_Engine!C19,3))</f>
        <v/>
      </c>
      <c r="I16" s="10"/>
      <c r="J16" s="13" t="str" cm="1">
        <f t="array" ref="J16">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K16" s="11" cm="1">
        <f t="array" ref="K16">IF(_Engine!D7&lt;&gt;"","",SDK_RenderDigit("Auto",$M$18,_Engine!D19,2))</f>
        <v>2</v>
      </c>
      <c r="L16" s="23" t="str" cm="1">
        <f t="array" ref="L16">IF(_Engine!D7&lt;&gt;"","",SDK_RenderDigit("Auto",$M$18,_Engine!D19,3))</f>
        <v/>
      </c>
      <c r="M16" s="10"/>
      <c r="N16" s="22" t="str" cm="1">
        <f t="array" ref="N16">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O16" s="11" t="str" cm="1">
        <f t="array" ref="O16">IF(_Engine!E7&lt;&gt;"","",SDK_RenderDigit("Auto",$Q$18,_Engine!E19,2))</f>
        <v/>
      </c>
      <c r="P16" s="16" t="str" cm="1">
        <f t="array" ref="P16">IF(_Engine!E7&lt;&gt;"","",SDK_RenderDigit("Auto",$Q$18,_Engine!E19,3))</f>
        <v/>
      </c>
      <c r="Q16" s="10"/>
      <c r="R16" s="14" t="str" cm="1">
        <f t="array" ref="R16">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S16" s="10" t="str" cm="1">
        <f t="array" ref="S16">IF(_Engine!F7&lt;&gt;"","",SDK_RenderDigit("Auto",$U$18,_Engine!F19,2))</f>
        <v/>
      </c>
      <c r="T16" s="17" t="str" cm="1">
        <f t="array" ref="T16">IF(_Engine!F7&lt;&gt;"","",SDK_RenderDigit("Auto",$U$18,_Engine!F19,3))</f>
        <v/>
      </c>
      <c r="U16" s="10"/>
      <c r="V16" s="13" t="str" cm="1">
        <f t="array" ref="V16">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W16" s="11" t="str" cm="1">
        <f t="array" ref="W16">IF(_Engine!G7&lt;&gt;"","",SDK_RenderDigit("Auto",$Y$18,_Engine!G19,2))</f>
        <v/>
      </c>
      <c r="X16" s="23" t="str" cm="1">
        <f t="array" ref="X16">IF(_Engine!G7&lt;&gt;"","",SDK_RenderDigit("Auto",$Y$18,_Engine!G19,3))</f>
        <v/>
      </c>
      <c r="Y16" s="10"/>
      <c r="Z16" s="22" t="str" cm="1">
        <f t="array" ref="Z16">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AA16" s="11" t="str" cm="1">
        <f t="array" ref="AA16">IF(_Engine!H7&lt;&gt;"","",SDK_RenderDigit("Auto",$AC$18,_Engine!H19,2))</f>
        <v/>
      </c>
      <c r="AB16" s="16" t="str" cm="1">
        <f t="array" ref="AB16">IF(_Engine!H7&lt;&gt;"","",SDK_RenderDigit("Auto",$AC$18,_Engine!H19,3))</f>
        <v/>
      </c>
      <c r="AC16" s="10"/>
      <c r="AD16" s="14" t="str" cm="1">
        <f t="array" ref="AD16">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AE16" s="10" cm="1">
        <f t="array" ref="AE16">IF(_Engine!I7&lt;&gt;"","",SDK_RenderDigit("Auto",$AG$18,_Engine!I19,2))</f>
        <v>2</v>
      </c>
      <c r="AF16" s="17" t="str" cm="1">
        <f t="array" ref="AF16">IF(_Engine!I7&lt;&gt;"","",SDK_RenderDigit("Auto",$AG$18,_Engine!I19,3))</f>
        <v/>
      </c>
      <c r="AG16" s="10"/>
      <c r="AH16" s="13" t="str" cm="1">
        <f t="array" ref="AH16">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AI16" s="11" t="str" cm="1">
        <f t="array" ref="AI16">IF(_Engine!J7&lt;&gt;"","",SDK_RenderDigit("Auto",$AK$18,_Engine!J19,2))</f>
        <v/>
      </c>
      <c r="AJ16" s="23" t="str" cm="1">
        <f t="array" ref="AJ16">IF(_Engine!J7&lt;&gt;"","",SDK_RenderDigit("Auto",$AK$18,_Engine!J19,3))</f>
        <v/>
      </c>
      <c r="AK16" s="10"/>
      <c r="AM16" s="71" t="s">
        <v>151</v>
      </c>
      <c r="AN16" s="71"/>
      <c r="AO16" s="71"/>
      <c r="AP16" s="71"/>
      <c r="AQ16" s="71"/>
      <c r="AR16" s="71"/>
      <c r="AS16" s="71"/>
      <c r="AT16" s="71"/>
      <c r="AU16" s="71"/>
      <c r="AV16" s="71"/>
      <c r="AW16" s="71"/>
      <c r="AX16" s="71"/>
      <c r="AY16" s="71"/>
      <c r="AZ16" s="71"/>
      <c r="BA16" s="71"/>
      <c r="BB16" s="71"/>
      <c r="BC16" s="71"/>
      <c r="BD16" s="71"/>
      <c r="BE16" s="71"/>
      <c r="BF16" s="71"/>
      <c r="BG16" s="71"/>
      <c r="BH16" s="71"/>
    </row>
    <row r="17" spans="2:60" ht="22" customHeight="1" thickBot="1">
      <c r="B17" s="20" t="str" cm="1">
        <f t="array" ref="B17">_xlfn.LET(_xlpm.r,QUOTIENT(ROW()-5,3)+1,_xlpm.c,QUOTIENT(COLUMN()-2,4)+1,_xlpm.live,INDEX(_Engine!$B$3:$J$11,_xlpm.r,_xlpm.c),_xlpm.cand,INDEX(_Engine!$B$15:$J$23,_xlpm.r,_xlpm.c),_xlpm.note,INDEX($B$4:$AK$30,3*_xlpm.r,4*_xlpm.c),IF(_xlpm.live&lt;&gt;"","",_xlfn.TEXTJOIN("·",TRUE,SDK_RenderDigit("Auto",_xlpm.note,_xlpm.cand,4),SDK_RenderDigit("Auto",_xlpm.note,_xlpm.cand,5))))</f>
        <v/>
      </c>
      <c r="C17" s="34">
        <f>_Engine!B31</f>
        <v>4</v>
      </c>
      <c r="D17" s="17" t="str" cm="1">
        <f t="array" ref="D17">IF(_Engine!B7&lt;&gt;"","",SDK_RenderDigit("Auto",$E$18,_Engine!B19,6))</f>
        <v/>
      </c>
      <c r="E17" s="10"/>
      <c r="F17" s="14" t="str" cm="1">
        <f t="array" ref="F17">_xlfn.LET(_xlpm.r,QUOTIENT(ROW()-5,3)+1,_xlpm.c,QUOTIENT(COLUMN()-2,4)+1,_xlpm.live,INDEX(_Engine!$B$3:$J$11,_xlpm.r,_xlpm.c),_xlpm.cand,INDEX(_Engine!$B$15:$J$23,_xlpm.r,_xlpm.c),_xlpm.note,INDEX($B$4:$AK$30,3*_xlpm.r,4*_xlpm.c),IF(_xlpm.live&lt;&gt;"","",_xlfn.TEXTJOIN("·",TRUE,SDK_RenderDigit("Auto",_xlpm.note,_xlpm.cand,4),SDK_RenderDigit("Auto",_xlpm.note,_xlpm.cand,5))))</f>
        <v>5</v>
      </c>
      <c r="G17" s="129"/>
      <c r="H17" s="17" t="str" cm="1">
        <f t="array" ref="H17">IF(_Engine!C7&lt;&gt;"","",SDK_RenderDigit("Auto",$I$18,_Engine!C19,6))</f>
        <v/>
      </c>
      <c r="I17" s="10"/>
      <c r="J17" s="14" t="str" cm="1">
        <f t="array" ref="J17">_xlfn.LET(_xlpm.r,QUOTIENT(ROW()-5,3)+1,_xlpm.c,QUOTIENT(COLUMN()-2,4)+1,_xlpm.live,INDEX(_Engine!$B$3:$J$11,_xlpm.r,_xlpm.c),_xlpm.cand,INDEX(_Engine!$B$15:$J$23,_xlpm.r,_xlpm.c),_xlpm.note,INDEX($B$4:$AK$30,3*_xlpm.r,4*_xlpm.c),IF(_xlpm.live&lt;&gt;"","",_xlfn.TEXTJOIN("·",TRUE,SDK_RenderDigit("Auto",_xlpm.note,_xlpm.cand,4),SDK_RenderDigit("Auto",_xlpm.note,_xlpm.cand,5))))</f>
        <v>5</v>
      </c>
      <c r="K17" s="129"/>
      <c r="L17" s="21" cm="1">
        <f t="array" ref="L17">IF(_Engine!D7&lt;&gt;"","",SDK_RenderDigit("Auto",$M$18,_Engine!D19,6))</f>
        <v>6</v>
      </c>
      <c r="M17" s="10"/>
      <c r="N17" s="20" t="str" cm="1">
        <f t="array" ref="N17">_xlfn.LET(_xlpm.r,QUOTIENT(ROW()-5,3)+1,_xlpm.c,QUOTIENT(COLUMN()-2,4)+1,_xlpm.live,INDEX(_Engine!$B$3:$J$11,_xlpm.r,_xlpm.c),_xlpm.cand,INDEX(_Engine!$B$15:$J$23,_xlpm.r,_xlpm.c),_xlpm.note,INDEX($B$4:$AK$30,3*_xlpm.r,4*_xlpm.c),IF(_xlpm.live&lt;&gt;"","",_xlfn.TEXTJOIN("·",TRUE,SDK_RenderDigit("Auto",_xlpm.note,_xlpm.cand,4),SDK_RenderDigit("Auto",_xlpm.note,_xlpm.cand,5))))</f>
        <v/>
      </c>
      <c r="O17" s="34">
        <f>_Engine!E31</f>
        <v>8</v>
      </c>
      <c r="P17" s="17" t="str" cm="1">
        <f t="array" ref="P17">IF(_Engine!E7&lt;&gt;"","",SDK_RenderDigit("Auto",$Q$18,_Engine!E19,6))</f>
        <v/>
      </c>
      <c r="Q17" s="10"/>
      <c r="R17" s="14" t="str" cm="1">
        <f t="array" ref="R17">_xlfn.LET(_xlpm.r,QUOTIENT(ROW()-5,3)+1,_xlpm.c,QUOTIENT(COLUMN()-2,4)+1,_xlpm.live,INDEX(_Engine!$B$3:$J$11,_xlpm.r,_xlpm.c),_xlpm.cand,INDEX(_Engine!$B$15:$J$23,_xlpm.r,_xlpm.c),_xlpm.note,INDEX($B$4:$AK$30,3*_xlpm.r,4*_xlpm.c),IF(_xlpm.live&lt;&gt;"","",_xlfn.TEXTJOIN("·",TRUE,SDK_RenderDigit("Auto",_xlpm.note,_xlpm.cand,4),SDK_RenderDigit("Auto",_xlpm.note,_xlpm.cand,5))))</f>
        <v>5</v>
      </c>
      <c r="S17" s="129"/>
      <c r="T17" s="17" t="str" cm="1">
        <f t="array" ref="T17">IF(_Engine!F7&lt;&gt;"","",SDK_RenderDigit("Auto",$U$18,_Engine!F19,6))</f>
        <v/>
      </c>
      <c r="U17" s="10"/>
      <c r="V17" s="14" t="str" cm="1">
        <f t="array" ref="V17">_xlfn.LET(_xlpm.r,QUOTIENT(ROW()-5,3)+1,_xlpm.c,QUOTIENT(COLUMN()-2,4)+1,_xlpm.live,INDEX(_Engine!$B$3:$J$11,_xlpm.r,_xlpm.c),_xlpm.cand,INDEX(_Engine!$B$15:$J$23,_xlpm.r,_xlpm.c),_xlpm.note,INDEX($B$4:$AK$30,3*_xlpm.r,4*_xlpm.c),IF(_xlpm.live&lt;&gt;"","",_xlfn.TEXTJOIN("·",TRUE,SDK_RenderDigit("Auto",_xlpm.note,_xlpm.cand,4),SDK_RenderDigit("Auto",_xlpm.note,_xlpm.cand,5))))</f>
        <v/>
      </c>
      <c r="W17" s="34">
        <f>_Engine!G31</f>
        <v>3</v>
      </c>
      <c r="X17" s="21" t="str" cm="1">
        <f t="array" ref="X17">IF(_Engine!G7&lt;&gt;"","",SDK_RenderDigit("Auto",$Y$18,_Engine!G19,6))</f>
        <v/>
      </c>
      <c r="Y17" s="10"/>
      <c r="Z17" s="20" t="str" cm="1">
        <f t="array" ref="Z17">_xlfn.LET(_xlpm.r,QUOTIENT(ROW()-5,3)+1,_xlpm.c,QUOTIENT(COLUMN()-2,4)+1,_xlpm.live,INDEX(_Engine!$B$3:$J$11,_xlpm.r,_xlpm.c),_xlpm.cand,INDEX(_Engine!$B$15:$J$23,_xlpm.r,_xlpm.c),_xlpm.note,INDEX($B$4:$AK$30,3*_xlpm.r,4*_xlpm.c),IF(_xlpm.live&lt;&gt;"","",_xlfn.TEXTJOIN("·",TRUE,SDK_RenderDigit("Auto",_xlpm.note,_xlpm.cand,4),SDK_RenderDigit("Auto",_xlpm.note,_xlpm.cand,5))))</f>
        <v>5</v>
      </c>
      <c r="AA17" s="129"/>
      <c r="AB17" s="17" t="str" cm="1">
        <f t="array" ref="AB17">IF(_Engine!H7&lt;&gt;"","",SDK_RenderDigit("Auto",$AC$18,_Engine!H19,6))</f>
        <v/>
      </c>
      <c r="AC17" s="10"/>
      <c r="AD17" s="14" t="str" cm="1">
        <f t="array" ref="AD17">_xlfn.LET(_xlpm.r,QUOTIENT(ROW()-5,3)+1,_xlpm.c,QUOTIENT(COLUMN()-2,4)+1,_xlpm.live,INDEX(_Engine!$B$3:$J$11,_xlpm.r,_xlpm.c),_xlpm.cand,INDEX(_Engine!$B$15:$J$23,_xlpm.r,_xlpm.c),_xlpm.note,INDEX($B$4:$AK$30,3*_xlpm.r,4*_xlpm.c),IF(_xlpm.live&lt;&gt;"","",_xlfn.TEXTJOIN("·",TRUE,SDK_RenderDigit("Auto",_xlpm.note,_xlpm.cand,4),SDK_RenderDigit("Auto",_xlpm.note,_xlpm.cand,5))))</f>
        <v>5</v>
      </c>
      <c r="AE17" s="129"/>
      <c r="AF17" s="17" t="str" cm="1">
        <f t="array" ref="AF17">IF(_Engine!I7&lt;&gt;"","",SDK_RenderDigit("Auto",$AG$18,_Engine!I19,6))</f>
        <v/>
      </c>
      <c r="AG17" s="10"/>
      <c r="AH17" s="14" t="str" cm="1">
        <f t="array" ref="AH17">_xlfn.LET(_xlpm.r,QUOTIENT(ROW()-5,3)+1,_xlpm.c,QUOTIENT(COLUMN()-2,4)+1,_xlpm.live,INDEX(_Engine!$B$3:$J$11,_xlpm.r,_xlpm.c),_xlpm.cand,INDEX(_Engine!$B$15:$J$23,_xlpm.r,_xlpm.c),_xlpm.note,INDEX($B$4:$AK$30,3*_xlpm.r,4*_xlpm.c),IF(_xlpm.live&lt;&gt;"","",_xlfn.TEXTJOIN("·",TRUE,SDK_RenderDigit("Auto",_xlpm.note,_xlpm.cand,4),SDK_RenderDigit("Auto",_xlpm.note,_xlpm.cand,5))))</f>
        <v/>
      </c>
      <c r="AI17" s="34">
        <f>_Engine!J31</f>
        <v>1</v>
      </c>
      <c r="AJ17" s="21" t="str" cm="1">
        <f t="array" ref="AJ17">IF(_Engine!J7&lt;&gt;"","",SDK_RenderDigit("Auto",$AK$18,_Engine!J19,6))</f>
        <v/>
      </c>
      <c r="AK17" s="10"/>
      <c r="AM17" s="56"/>
      <c r="AN17" s="57"/>
      <c r="AO17" s="57"/>
      <c r="AP17" s="58"/>
      <c r="AQ17" s="58"/>
      <c r="AR17" s="58"/>
      <c r="AS17" s="58"/>
      <c r="AT17" s="58"/>
      <c r="AU17" s="58"/>
      <c r="AV17" s="58"/>
      <c r="AW17" s="58"/>
      <c r="AX17" s="58"/>
      <c r="AY17" s="58"/>
      <c r="AZ17" s="58"/>
      <c r="BA17" s="58"/>
      <c r="BB17" s="58"/>
      <c r="BC17" s="58"/>
      <c r="BD17" s="58"/>
      <c r="BE17" s="58"/>
      <c r="BF17" s="58"/>
      <c r="BG17" s="58"/>
      <c r="BH17" s="58"/>
    </row>
    <row r="18" spans="2:60" ht="15" customHeight="1">
      <c r="B18" s="20" t="str" cm="1">
        <f t="array" ref="B18">IF(_Engine!B7&lt;&gt;"","",SDK_RenderDigit("Auto",$E$18,_Engine!B19,7))</f>
        <v/>
      </c>
      <c r="C18" s="10" t="str" cm="1">
        <f t="array" ref="C18">IF(_Engine!B7&lt;&gt;"","",SDK_RenderDigit("Auto",$E$18,_Engine!B19,8))</f>
        <v/>
      </c>
      <c r="D18" s="17" t="str" cm="1">
        <f t="array" ref="D18">IF(_Engine!B7&lt;&gt;"","",SDK_RenderDigit("Auto",$E$18,_Engine!B19,9))</f>
        <v/>
      </c>
      <c r="E18" s="10" t="str">
        <f>""</f>
        <v/>
      </c>
      <c r="F18" s="14" t="str" cm="1">
        <f t="array" ref="F18">IF(_Engine!C7&lt;&gt;"","",SDK_RenderDigit("Auto",$I$18,_Engine!C19,7))</f>
        <v/>
      </c>
      <c r="G18" s="10" t="str" cm="1">
        <f t="array" ref="G18">IF(_Engine!C7&lt;&gt;"","",SDK_RenderDigit("Auto",$I$18,_Engine!C19,8))</f>
        <v/>
      </c>
      <c r="H18" s="17" t="str" cm="1">
        <f t="array" ref="H18">IF(_Engine!C7&lt;&gt;"","",SDK_RenderDigit("Auto",$I$18,_Engine!C19,9))</f>
        <v/>
      </c>
      <c r="I18" s="10" t="str">
        <f>""</f>
        <v/>
      </c>
      <c r="J18" s="14" t="str" cm="1">
        <f t="array" ref="J18">IF(_Engine!D7&lt;&gt;"","",SDK_RenderDigit("Auto",$M$18,_Engine!D19,7))</f>
        <v/>
      </c>
      <c r="K18" s="10" t="str" cm="1">
        <f t="array" ref="K18">IF(_Engine!D7&lt;&gt;"","",SDK_RenderDigit("Auto",$M$18,_Engine!D19,8))</f>
        <v/>
      </c>
      <c r="L18" s="21" cm="1">
        <f t="array" ref="L18">IF(_Engine!D7&lt;&gt;"","",SDK_RenderDigit("Auto",$M$18,_Engine!D19,9))</f>
        <v>9</v>
      </c>
      <c r="M18" s="10" t="str">
        <f>""</f>
        <v/>
      </c>
      <c r="N18" s="20" t="str" cm="1">
        <f t="array" ref="N18">IF(_Engine!E7&lt;&gt;"","",SDK_RenderDigit("Auto",$Q$18,_Engine!E19,7))</f>
        <v/>
      </c>
      <c r="O18" s="10" t="str" cm="1">
        <f t="array" ref="O18">IF(_Engine!E7&lt;&gt;"","",SDK_RenderDigit("Auto",$Q$18,_Engine!E19,8))</f>
        <v/>
      </c>
      <c r="P18" s="17" t="str" cm="1">
        <f t="array" ref="P18">IF(_Engine!E7&lt;&gt;"","",SDK_RenderDigit("Auto",$Q$18,_Engine!E19,9))</f>
        <v/>
      </c>
      <c r="Q18" s="10" t="str">
        <f>""</f>
        <v/>
      </c>
      <c r="R18" s="14" t="str" cm="1">
        <f t="array" ref="R18">IF(_Engine!F7&lt;&gt;"","",SDK_RenderDigit("Auto",$U$18,_Engine!F19,7))</f>
        <v/>
      </c>
      <c r="S18" s="10" t="str" cm="1">
        <f t="array" ref="S18">IF(_Engine!F7&lt;&gt;"","",SDK_RenderDigit("Auto",$U$18,_Engine!F19,8))</f>
        <v/>
      </c>
      <c r="T18" s="17" t="str" cm="1">
        <f t="array" ref="T18">IF(_Engine!F7&lt;&gt;"","",SDK_RenderDigit("Auto",$U$18,_Engine!F19,9))</f>
        <v/>
      </c>
      <c r="U18" s="10" t="str">
        <f>""</f>
        <v/>
      </c>
      <c r="V18" s="14" t="str" cm="1">
        <f t="array" ref="V18">IF(_Engine!G7&lt;&gt;"","",SDK_RenderDigit("Auto",$Y$18,_Engine!G19,7))</f>
        <v/>
      </c>
      <c r="W18" s="10" t="str" cm="1">
        <f t="array" ref="W18">IF(_Engine!G7&lt;&gt;"","",SDK_RenderDigit("Auto",$Y$18,_Engine!G19,8))</f>
        <v/>
      </c>
      <c r="X18" s="21" t="str" cm="1">
        <f t="array" ref="X18">IF(_Engine!G7&lt;&gt;"","",SDK_RenderDigit("Auto",$Y$18,_Engine!G19,9))</f>
        <v/>
      </c>
      <c r="Y18" s="10" t="str">
        <f>""</f>
        <v/>
      </c>
      <c r="Z18" s="20" cm="1">
        <f t="array" ref="Z18">IF(_Engine!H7&lt;&gt;"","",SDK_RenderDigit("Auto",$AC$18,_Engine!H19,7))</f>
        <v>7</v>
      </c>
      <c r="AA18" s="10" t="str" cm="1">
        <f t="array" ref="AA18">IF(_Engine!H7&lt;&gt;"","",SDK_RenderDigit("Auto",$AC$18,_Engine!H19,8))</f>
        <v/>
      </c>
      <c r="AB18" s="17" cm="1">
        <f t="array" ref="AB18">IF(_Engine!H7&lt;&gt;"","",SDK_RenderDigit("Auto",$AC$18,_Engine!H19,9))</f>
        <v>9</v>
      </c>
      <c r="AC18" s="10" t="str">
        <f>""</f>
        <v/>
      </c>
      <c r="AD18" s="14" t="str" cm="1">
        <f t="array" ref="AD18">IF(_Engine!I7&lt;&gt;"","",SDK_RenderDigit("Auto",$AG$18,_Engine!I19,7))</f>
        <v/>
      </c>
      <c r="AE18" s="10" t="str" cm="1">
        <f t="array" ref="AE18">IF(_Engine!I7&lt;&gt;"","",SDK_RenderDigit("Auto",$AG$18,_Engine!I19,8))</f>
        <v/>
      </c>
      <c r="AF18" s="17" cm="1">
        <f t="array" ref="AF18">IF(_Engine!I7&lt;&gt;"","",SDK_RenderDigit("Auto",$AG$18,_Engine!I19,9))</f>
        <v>9</v>
      </c>
      <c r="AG18" s="10" t="str">
        <f>""</f>
        <v/>
      </c>
      <c r="AH18" s="14" t="str" cm="1">
        <f t="array" ref="AH18">IF(_Engine!J7&lt;&gt;"","",SDK_RenderDigit("Auto",$AK$18,_Engine!J19,7))</f>
        <v/>
      </c>
      <c r="AI18" s="10" t="str" cm="1">
        <f t="array" ref="AI18">IF(_Engine!J7&lt;&gt;"","",SDK_RenderDigit("Auto",$AK$18,_Engine!J19,8))</f>
        <v/>
      </c>
      <c r="AJ18" s="21" t="str" cm="1">
        <f t="array" ref="AJ18">IF(_Engine!J7&lt;&gt;"","",SDK_RenderDigit("Auto",$AK$18,_Engine!J19,9))</f>
        <v/>
      </c>
      <c r="AK18" s="10" t="str">
        <f>""</f>
        <v/>
      </c>
      <c r="AM18" s="57"/>
      <c r="AN18" s="57"/>
      <c r="AO18" s="57"/>
      <c r="AP18" s="59"/>
      <c r="AQ18" s="59"/>
      <c r="AR18" s="59"/>
      <c r="AS18" s="59"/>
      <c r="AT18" s="59"/>
      <c r="AU18" s="59"/>
      <c r="AV18" s="59"/>
      <c r="AW18" s="59"/>
      <c r="AX18" s="59"/>
      <c r="AY18" s="59"/>
      <c r="AZ18" s="59"/>
      <c r="BA18" s="59"/>
      <c r="BB18" s="59"/>
      <c r="BC18" s="59"/>
      <c r="BD18" s="59"/>
      <c r="BE18" s="59"/>
      <c r="BF18" s="59"/>
      <c r="BG18" s="59"/>
      <c r="BH18" s="59"/>
    </row>
    <row r="19" spans="2:60" ht="15" customHeight="1">
      <c r="B19" s="22" t="str" cm="1">
        <f t="array" ref="B19">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C19" s="11" t="str" cm="1">
        <f t="array" ref="C19">IF(_Engine!B8&lt;&gt;"","",SDK_RenderDigit("Auto",$E$21,_Engine!B20,2))</f>
        <v/>
      </c>
      <c r="D19" s="16" t="str" cm="1">
        <f t="array" ref="D19">IF(_Engine!B8&lt;&gt;"","",SDK_RenderDigit("Auto",$E$21,_Engine!B20,3))</f>
        <v/>
      </c>
      <c r="E19" s="10"/>
      <c r="F19" s="13" t="str" cm="1">
        <f t="array" ref="F19">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1</v>
      </c>
      <c r="G19" s="11" t="str" cm="1">
        <f t="array" ref="G19">IF(_Engine!C8&lt;&gt;"","",SDK_RenderDigit("Auto",$I$21,_Engine!C20,2))</f>
        <v/>
      </c>
      <c r="H19" s="16" t="str" cm="1">
        <f t="array" ref="H19">IF(_Engine!C8&lt;&gt;"","",SDK_RenderDigit("Auto",$I$21,_Engine!C20,3))</f>
        <v/>
      </c>
      <c r="I19" s="10"/>
      <c r="J19" s="13" t="str" cm="1">
        <f t="array" ref="J19">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1</v>
      </c>
      <c r="K19" s="11" t="str" cm="1">
        <f t="array" ref="K19">IF(_Engine!D8&lt;&gt;"","",SDK_RenderDigit("Auto",$M$21,_Engine!D20,2))</f>
        <v/>
      </c>
      <c r="L19" s="23" cm="1">
        <f t="array" ref="L19">IF(_Engine!D8&lt;&gt;"","",SDK_RenderDigit("Auto",$M$21,_Engine!D20,3))</f>
        <v>3</v>
      </c>
      <c r="M19" s="10"/>
      <c r="N19" s="22" t="str" cm="1">
        <f t="array" ref="N19">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O19" s="11" t="str" cm="1">
        <f t="array" ref="O19">IF(_Engine!E8&lt;&gt;"","",SDK_RenderDigit("Auto",$Q$21,_Engine!E20,2))</f>
        <v/>
      </c>
      <c r="P19" s="16" t="str" cm="1">
        <f t="array" ref="P19">IF(_Engine!E8&lt;&gt;"","",SDK_RenderDigit("Auto",$Q$21,_Engine!E20,3))</f>
        <v/>
      </c>
      <c r="Q19" s="10"/>
      <c r="R19" s="13" t="str" cm="1">
        <f t="array" ref="R19">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S19" s="11" t="str" cm="1">
        <f t="array" ref="S19">IF(_Engine!F8&lt;&gt;"","",SDK_RenderDigit("Auto",$U$21,_Engine!F20,2))</f>
        <v/>
      </c>
      <c r="T19" s="16" t="str" cm="1">
        <f t="array" ref="T19">IF(_Engine!F8&lt;&gt;"","",SDK_RenderDigit("Auto",$U$21,_Engine!F20,3))</f>
        <v/>
      </c>
      <c r="U19" s="10"/>
      <c r="V19" s="13" t="str" cm="1">
        <f t="array" ref="V19">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1</v>
      </c>
      <c r="W19" s="11" t="str" cm="1">
        <f t="array" ref="W19">IF(_Engine!G8&lt;&gt;"","",SDK_RenderDigit("Auto",$Y$21,_Engine!G20,2))</f>
        <v/>
      </c>
      <c r="X19" s="23" t="str" cm="1">
        <f t="array" ref="X19">IF(_Engine!G8&lt;&gt;"","",SDK_RenderDigit("Auto",$Y$21,_Engine!G20,3))</f>
        <v/>
      </c>
      <c r="Y19" s="10"/>
      <c r="Z19" s="22" t="str" cm="1">
        <f t="array" ref="Z19">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AA19" s="11" t="str" cm="1">
        <f t="array" ref="AA19">IF(_Engine!H8&lt;&gt;"","",SDK_RenderDigit("Auto",$AC$21,_Engine!H20,2))</f>
        <v/>
      </c>
      <c r="AB19" s="16" t="str" cm="1">
        <f t="array" ref="AB19">IF(_Engine!H8&lt;&gt;"","",SDK_RenderDigit("Auto",$AC$21,_Engine!H20,3))</f>
        <v/>
      </c>
      <c r="AC19" s="10"/>
      <c r="AD19" s="13" t="str" cm="1">
        <f t="array" ref="AD19">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AE19" s="11" t="str" cm="1">
        <f t="array" ref="AE19">IF(_Engine!I8&lt;&gt;"","",SDK_RenderDigit("Auto",$AG$21,_Engine!I20,2))</f>
        <v/>
      </c>
      <c r="AF19" s="16" t="str" cm="1">
        <f t="array" ref="AF19">IF(_Engine!I8&lt;&gt;"","",SDK_RenderDigit("Auto",$AG$21,_Engine!I20,3))</f>
        <v/>
      </c>
      <c r="AG19" s="10"/>
      <c r="AH19" s="13" t="str" cm="1">
        <f t="array" ref="AH19">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AI19" s="11" t="str" cm="1">
        <f t="array" ref="AI19">IF(_Engine!J8&lt;&gt;"","",SDK_RenderDigit("Auto",$AK$21,_Engine!J20,2))</f>
        <v/>
      </c>
      <c r="AJ19" s="23" t="str" cm="1">
        <f t="array" ref="AJ19">IF(_Engine!J8&lt;&gt;"","",SDK_RenderDigit("Auto",$AK$21,_Engine!J20,3))</f>
        <v/>
      </c>
      <c r="AK19" s="10"/>
      <c r="AM19" s="57"/>
      <c r="AN19" s="57"/>
      <c r="AO19" s="57"/>
      <c r="AP19" s="59"/>
      <c r="AQ19" s="59"/>
      <c r="AR19" s="59"/>
      <c r="AS19" s="59"/>
      <c r="AT19" s="59"/>
      <c r="AU19" s="59"/>
      <c r="AV19" s="59"/>
      <c r="AW19" s="59"/>
      <c r="AX19" s="59"/>
      <c r="AY19" s="59"/>
      <c r="AZ19" s="59"/>
      <c r="BA19" s="59"/>
      <c r="BB19" s="59"/>
      <c r="BC19" s="59"/>
      <c r="BD19" s="59"/>
      <c r="BE19" s="59"/>
      <c r="BF19" s="59"/>
      <c r="BG19" s="59"/>
      <c r="BH19" s="59"/>
    </row>
    <row r="20" spans="2:60" ht="22" customHeight="1" thickBot="1">
      <c r="B20" s="20" t="str" cm="1">
        <f t="array" ref="B20">_xlfn.LET(_xlpm.r,QUOTIENT(ROW()-5,3)+1,_xlpm.c,QUOTIENT(COLUMN()-2,4)+1,_xlpm.live,INDEX(_Engine!$B$3:$J$11,_xlpm.r,_xlpm.c),_xlpm.cand,INDEX(_Engine!$B$15:$J$23,_xlpm.r,_xlpm.c),_xlpm.note,INDEX($B$4:$AK$30,3*_xlpm.r,4*_xlpm.c),IF(_xlpm.live&lt;&gt;"","",_xlfn.TEXTJOIN("·",TRUE,SDK_RenderDigit("Auto",_xlpm.note,_xlpm.cand,4),SDK_RenderDigit("Auto",_xlpm.note,_xlpm.cand,5))))</f>
        <v/>
      </c>
      <c r="C20" s="34">
        <f>_Engine!B32</f>
        <v>7</v>
      </c>
      <c r="D20" s="17" t="str" cm="1">
        <f t="array" ref="D20">IF(_Engine!B8&lt;&gt;"","",SDK_RenderDigit("Auto",$E$21,_Engine!B20,6))</f>
        <v/>
      </c>
      <c r="E20" s="10"/>
      <c r="F20" s="14" t="str" cm="1">
        <f t="array" ref="F20">_xlfn.LET(_xlpm.r,QUOTIENT(ROW()-5,3)+1,_xlpm.c,QUOTIENT(COLUMN()-2,4)+1,_xlpm.live,INDEX(_Engine!$B$3:$J$11,_xlpm.r,_xlpm.c),_xlpm.cand,INDEX(_Engine!$B$15:$J$23,_xlpm.r,_xlpm.c),_xlpm.note,INDEX($B$4:$AK$30,3*_xlpm.r,4*_xlpm.c),IF(_xlpm.live&lt;&gt;"","",_xlfn.TEXTJOIN("·",TRUE,SDK_RenderDigit("Auto",_xlpm.note,_xlpm.cand,4),SDK_RenderDigit("Auto",_xlpm.note,_xlpm.cand,5))))</f>
        <v>5</v>
      </c>
      <c r="G20" s="129"/>
      <c r="H20" s="17" t="str" cm="1">
        <f t="array" ref="H20">IF(_Engine!C8&lt;&gt;"","",SDK_RenderDigit("Auto",$I$21,_Engine!C20,6))</f>
        <v/>
      </c>
      <c r="I20" s="10"/>
      <c r="J20" s="14" t="str" cm="1">
        <f t="array" ref="J20">_xlfn.LET(_xlpm.r,QUOTIENT(ROW()-5,3)+1,_xlpm.c,QUOTIENT(COLUMN()-2,4)+1,_xlpm.live,INDEX(_Engine!$B$3:$J$11,_xlpm.r,_xlpm.c),_xlpm.cand,INDEX(_Engine!$B$15:$J$23,_xlpm.r,_xlpm.c),_xlpm.note,INDEX($B$4:$AK$30,3*_xlpm.r,4*_xlpm.c),IF(_xlpm.live&lt;&gt;"","",_xlfn.TEXTJOIN("·",TRUE,SDK_RenderDigit("Auto",_xlpm.note,_xlpm.cand,4),SDK_RenderDigit("Auto",_xlpm.note,_xlpm.cand,5))))</f>
        <v>5</v>
      </c>
      <c r="K20" s="129"/>
      <c r="L20" s="21" t="str" cm="1">
        <f t="array" ref="L20">IF(_Engine!D8&lt;&gt;"","",SDK_RenderDigit("Auto",$M$21,_Engine!D20,6))</f>
        <v/>
      </c>
      <c r="M20" s="10"/>
      <c r="N20" s="20" t="str" cm="1">
        <f t="array" ref="N20">_xlfn.LET(_xlpm.r,QUOTIENT(ROW()-5,3)+1,_xlpm.c,QUOTIENT(COLUMN()-2,4)+1,_xlpm.live,INDEX(_Engine!$B$3:$J$11,_xlpm.r,_xlpm.c),_xlpm.cand,INDEX(_Engine!$B$15:$J$23,_xlpm.r,_xlpm.c),_xlpm.note,INDEX($B$4:$AK$30,3*_xlpm.r,4*_xlpm.c),IF(_xlpm.live&lt;&gt;"","",_xlfn.TEXTJOIN("·",TRUE,SDK_RenderDigit("Auto",_xlpm.note,_xlpm.cand,4),SDK_RenderDigit("Auto",_xlpm.note,_xlpm.cand,5))))</f>
        <v>5</v>
      </c>
      <c r="O20" s="129"/>
      <c r="P20" s="17" t="str" cm="1">
        <f t="array" ref="P20">IF(_Engine!E8&lt;&gt;"","",SDK_RenderDigit("Auto",$Q$21,_Engine!E20,6))</f>
        <v/>
      </c>
      <c r="Q20" s="10"/>
      <c r="R20" s="14" t="str" cm="1">
        <f t="array" ref="R20">_xlfn.LET(_xlpm.r,QUOTIENT(ROW()-5,3)+1,_xlpm.c,QUOTIENT(COLUMN()-2,4)+1,_xlpm.live,INDEX(_Engine!$B$3:$J$11,_xlpm.r,_xlpm.c),_xlpm.cand,INDEX(_Engine!$B$15:$J$23,_xlpm.r,_xlpm.c),_xlpm.note,INDEX($B$4:$AK$30,3*_xlpm.r,4*_xlpm.c),IF(_xlpm.live&lt;&gt;"","",_xlfn.TEXTJOIN("·",TRUE,SDK_RenderDigit("Auto",_xlpm.note,_xlpm.cand,4),SDK_RenderDigit("Auto",_xlpm.note,_xlpm.cand,5))))</f>
        <v/>
      </c>
      <c r="S20" s="34">
        <f>_Engine!F32</f>
        <v>2</v>
      </c>
      <c r="T20" s="17" t="str" cm="1">
        <f t="array" ref="T20">IF(_Engine!F8&lt;&gt;"","",SDK_RenderDigit("Auto",$U$21,_Engine!F20,6))</f>
        <v/>
      </c>
      <c r="U20" s="10"/>
      <c r="V20" s="14" t="str" cm="1">
        <f t="array" ref="V20">_xlfn.LET(_xlpm.r,QUOTIENT(ROW()-5,3)+1,_xlpm.c,QUOTIENT(COLUMN()-2,4)+1,_xlpm.live,INDEX(_Engine!$B$3:$J$11,_xlpm.r,_xlpm.c),_xlpm.cand,INDEX(_Engine!$B$15:$J$23,_xlpm.r,_xlpm.c),_xlpm.note,INDEX($B$4:$AK$30,3*_xlpm.r,4*_xlpm.c),IF(_xlpm.live&lt;&gt;"","",_xlfn.TEXTJOIN("·",TRUE,SDK_RenderDigit("Auto",_xlpm.note,_xlpm.cand,4),SDK_RenderDigit("Auto",_xlpm.note,_xlpm.cand,5))))</f>
        <v>4</v>
      </c>
      <c r="W20" s="129"/>
      <c r="X20" s="21" t="str" cm="1">
        <f t="array" ref="X20">IF(_Engine!G8&lt;&gt;"","",SDK_RenderDigit("Auto",$Y$21,_Engine!G20,6))</f>
        <v/>
      </c>
      <c r="Y20" s="10"/>
      <c r="Z20" s="20" t="str" cm="1">
        <f t="array" ref="Z20">_xlfn.LET(_xlpm.r,QUOTIENT(ROW()-5,3)+1,_xlpm.c,QUOTIENT(COLUMN()-2,4)+1,_xlpm.live,INDEX(_Engine!$B$3:$J$11,_xlpm.r,_xlpm.c),_xlpm.cand,INDEX(_Engine!$B$15:$J$23,_xlpm.r,_xlpm.c),_xlpm.note,INDEX($B$4:$AK$30,3*_xlpm.r,4*_xlpm.c),IF(_xlpm.live&lt;&gt;"","",_xlfn.TEXTJOIN("·",TRUE,SDK_RenderDigit("Auto",_xlpm.note,_xlpm.cand,4),SDK_RenderDigit("Auto",_xlpm.note,_xlpm.cand,5))))</f>
        <v>4·5</v>
      </c>
      <c r="AA20" s="129"/>
      <c r="AB20" s="17" t="str" cm="1">
        <f t="array" ref="AB20">IF(_Engine!H8&lt;&gt;"","",SDK_RenderDigit("Auto",$AC$21,_Engine!H20,6))</f>
        <v/>
      </c>
      <c r="AC20" s="10"/>
      <c r="AD20" s="14" t="str" cm="1">
        <f t="array" ref="AD20">_xlfn.LET(_xlpm.r,QUOTIENT(ROW()-5,3)+1,_xlpm.c,QUOTIENT(COLUMN()-2,4)+1,_xlpm.live,INDEX(_Engine!$B$3:$J$11,_xlpm.r,_xlpm.c),_xlpm.cand,INDEX(_Engine!$B$15:$J$23,_xlpm.r,_xlpm.c),_xlpm.note,INDEX($B$4:$AK$30,3*_xlpm.r,4*_xlpm.c),IF(_xlpm.live&lt;&gt;"","",_xlfn.TEXTJOIN("·",TRUE,SDK_RenderDigit("Auto",_xlpm.note,_xlpm.cand,4),SDK_RenderDigit("Auto",_xlpm.note,_xlpm.cand,5))))</f>
        <v>4·5</v>
      </c>
      <c r="AE20" s="129"/>
      <c r="AF20" s="17" t="str" cm="1">
        <f t="array" ref="AF20">IF(_Engine!I8&lt;&gt;"","",SDK_RenderDigit("Auto",$AG$21,_Engine!I20,6))</f>
        <v/>
      </c>
      <c r="AG20" s="10"/>
      <c r="AH20" s="14" t="str" cm="1">
        <f t="array" ref="AH20">_xlfn.LET(_xlpm.r,QUOTIENT(ROW()-5,3)+1,_xlpm.c,QUOTIENT(COLUMN()-2,4)+1,_xlpm.live,INDEX(_Engine!$B$3:$J$11,_xlpm.r,_xlpm.c),_xlpm.cand,INDEX(_Engine!$B$15:$J$23,_xlpm.r,_xlpm.c),_xlpm.note,INDEX($B$4:$AK$30,3*_xlpm.r,4*_xlpm.c),IF(_xlpm.live&lt;&gt;"","",_xlfn.TEXTJOIN("·",TRUE,SDK_RenderDigit("Auto",_xlpm.note,_xlpm.cand,4),SDK_RenderDigit("Auto",_xlpm.note,_xlpm.cand,5))))</f>
        <v/>
      </c>
      <c r="AI20" s="34">
        <f>_Engine!J32</f>
        <v>6</v>
      </c>
      <c r="AJ20" s="21" t="str" cm="1">
        <f t="array" ref="AJ20">IF(_Engine!J8&lt;&gt;"","",SDK_RenderDigit("Auto",$AK$21,_Engine!J20,6))</f>
        <v/>
      </c>
      <c r="AK20" s="10"/>
      <c r="AM20" s="56"/>
      <c r="AN20" s="57"/>
      <c r="AO20" s="57"/>
      <c r="AP20" s="58"/>
      <c r="AQ20" s="58"/>
      <c r="AR20" s="58"/>
      <c r="AS20" s="58"/>
      <c r="AT20" s="58"/>
      <c r="AU20" s="58"/>
      <c r="AV20" s="58"/>
      <c r="AW20" s="58"/>
      <c r="AX20" s="58"/>
      <c r="AY20" s="58"/>
      <c r="AZ20" s="58"/>
      <c r="BA20" s="58"/>
      <c r="BB20" s="58"/>
      <c r="BC20" s="58"/>
      <c r="BD20" s="58"/>
      <c r="BE20" s="58"/>
      <c r="BF20" s="58"/>
      <c r="BG20" s="58"/>
      <c r="BH20" s="58"/>
    </row>
    <row r="21" spans="2:60" ht="15" customHeight="1" thickBot="1">
      <c r="B21" s="20" t="str" cm="1">
        <f t="array" ref="B21">IF(_Engine!B8&lt;&gt;"","",SDK_RenderDigit("Auto",$E$21,_Engine!B20,7))</f>
        <v/>
      </c>
      <c r="C21" s="10" t="str" cm="1">
        <f t="array" ref="C21">IF(_Engine!B8&lt;&gt;"","",SDK_RenderDigit("Auto",$E$21,_Engine!B20,8))</f>
        <v/>
      </c>
      <c r="D21" s="17" t="str" cm="1">
        <f t="array" ref="D21">IF(_Engine!B8&lt;&gt;"","",SDK_RenderDigit("Auto",$E$21,_Engine!B20,9))</f>
        <v/>
      </c>
      <c r="E21" s="10" t="str">
        <f>""</f>
        <v/>
      </c>
      <c r="F21" s="14" t="str" cm="1">
        <f t="array" ref="F21">IF(_Engine!C8&lt;&gt;"","",SDK_RenderDigit("Auto",$I$21,_Engine!C20,7))</f>
        <v/>
      </c>
      <c r="G21" s="10" t="str" cm="1">
        <f t="array" ref="G21">IF(_Engine!C8&lt;&gt;"","",SDK_RenderDigit("Auto",$I$21,_Engine!C20,8))</f>
        <v/>
      </c>
      <c r="H21" s="17" t="str" cm="1">
        <f t="array" ref="H21">IF(_Engine!C8&lt;&gt;"","",SDK_RenderDigit("Auto",$I$21,_Engine!C20,9))</f>
        <v/>
      </c>
      <c r="I21" s="10" t="str">
        <f>""</f>
        <v/>
      </c>
      <c r="J21" s="14" t="str" cm="1">
        <f t="array" ref="J21">IF(_Engine!D8&lt;&gt;"","",SDK_RenderDigit("Auto",$M$21,_Engine!D20,7))</f>
        <v/>
      </c>
      <c r="K21" s="10" t="str" cm="1">
        <f t="array" ref="K21">IF(_Engine!D8&lt;&gt;"","",SDK_RenderDigit("Auto",$M$21,_Engine!D20,8))</f>
        <v/>
      </c>
      <c r="L21" s="21" cm="1">
        <f t="array" ref="L21">IF(_Engine!D8&lt;&gt;"","",SDK_RenderDigit("Auto",$M$21,_Engine!D20,9))</f>
        <v>9</v>
      </c>
      <c r="M21" s="10" t="str">
        <f>""</f>
        <v/>
      </c>
      <c r="N21" s="20" t="str" cm="1">
        <f t="array" ref="N21">IF(_Engine!E8&lt;&gt;"","",SDK_RenderDigit("Auto",$Q$21,_Engine!E20,7))</f>
        <v/>
      </c>
      <c r="O21" s="10" t="str" cm="1">
        <f t="array" ref="O21">IF(_Engine!E8&lt;&gt;"","",SDK_RenderDigit("Auto",$Q$21,_Engine!E20,8))</f>
        <v/>
      </c>
      <c r="P21" s="17" cm="1">
        <f t="array" ref="P21">IF(_Engine!E8&lt;&gt;"","",SDK_RenderDigit("Auto",$Q$21,_Engine!E20,9))</f>
        <v>9</v>
      </c>
      <c r="Q21" s="10" t="str">
        <f>""</f>
        <v/>
      </c>
      <c r="R21" s="14" t="str" cm="1">
        <f t="array" ref="R21">IF(_Engine!F8&lt;&gt;"","",SDK_RenderDigit("Auto",$U$21,_Engine!F20,7))</f>
        <v/>
      </c>
      <c r="S21" s="10" t="str" cm="1">
        <f t="array" ref="S21">IF(_Engine!F8&lt;&gt;"","",SDK_RenderDigit("Auto",$U$21,_Engine!F20,8))</f>
        <v/>
      </c>
      <c r="T21" s="17" t="str" cm="1">
        <f t="array" ref="T21">IF(_Engine!F8&lt;&gt;"","",SDK_RenderDigit("Auto",$U$21,_Engine!F20,9))</f>
        <v/>
      </c>
      <c r="U21" s="10" t="str">
        <f>""</f>
        <v/>
      </c>
      <c r="V21" s="14" t="str" cm="1">
        <f t="array" ref="V21">IF(_Engine!G8&lt;&gt;"","",SDK_RenderDigit("Auto",$Y$21,_Engine!G20,7))</f>
        <v/>
      </c>
      <c r="W21" s="10" t="str" cm="1">
        <f t="array" ref="W21">IF(_Engine!G8&lt;&gt;"","",SDK_RenderDigit("Auto",$Y$21,_Engine!G20,8))</f>
        <v/>
      </c>
      <c r="X21" s="21" t="str" cm="1">
        <f t="array" ref="X21">IF(_Engine!G8&lt;&gt;"","",SDK_RenderDigit("Auto",$Y$21,_Engine!G20,9))</f>
        <v/>
      </c>
      <c r="Y21" s="10" t="str">
        <f>""</f>
        <v/>
      </c>
      <c r="Z21" s="20" t="str" cm="1">
        <f t="array" ref="Z21">IF(_Engine!H8&lt;&gt;"","",SDK_RenderDigit("Auto",$AC$21,_Engine!H20,7))</f>
        <v/>
      </c>
      <c r="AA21" s="10" cm="1">
        <f t="array" ref="AA21">IF(_Engine!H8&lt;&gt;"","",SDK_RenderDigit("Auto",$AC$21,_Engine!H20,8))</f>
        <v>8</v>
      </c>
      <c r="AB21" s="17" cm="1">
        <f t="array" ref="AB21">IF(_Engine!H8&lt;&gt;"","",SDK_RenderDigit("Auto",$AC$21,_Engine!H20,9))</f>
        <v>9</v>
      </c>
      <c r="AC21" s="10" t="str">
        <f>""</f>
        <v/>
      </c>
      <c r="AD21" s="14" t="str" cm="1">
        <f t="array" ref="AD21">IF(_Engine!I8&lt;&gt;"","",SDK_RenderDigit("Auto",$AG$21,_Engine!I20,7))</f>
        <v/>
      </c>
      <c r="AE21" s="10" t="str" cm="1">
        <f t="array" ref="AE21">IF(_Engine!I8&lt;&gt;"","",SDK_RenderDigit("Auto",$AG$21,_Engine!I20,8))</f>
        <v/>
      </c>
      <c r="AF21" s="17" cm="1">
        <f t="array" ref="AF21">IF(_Engine!I8&lt;&gt;"","",SDK_RenderDigit("Auto",$AG$21,_Engine!I20,9))</f>
        <v>9</v>
      </c>
      <c r="AG21" s="10" t="str">
        <f>""</f>
        <v/>
      </c>
      <c r="AH21" s="14" t="str" cm="1">
        <f t="array" ref="AH21">IF(_Engine!J8&lt;&gt;"","",SDK_RenderDigit("Auto",$AK$21,_Engine!J20,7))</f>
        <v/>
      </c>
      <c r="AI21" s="10" t="str" cm="1">
        <f t="array" ref="AI21">IF(_Engine!J8&lt;&gt;"","",SDK_RenderDigit("Auto",$AK$21,_Engine!J20,8))</f>
        <v/>
      </c>
      <c r="AJ21" s="21" t="str" cm="1">
        <f t="array" ref="AJ21">IF(_Engine!J8&lt;&gt;"","",SDK_RenderDigit("Auto",$AK$21,_Engine!J20,9))</f>
        <v/>
      </c>
      <c r="AK21" s="10" t="str">
        <f>""</f>
        <v/>
      </c>
      <c r="AM21" s="57"/>
      <c r="AN21" s="57"/>
      <c r="AO21" s="57"/>
      <c r="AP21" s="59"/>
      <c r="AQ21" s="59"/>
      <c r="AR21" s="59"/>
      <c r="AS21" s="59"/>
      <c r="AT21" s="59"/>
      <c r="AU21" s="59"/>
      <c r="AV21" s="59"/>
      <c r="AW21" s="59"/>
      <c r="AX21" s="59"/>
      <c r="AY21" s="59"/>
      <c r="AZ21" s="59"/>
      <c r="BA21" s="59"/>
      <c r="BB21" s="59"/>
      <c r="BC21" s="59"/>
      <c r="BD21" s="59"/>
      <c r="BE21" s="59"/>
      <c r="BF21" s="59"/>
      <c r="BG21" s="59"/>
      <c r="BH21" s="59"/>
    </row>
    <row r="22" spans="2:60" ht="15" customHeight="1" thickTop="1">
      <c r="B22" s="24" t="str" cm="1">
        <f t="array" ref="B22">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1</v>
      </c>
      <c r="C22" s="25" t="str" cm="1">
        <f t="array" ref="C22">IF(_Engine!B9&lt;&gt;"","",SDK_RenderDigit("Auto",$E$24,_Engine!B21,2))</f>
        <v/>
      </c>
      <c r="D22" s="26" cm="1">
        <f t="array" ref="D22">IF(_Engine!B9&lt;&gt;"","",SDK_RenderDigit("Auto",$E$24,_Engine!B21,3))</f>
        <v>3</v>
      </c>
      <c r="E22" s="25"/>
      <c r="F22" s="27" t="str" cm="1">
        <f t="array" ref="F22">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G22" s="25" t="str" cm="1">
        <f t="array" ref="G22">IF(_Engine!C9&lt;&gt;"","",SDK_RenderDigit("Auto",$I$24,_Engine!C21,2))</f>
        <v/>
      </c>
      <c r="H22" s="26" t="str" cm="1">
        <f t="array" ref="H22">IF(_Engine!C9&lt;&gt;"","",SDK_RenderDigit("Auto",$I$24,_Engine!C21,3))</f>
        <v/>
      </c>
      <c r="I22" s="25"/>
      <c r="J22" s="27" t="str" cm="1">
        <f t="array" ref="J22">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1</v>
      </c>
      <c r="K22" s="25" t="str" cm="1">
        <f t="array" ref="K22">IF(_Engine!D9&lt;&gt;"","",SDK_RenderDigit("Auto",$M$24,_Engine!D21,2))</f>
        <v/>
      </c>
      <c r="L22" s="28" cm="1">
        <f t="array" ref="L22">IF(_Engine!D9&lt;&gt;"","",SDK_RenderDigit("Auto",$M$24,_Engine!D21,3))</f>
        <v>3</v>
      </c>
      <c r="M22" s="25"/>
      <c r="N22" s="24" t="str" cm="1">
        <f t="array" ref="N22">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O22" s="25" t="str" cm="1">
        <f t="array" ref="O22">IF(_Engine!E9&lt;&gt;"","",SDK_RenderDigit("Auto",$Q$24,_Engine!E21,2))</f>
        <v/>
      </c>
      <c r="P22" s="26" cm="1">
        <f t="array" ref="P22">IF(_Engine!E9&lt;&gt;"","",SDK_RenderDigit("Auto",$Q$24,_Engine!E21,3))</f>
        <v>3</v>
      </c>
      <c r="Q22" s="25"/>
      <c r="R22" s="27" t="str" cm="1">
        <f t="array" ref="R22">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S22" s="25" t="str" cm="1">
        <f t="array" ref="S22">IF(_Engine!F9&lt;&gt;"","",SDK_RenderDigit("Auto",$U$24,_Engine!F21,2))</f>
        <v/>
      </c>
      <c r="T22" s="26" cm="1">
        <f t="array" ref="T22">IF(_Engine!F9&lt;&gt;"","",SDK_RenderDigit("Auto",$U$24,_Engine!F21,3))</f>
        <v>3</v>
      </c>
      <c r="U22" s="25"/>
      <c r="V22" s="27" t="str" cm="1">
        <f t="array" ref="V22">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W22" s="25" t="str" cm="1">
        <f t="array" ref="W22">IF(_Engine!G9&lt;&gt;"","",SDK_RenderDigit("Auto",$Y$24,_Engine!G21,2))</f>
        <v/>
      </c>
      <c r="X22" s="28" t="str" cm="1">
        <f t="array" ref="X22">IF(_Engine!G9&lt;&gt;"","",SDK_RenderDigit("Auto",$Y$24,_Engine!G21,3))</f>
        <v/>
      </c>
      <c r="Y22" s="25"/>
      <c r="Z22" s="24" t="str" cm="1">
        <f t="array" ref="Z22">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AA22" s="25" t="str" cm="1">
        <f t="array" ref="AA22">IF(_Engine!H9&lt;&gt;"","",SDK_RenderDigit("Auto",$AC$24,_Engine!H21,2))</f>
        <v/>
      </c>
      <c r="AB22" s="26" t="str" cm="1">
        <f t="array" ref="AB22">IF(_Engine!H9&lt;&gt;"","",SDK_RenderDigit("Auto",$AC$24,_Engine!H21,3))</f>
        <v/>
      </c>
      <c r="AC22" s="25"/>
      <c r="AD22" s="27" t="str" cm="1">
        <f t="array" ref="AD22">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AE22" s="25" t="str" cm="1">
        <f t="array" ref="AE22">IF(_Engine!I9&lt;&gt;"","",SDK_RenderDigit("Auto",$AG$24,_Engine!I21,2))</f>
        <v/>
      </c>
      <c r="AF22" s="26" t="str" cm="1">
        <f t="array" ref="AF22">IF(_Engine!I9&lt;&gt;"","",SDK_RenderDigit("Auto",$AG$24,_Engine!I21,3))</f>
        <v/>
      </c>
      <c r="AG22" s="25"/>
      <c r="AH22" s="27" t="str" cm="1">
        <f t="array" ref="AH22">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AI22" s="25" t="str" cm="1">
        <f t="array" ref="AI22">IF(_Engine!J9&lt;&gt;"","",SDK_RenderDigit("Auto",$AK$24,_Engine!J21,2))</f>
        <v/>
      </c>
      <c r="AJ22" s="28" t="str" cm="1">
        <f t="array" ref="AJ22">IF(_Engine!J9&lt;&gt;"","",SDK_RenderDigit("Auto",$AK$24,_Engine!J21,3))</f>
        <v/>
      </c>
      <c r="AK22" s="10"/>
      <c r="AM22" s="57"/>
      <c r="AN22" s="57"/>
      <c r="AO22" s="57"/>
      <c r="AP22" s="59"/>
      <c r="AQ22" s="59"/>
      <c r="AR22" s="59"/>
      <c r="AS22" s="59"/>
      <c r="AT22" s="59"/>
      <c r="AU22" s="59"/>
      <c r="AV22" s="59"/>
      <c r="AW22" s="59"/>
      <c r="AX22" s="59"/>
      <c r="AY22" s="59"/>
      <c r="AZ22" s="59"/>
      <c r="BA22" s="59"/>
      <c r="BB22" s="59"/>
      <c r="BC22" s="59"/>
      <c r="BD22" s="59"/>
      <c r="BE22" s="59"/>
      <c r="BF22" s="59"/>
      <c r="BG22" s="59"/>
      <c r="BH22" s="59"/>
    </row>
    <row r="23" spans="2:60" ht="22" customHeight="1" thickBot="1">
      <c r="B23" s="20" t="str" cm="1">
        <f t="array" ref="B23">_xlfn.LET(_xlpm.r,QUOTIENT(ROW()-5,3)+1,_xlpm.c,QUOTIENT(COLUMN()-2,4)+1,_xlpm.live,INDEX(_Engine!$B$3:$J$11,_xlpm.r,_xlpm.c),_xlpm.cand,INDEX(_Engine!$B$15:$J$23,_xlpm.r,_xlpm.c),_xlpm.note,INDEX($B$4:$AK$30,3*_xlpm.r,4*_xlpm.c),IF(_xlpm.live&lt;&gt;"","",_xlfn.TEXTJOIN("·",TRUE,SDK_RenderDigit("Auto",_xlpm.note,_xlpm.cand,4),SDK_RenderDigit("Auto",_xlpm.note,_xlpm.cand,5))))</f>
        <v/>
      </c>
      <c r="C23" s="129"/>
      <c r="D23" s="17" t="str" cm="1">
        <f t="array" ref="D23">IF(_Engine!B9&lt;&gt;"","",SDK_RenderDigit("Auto",$E$24,_Engine!B21,6))</f>
        <v/>
      </c>
      <c r="E23" s="10"/>
      <c r="F23" s="14" t="str" cm="1">
        <f t="array" ref="F23">_xlfn.LET(_xlpm.r,QUOTIENT(ROW()-5,3)+1,_xlpm.c,QUOTIENT(COLUMN()-2,4)+1,_xlpm.live,INDEX(_Engine!$B$3:$J$11,_xlpm.r,_xlpm.c),_xlpm.cand,INDEX(_Engine!$B$15:$J$23,_xlpm.r,_xlpm.c),_xlpm.note,INDEX($B$4:$AK$30,3*_xlpm.r,4*_xlpm.c),IF(_xlpm.live&lt;&gt;"","",_xlfn.TEXTJOIN("·",TRUE,SDK_RenderDigit("Auto",_xlpm.note,_xlpm.cand,4),SDK_RenderDigit("Auto",_xlpm.note,_xlpm.cand,5))))</f>
        <v/>
      </c>
      <c r="G23" s="34">
        <f>_Engine!C33</f>
        <v>6</v>
      </c>
      <c r="H23" s="17" t="str" cm="1">
        <f t="array" ref="H23">IF(_Engine!C9&lt;&gt;"","",SDK_RenderDigit("Auto",$I$24,_Engine!C21,6))</f>
        <v/>
      </c>
      <c r="I23" s="10"/>
      <c r="J23" s="14" t="str" cm="1">
        <f t="array" ref="J23">_xlfn.LET(_xlpm.r,QUOTIENT(ROW()-5,3)+1,_xlpm.c,QUOTIENT(COLUMN()-2,4)+1,_xlpm.live,INDEX(_Engine!$B$3:$J$11,_xlpm.r,_xlpm.c),_xlpm.cand,INDEX(_Engine!$B$15:$J$23,_xlpm.r,_xlpm.c),_xlpm.note,INDEX($B$4:$AK$30,3*_xlpm.r,4*_xlpm.c),IF(_xlpm.live&lt;&gt;"","",_xlfn.TEXTJOIN("·",TRUE,SDK_RenderDigit("Auto",_xlpm.note,_xlpm.cand,4),SDK_RenderDigit("Auto",_xlpm.note,_xlpm.cand,5))))</f>
        <v>4·5</v>
      </c>
      <c r="K23" s="129"/>
      <c r="L23" s="21" t="str" cm="1">
        <f t="array" ref="L23">IF(_Engine!D9&lt;&gt;"","",SDK_RenderDigit("Auto",$M$24,_Engine!D21,6))</f>
        <v/>
      </c>
      <c r="M23" s="10"/>
      <c r="N23" s="20" t="str" cm="1">
        <f t="array" ref="N23">_xlfn.LET(_xlpm.r,QUOTIENT(ROW()-5,3)+1,_xlpm.c,QUOTIENT(COLUMN()-2,4)+1,_xlpm.live,INDEX(_Engine!$B$3:$J$11,_xlpm.r,_xlpm.c),_xlpm.cand,INDEX(_Engine!$B$15:$J$23,_xlpm.r,_xlpm.c),_xlpm.note,INDEX($B$4:$AK$30,3*_xlpm.r,4*_xlpm.c),IF(_xlpm.live&lt;&gt;"","",_xlfn.TEXTJOIN("·",TRUE,SDK_RenderDigit("Auto",_xlpm.note,_xlpm.cand,4),SDK_RenderDigit("Auto",_xlpm.note,_xlpm.cand,5))))</f>
        <v>5</v>
      </c>
      <c r="O23" s="129"/>
      <c r="P23" s="17" t="str" cm="1">
        <f t="array" ref="P23">IF(_Engine!E9&lt;&gt;"","",SDK_RenderDigit("Auto",$Q$24,_Engine!E21,6))</f>
        <v/>
      </c>
      <c r="Q23" s="10"/>
      <c r="R23" s="14" t="str" cm="1">
        <f t="array" ref="R23">_xlfn.LET(_xlpm.r,QUOTIENT(ROW()-5,3)+1,_xlpm.c,QUOTIENT(COLUMN()-2,4)+1,_xlpm.live,INDEX(_Engine!$B$3:$J$11,_xlpm.r,_xlpm.c),_xlpm.cand,INDEX(_Engine!$B$15:$J$23,_xlpm.r,_xlpm.c),_xlpm.note,INDEX($B$4:$AK$30,3*_xlpm.r,4*_xlpm.c),IF(_xlpm.live&lt;&gt;"","",_xlfn.TEXTJOIN("·",TRUE,SDK_RenderDigit("Auto",_xlpm.note,_xlpm.cand,4),SDK_RenderDigit("Auto",_xlpm.note,_xlpm.cand,5))))</f>
        <v>5</v>
      </c>
      <c r="S23" s="129"/>
      <c r="T23" s="17" t="str" cm="1">
        <f t="array" ref="T23">IF(_Engine!F9&lt;&gt;"","",SDK_RenderDigit("Auto",$U$24,_Engine!F21,6))</f>
        <v/>
      </c>
      <c r="U23" s="10"/>
      <c r="V23" s="14" t="str" cm="1">
        <f t="array" ref="V23">_xlfn.LET(_xlpm.r,QUOTIENT(ROW()-5,3)+1,_xlpm.c,QUOTIENT(COLUMN()-2,4)+1,_xlpm.live,INDEX(_Engine!$B$3:$J$11,_xlpm.r,_xlpm.c),_xlpm.cand,INDEX(_Engine!$B$15:$J$23,_xlpm.r,_xlpm.c),_xlpm.note,INDEX($B$4:$AK$30,3*_xlpm.r,4*_xlpm.c),IF(_xlpm.live&lt;&gt;"","",_xlfn.TEXTJOIN("·",TRUE,SDK_RenderDigit("Auto",_xlpm.note,_xlpm.cand,4),SDK_RenderDigit("Auto",_xlpm.note,_xlpm.cand,5))))</f>
        <v/>
      </c>
      <c r="W23" s="129"/>
      <c r="X23" s="21" t="str" cm="1">
        <f t="array" ref="X23">IF(_Engine!G9&lt;&gt;"","",SDK_RenderDigit("Auto",$Y$24,_Engine!G21,6))</f>
        <v/>
      </c>
      <c r="Y23" s="10"/>
      <c r="Z23" s="20" t="str" cm="1">
        <f t="array" ref="Z23">_xlfn.LET(_xlpm.r,QUOTIENT(ROW()-5,3)+1,_xlpm.c,QUOTIENT(COLUMN()-2,4)+1,_xlpm.live,INDEX(_Engine!$B$3:$J$11,_xlpm.r,_xlpm.c),_xlpm.cand,INDEX(_Engine!$B$15:$J$23,_xlpm.r,_xlpm.c),_xlpm.note,INDEX($B$4:$AK$30,3*_xlpm.r,4*_xlpm.c),IF(_xlpm.live&lt;&gt;"","",_xlfn.TEXTJOIN("·",TRUE,SDK_RenderDigit("Auto",_xlpm.note,_xlpm.cand,4),SDK_RenderDigit("Auto",_xlpm.note,_xlpm.cand,5))))</f>
        <v/>
      </c>
      <c r="AA23" s="34">
        <f>_Engine!H33</f>
        <v>2</v>
      </c>
      <c r="AB23" s="17" t="str" cm="1">
        <f t="array" ref="AB23">IF(_Engine!H9&lt;&gt;"","",SDK_RenderDigit("Auto",$AC$24,_Engine!H21,6))</f>
        <v/>
      </c>
      <c r="AC23" s="10"/>
      <c r="AD23" s="14" t="str" cm="1">
        <f t="array" ref="AD23">_xlfn.LET(_xlpm.r,QUOTIENT(ROW()-5,3)+1,_xlpm.c,QUOTIENT(COLUMN()-2,4)+1,_xlpm.live,INDEX(_Engine!$B$3:$J$11,_xlpm.r,_xlpm.c),_xlpm.cand,INDEX(_Engine!$B$15:$J$23,_xlpm.r,_xlpm.c),_xlpm.note,INDEX($B$4:$AK$30,3*_xlpm.r,4*_xlpm.c),IF(_xlpm.live&lt;&gt;"","",_xlfn.TEXTJOIN("·",TRUE,SDK_RenderDigit("Auto",_xlpm.note,_xlpm.cand,4),SDK_RenderDigit("Auto",_xlpm.note,_xlpm.cand,5))))</f>
        <v/>
      </c>
      <c r="AE23" s="34">
        <f>_Engine!I33</f>
        <v>8</v>
      </c>
      <c r="AF23" s="17" t="str" cm="1">
        <f t="array" ref="AF23">IF(_Engine!I9&lt;&gt;"","",SDK_RenderDigit("Auto",$AG$24,_Engine!I21,6))</f>
        <v/>
      </c>
      <c r="AG23" s="10"/>
      <c r="AH23" s="14" t="str" cm="1">
        <f t="array" ref="AH23">_xlfn.LET(_xlpm.r,QUOTIENT(ROW()-5,3)+1,_xlpm.c,QUOTIENT(COLUMN()-2,4)+1,_xlpm.live,INDEX(_Engine!$B$3:$J$11,_xlpm.r,_xlpm.c),_xlpm.cand,INDEX(_Engine!$B$15:$J$23,_xlpm.r,_xlpm.c),_xlpm.note,INDEX($B$4:$AK$30,3*_xlpm.r,4*_xlpm.c),IF(_xlpm.live&lt;&gt;"","",_xlfn.TEXTJOIN("·",TRUE,SDK_RenderDigit("Auto",_xlpm.note,_xlpm.cand,4),SDK_RenderDigit("Auto",_xlpm.note,_xlpm.cand,5))))</f>
        <v>4</v>
      </c>
      <c r="AI23" s="129"/>
      <c r="AJ23" s="21" t="str" cm="1">
        <f t="array" ref="AJ23">IF(_Engine!J9&lt;&gt;"","",SDK_RenderDigit("Auto",$AK$24,_Engine!J21,6))</f>
        <v/>
      </c>
      <c r="AK23" s="10"/>
      <c r="AM23" s="56"/>
      <c r="AN23" s="57"/>
      <c r="AO23" s="57"/>
      <c r="AP23" s="58"/>
      <c r="AQ23" s="58"/>
      <c r="AR23" s="58"/>
      <c r="AS23" s="58"/>
      <c r="AT23" s="58"/>
      <c r="AU23" s="58"/>
      <c r="AV23" s="58"/>
      <c r="AW23" s="58"/>
      <c r="AX23" s="58"/>
      <c r="AY23" s="58"/>
      <c r="AZ23" s="58"/>
      <c r="BA23" s="58"/>
      <c r="BB23" s="58"/>
      <c r="BC23" s="58"/>
      <c r="BD23" s="58"/>
      <c r="BE23" s="58"/>
      <c r="BF23" s="58"/>
      <c r="BG23" s="58"/>
      <c r="BH23" s="58"/>
    </row>
    <row r="24" spans="2:60" ht="15" customHeight="1">
      <c r="B24" s="20" t="str" cm="1">
        <f t="array" ref="B24">IF(_Engine!B9&lt;&gt;"","",SDK_RenderDigit("Auto",$E$24,_Engine!B21,7))</f>
        <v/>
      </c>
      <c r="C24" s="10" t="str" cm="1">
        <f t="array" ref="C24">IF(_Engine!B9&lt;&gt;"","",SDK_RenderDigit("Auto",$E$24,_Engine!B21,8))</f>
        <v/>
      </c>
      <c r="D24" s="17" cm="1">
        <f t="array" ref="D24">IF(_Engine!B9&lt;&gt;"","",SDK_RenderDigit("Auto",$E$24,_Engine!B21,9))</f>
        <v>9</v>
      </c>
      <c r="E24" s="10" t="str">
        <f>""</f>
        <v/>
      </c>
      <c r="F24" s="15" t="str" cm="1">
        <f t="array" ref="F24">IF(_Engine!C9&lt;&gt;"","",SDK_RenderDigit("Auto",$I$24,_Engine!C21,7))</f>
        <v/>
      </c>
      <c r="G24" s="12" t="str" cm="1">
        <f t="array" ref="G24">IF(_Engine!C9&lt;&gt;"","",SDK_RenderDigit("Auto",$I$24,_Engine!C21,8))</f>
        <v/>
      </c>
      <c r="H24" s="18" t="str" cm="1">
        <f t="array" ref="H24">IF(_Engine!C9&lt;&gt;"","",SDK_RenderDigit("Auto",$I$24,_Engine!C21,9))</f>
        <v/>
      </c>
      <c r="I24" s="10" t="str">
        <f>""</f>
        <v/>
      </c>
      <c r="J24" s="14" cm="1">
        <f t="array" ref="J24">IF(_Engine!D9&lt;&gt;"","",SDK_RenderDigit("Auto",$M$24,_Engine!D21,7))</f>
        <v>7</v>
      </c>
      <c r="K24" s="10" t="str" cm="1">
        <f t="array" ref="K24">IF(_Engine!D9&lt;&gt;"","",SDK_RenderDigit("Auto",$M$24,_Engine!D21,8))</f>
        <v/>
      </c>
      <c r="L24" s="21" cm="1">
        <f t="array" ref="L24">IF(_Engine!D9&lt;&gt;"","",SDK_RenderDigit("Auto",$M$24,_Engine!D21,9))</f>
        <v>9</v>
      </c>
      <c r="M24" s="10" t="str">
        <f>""</f>
        <v/>
      </c>
      <c r="N24" s="20" cm="1">
        <f t="array" ref="N24">IF(_Engine!E9&lt;&gt;"","",SDK_RenderDigit("Auto",$Q$24,_Engine!E21,7))</f>
        <v>7</v>
      </c>
      <c r="O24" s="10" t="str" cm="1">
        <f t="array" ref="O24">IF(_Engine!E9&lt;&gt;"","",SDK_RenderDigit("Auto",$Q$24,_Engine!E21,8))</f>
        <v/>
      </c>
      <c r="P24" s="17" t="str" cm="1">
        <f t="array" ref="P24">IF(_Engine!E9&lt;&gt;"","",SDK_RenderDigit("Auto",$Q$24,_Engine!E21,9))</f>
        <v/>
      </c>
      <c r="Q24" s="10" t="str">
        <f>""</f>
        <v/>
      </c>
      <c r="R24" s="15" t="str" cm="1">
        <f t="array" ref="R24">IF(_Engine!F9&lt;&gt;"","",SDK_RenderDigit("Auto",$U$24,_Engine!F21,7))</f>
        <v/>
      </c>
      <c r="S24" s="12" t="str" cm="1">
        <f t="array" ref="S24">IF(_Engine!F9&lt;&gt;"","",SDK_RenderDigit("Auto",$U$24,_Engine!F21,8))</f>
        <v/>
      </c>
      <c r="T24" s="18" t="str" cm="1">
        <f t="array" ref="T24">IF(_Engine!F9&lt;&gt;"","",SDK_RenderDigit("Auto",$U$24,_Engine!F21,9))</f>
        <v/>
      </c>
      <c r="U24" s="10" t="str">
        <f>""</f>
        <v/>
      </c>
      <c r="V24" s="14" cm="1">
        <f t="array" ref="V24">IF(_Engine!G9&lt;&gt;"","",SDK_RenderDigit("Auto",$Y$24,_Engine!G21,7))</f>
        <v>7</v>
      </c>
      <c r="W24" s="10" t="str" cm="1">
        <f t="array" ref="W24">IF(_Engine!G9&lt;&gt;"","",SDK_RenderDigit("Auto",$Y$24,_Engine!G21,8))</f>
        <v/>
      </c>
      <c r="X24" s="21" t="str" cm="1">
        <f t="array" ref="X24">IF(_Engine!G9&lt;&gt;"","",SDK_RenderDigit("Auto",$Y$24,_Engine!G21,9))</f>
        <v/>
      </c>
      <c r="Y24" s="10" t="str">
        <f>""</f>
        <v/>
      </c>
      <c r="Z24" s="20" t="str" cm="1">
        <f t="array" ref="Z24">IF(_Engine!H9&lt;&gt;"","",SDK_RenderDigit("Auto",$AC$24,_Engine!H21,7))</f>
        <v/>
      </c>
      <c r="AA24" s="10" t="str" cm="1">
        <f t="array" ref="AA24">IF(_Engine!H9&lt;&gt;"","",SDK_RenderDigit("Auto",$AC$24,_Engine!H21,8))</f>
        <v/>
      </c>
      <c r="AB24" s="17" t="str" cm="1">
        <f t="array" ref="AB24">IF(_Engine!H9&lt;&gt;"","",SDK_RenderDigit("Auto",$AC$24,_Engine!H21,9))</f>
        <v/>
      </c>
      <c r="AC24" s="10" t="str">
        <f>""</f>
        <v/>
      </c>
      <c r="AD24" s="15" t="str" cm="1">
        <f t="array" ref="AD24">IF(_Engine!I9&lt;&gt;"","",SDK_RenderDigit("Auto",$AG$24,_Engine!I21,7))</f>
        <v/>
      </c>
      <c r="AE24" s="12" t="str" cm="1">
        <f t="array" ref="AE24">IF(_Engine!I9&lt;&gt;"","",SDK_RenderDigit("Auto",$AG$24,_Engine!I21,8))</f>
        <v/>
      </c>
      <c r="AF24" s="18" t="str" cm="1">
        <f t="array" ref="AF24">IF(_Engine!I9&lt;&gt;"","",SDK_RenderDigit("Auto",$AG$24,_Engine!I21,9))</f>
        <v/>
      </c>
      <c r="AG24" s="10" t="str">
        <f>""</f>
        <v/>
      </c>
      <c r="AH24" s="14" t="str" cm="1">
        <f t="array" ref="AH24">IF(_Engine!J9&lt;&gt;"","",SDK_RenderDigit("Auto",$AK$24,_Engine!J21,7))</f>
        <v/>
      </c>
      <c r="AI24" s="10" t="str" cm="1">
        <f t="array" ref="AI24">IF(_Engine!J9&lt;&gt;"","",SDK_RenderDigit("Auto",$AK$24,_Engine!J21,8))</f>
        <v/>
      </c>
      <c r="AJ24" s="21" t="str" cm="1">
        <f t="array" ref="AJ24">IF(_Engine!J9&lt;&gt;"","",SDK_RenderDigit("Auto",$AK$24,_Engine!J21,9))</f>
        <v/>
      </c>
      <c r="AK24" s="10" t="str">
        <f>""</f>
        <v/>
      </c>
      <c r="AM24" s="57"/>
      <c r="AN24" s="57"/>
      <c r="AO24" s="57"/>
      <c r="AP24" s="59"/>
      <c r="AQ24" s="59"/>
      <c r="AR24" s="59"/>
      <c r="AS24" s="59"/>
      <c r="AT24" s="59"/>
      <c r="AU24" s="59"/>
      <c r="AV24" s="59"/>
      <c r="AW24" s="59"/>
      <c r="AX24" s="59"/>
      <c r="AY24" s="59"/>
      <c r="AZ24" s="59"/>
      <c r="BA24" s="59"/>
      <c r="BB24" s="59"/>
      <c r="BC24" s="59"/>
      <c r="BD24" s="59"/>
      <c r="BE24" s="59"/>
      <c r="BF24" s="59"/>
      <c r="BG24" s="59"/>
      <c r="BH24" s="59"/>
    </row>
    <row r="25" spans="2:60" ht="15" customHeight="1">
      <c r="B25" s="22" t="str" cm="1">
        <f t="array" ref="B25">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C25" s="11" cm="1">
        <f t="array" ref="C25">IF(_Engine!B10&lt;&gt;"","",SDK_RenderDigit("Auto",$E$27,_Engine!B22,2))</f>
        <v>2</v>
      </c>
      <c r="D25" s="16" cm="1">
        <f t="array" ref="D25">IF(_Engine!B10&lt;&gt;"","",SDK_RenderDigit("Auto",$E$27,_Engine!B22,3))</f>
        <v>3</v>
      </c>
      <c r="E25" s="10"/>
      <c r="F25" s="14" t="str" cm="1">
        <f t="array" ref="F25">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G25" s="10" cm="1">
        <f t="array" ref="G25">IF(_Engine!C10&lt;&gt;"","",SDK_RenderDigit("Auto",$I$27,_Engine!C22,2))</f>
        <v>2</v>
      </c>
      <c r="H25" s="17" t="str" cm="1">
        <f t="array" ref="H25">IF(_Engine!C10&lt;&gt;"","",SDK_RenderDigit("Auto",$I$27,_Engine!C22,3))</f>
        <v/>
      </c>
      <c r="I25" s="10"/>
      <c r="J25" s="13" t="str" cm="1">
        <f t="array" ref="J25">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K25" s="11" cm="1">
        <f t="array" ref="K25">IF(_Engine!D10&lt;&gt;"","",SDK_RenderDigit("Auto",$M$27,_Engine!D22,2))</f>
        <v>2</v>
      </c>
      <c r="L25" s="23" cm="1">
        <f t="array" ref="L25">IF(_Engine!D10&lt;&gt;"","",SDK_RenderDigit("Auto",$M$27,_Engine!D22,3))</f>
        <v>3</v>
      </c>
      <c r="M25" s="10"/>
      <c r="N25" s="22" t="str" cm="1">
        <f t="array" ref="N25">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O25" s="11" t="str" cm="1">
        <f t="array" ref="O25">IF(_Engine!E10&lt;&gt;"","",SDK_RenderDigit("Auto",$Q$27,_Engine!E22,2))</f>
        <v/>
      </c>
      <c r="P25" s="16" t="str" cm="1">
        <f t="array" ref="P25">IF(_Engine!E10&lt;&gt;"","",SDK_RenderDigit("Auto",$Q$27,_Engine!E22,3))</f>
        <v/>
      </c>
      <c r="Q25" s="10"/>
      <c r="R25" s="14" t="str" cm="1">
        <f t="array" ref="R25">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S25" s="10" t="str" cm="1">
        <f t="array" ref="S25">IF(_Engine!F10&lt;&gt;"","",SDK_RenderDigit("Auto",$U$27,_Engine!F22,2))</f>
        <v/>
      </c>
      <c r="T25" s="17" t="str" cm="1">
        <f t="array" ref="T25">IF(_Engine!F10&lt;&gt;"","",SDK_RenderDigit("Auto",$U$27,_Engine!F22,3))</f>
        <v/>
      </c>
      <c r="U25" s="10"/>
      <c r="V25" s="13" t="str" cm="1">
        <f t="array" ref="V25">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W25" s="11" t="str" cm="1">
        <f t="array" ref="W25">IF(_Engine!G10&lt;&gt;"","",SDK_RenderDigit("Auto",$Y$27,_Engine!G22,2))</f>
        <v/>
      </c>
      <c r="X25" s="23" t="str" cm="1">
        <f t="array" ref="X25">IF(_Engine!G10&lt;&gt;"","",SDK_RenderDigit("Auto",$Y$27,_Engine!G22,3))</f>
        <v/>
      </c>
      <c r="Y25" s="10"/>
      <c r="Z25" s="22" t="str" cm="1">
        <f t="array" ref="Z25">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AA25" s="11" t="str" cm="1">
        <f t="array" ref="AA25">IF(_Engine!H10&lt;&gt;"","",SDK_RenderDigit("Auto",$AC$27,_Engine!H22,2))</f>
        <v/>
      </c>
      <c r="AB25" s="16" cm="1">
        <f t="array" ref="AB25">IF(_Engine!H10&lt;&gt;"","",SDK_RenderDigit("Auto",$AC$27,_Engine!H22,3))</f>
        <v>3</v>
      </c>
      <c r="AC25" s="10"/>
      <c r="AD25" s="14" t="str" cm="1">
        <f t="array" ref="AD25">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AE25" s="10" t="str" cm="1">
        <f t="array" ref="AE25">IF(_Engine!I10&lt;&gt;"","",SDK_RenderDigit("Auto",$AG$27,_Engine!I22,2))</f>
        <v/>
      </c>
      <c r="AF25" s="17" cm="1">
        <f t="array" ref="AF25">IF(_Engine!I10&lt;&gt;"","",SDK_RenderDigit("Auto",$AG$27,_Engine!I22,3))</f>
        <v>3</v>
      </c>
      <c r="AG25" s="10"/>
      <c r="AH25" s="13" t="str" cm="1">
        <f t="array" ref="AH25">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AI25" s="11" t="str" cm="1">
        <f t="array" ref="AI25">IF(_Engine!J10&lt;&gt;"","",SDK_RenderDigit("Auto",$AK$27,_Engine!J22,2))</f>
        <v/>
      </c>
      <c r="AJ25" s="23" t="str" cm="1">
        <f t="array" ref="AJ25">IF(_Engine!J10&lt;&gt;"","",SDK_RenderDigit("Auto",$AK$27,_Engine!J22,3))</f>
        <v/>
      </c>
      <c r="AK25" s="10"/>
      <c r="AM25" s="57"/>
      <c r="AN25" s="57"/>
      <c r="AO25" s="57"/>
      <c r="AP25" s="59"/>
      <c r="AQ25" s="59"/>
      <c r="AR25" s="59"/>
      <c r="AS25" s="59"/>
      <c r="AT25" s="59"/>
      <c r="AU25" s="59"/>
      <c r="AV25" s="59"/>
      <c r="AW25" s="59"/>
      <c r="AX25" s="59"/>
      <c r="AY25" s="59"/>
      <c r="AZ25" s="59"/>
      <c r="BA25" s="59"/>
      <c r="BB25" s="59"/>
      <c r="BC25" s="59"/>
      <c r="BD25" s="59"/>
      <c r="BE25" s="59"/>
      <c r="BF25" s="59"/>
      <c r="BG25" s="59"/>
      <c r="BH25" s="59"/>
    </row>
    <row r="26" spans="2:60" ht="22" customHeight="1" thickBot="1">
      <c r="B26" s="20" t="str" cm="1">
        <f t="array" ref="B26">_xlfn.LET(_xlpm.r,QUOTIENT(ROW()-5,3)+1,_xlpm.c,QUOTIENT(COLUMN()-2,4)+1,_xlpm.live,INDEX(_Engine!$B$3:$J$11,_xlpm.r,_xlpm.c),_xlpm.cand,INDEX(_Engine!$B$15:$J$23,_xlpm.r,_xlpm.c),_xlpm.note,INDEX($B$4:$AK$30,3*_xlpm.r,4*_xlpm.c),IF(_xlpm.live&lt;&gt;"","",_xlfn.TEXTJOIN("·",TRUE,SDK_RenderDigit("Auto",_xlpm.note,_xlpm.cand,4),SDK_RenderDigit("Auto",_xlpm.note,_xlpm.cand,5))))</f>
        <v/>
      </c>
      <c r="C26" s="129"/>
      <c r="D26" s="17" t="str" cm="1">
        <f t="array" ref="D26">IF(_Engine!B10&lt;&gt;"","",SDK_RenderDigit("Auto",$E$27,_Engine!B22,6))</f>
        <v/>
      </c>
      <c r="E26" s="10"/>
      <c r="F26" s="14" t="str" cm="1">
        <f t="array" ref="F26">_xlfn.LET(_xlpm.r,QUOTIENT(ROW()-5,3)+1,_xlpm.c,QUOTIENT(COLUMN()-2,4)+1,_xlpm.live,INDEX(_Engine!$B$3:$J$11,_xlpm.r,_xlpm.c),_xlpm.cand,INDEX(_Engine!$B$15:$J$23,_xlpm.r,_xlpm.c),_xlpm.note,INDEX($B$4:$AK$30,3*_xlpm.r,4*_xlpm.c),IF(_xlpm.live&lt;&gt;"","",_xlfn.TEXTJOIN("·",TRUE,SDK_RenderDigit("Auto",_xlpm.note,_xlpm.cand,4),SDK_RenderDigit("Auto",_xlpm.note,_xlpm.cand,5))))</f>
        <v/>
      </c>
      <c r="G26" s="129"/>
      <c r="H26" s="17" t="str" cm="1">
        <f t="array" ref="H26">IF(_Engine!C10&lt;&gt;"","",SDK_RenderDigit("Auto",$I$27,_Engine!C22,6))</f>
        <v/>
      </c>
      <c r="I26" s="10"/>
      <c r="J26" s="14" t="str" cm="1">
        <f t="array" ref="J26">_xlfn.LET(_xlpm.r,QUOTIENT(ROW()-5,3)+1,_xlpm.c,QUOTIENT(COLUMN()-2,4)+1,_xlpm.live,INDEX(_Engine!$B$3:$J$11,_xlpm.r,_xlpm.c),_xlpm.cand,INDEX(_Engine!$B$15:$J$23,_xlpm.r,_xlpm.c),_xlpm.note,INDEX($B$4:$AK$30,3*_xlpm.r,4*_xlpm.c),IF(_xlpm.live&lt;&gt;"","",_xlfn.TEXTJOIN("·",TRUE,SDK_RenderDigit("Auto",_xlpm.note,_xlpm.cand,4),SDK_RenderDigit("Auto",_xlpm.note,_xlpm.cand,5))))</f>
        <v/>
      </c>
      <c r="K26" s="129"/>
      <c r="L26" s="21" t="str" cm="1">
        <f t="array" ref="L26">IF(_Engine!D10&lt;&gt;"","",SDK_RenderDigit("Auto",$M$27,_Engine!D22,6))</f>
        <v/>
      </c>
      <c r="M26" s="10"/>
      <c r="N26" s="20" t="str" cm="1">
        <f t="array" ref="N26">_xlfn.LET(_xlpm.r,QUOTIENT(ROW()-5,3)+1,_xlpm.c,QUOTIENT(COLUMN()-2,4)+1,_xlpm.live,INDEX(_Engine!$B$3:$J$11,_xlpm.r,_xlpm.c),_xlpm.cand,INDEX(_Engine!$B$15:$J$23,_xlpm.r,_xlpm.c),_xlpm.note,INDEX($B$4:$AK$30,3*_xlpm.r,4*_xlpm.c),IF(_xlpm.live&lt;&gt;"","",_xlfn.TEXTJOIN("·",TRUE,SDK_RenderDigit("Auto",_xlpm.note,_xlpm.cand,4),SDK_RenderDigit("Auto",_xlpm.note,_xlpm.cand,5))))</f>
        <v/>
      </c>
      <c r="O26" s="34">
        <f>_Engine!E34</f>
        <v>4</v>
      </c>
      <c r="P26" s="17" t="str" cm="1">
        <f t="array" ref="P26">IF(_Engine!E10&lt;&gt;"","",SDK_RenderDigit("Auto",$Q$27,_Engine!E22,6))</f>
        <v/>
      </c>
      <c r="Q26" s="10"/>
      <c r="R26" s="14" t="str" cm="1">
        <f t="array" ref="R26">_xlfn.LET(_xlpm.r,QUOTIENT(ROW()-5,3)+1,_xlpm.c,QUOTIENT(COLUMN()-2,4)+1,_xlpm.live,INDEX(_Engine!$B$3:$J$11,_xlpm.r,_xlpm.c),_xlpm.cand,INDEX(_Engine!$B$15:$J$23,_xlpm.r,_xlpm.c),_xlpm.note,INDEX($B$4:$AK$30,3*_xlpm.r,4*_xlpm.c),IF(_xlpm.live&lt;&gt;"","",_xlfn.TEXTJOIN("·",TRUE,SDK_RenderDigit("Auto",_xlpm.note,_xlpm.cand,4),SDK_RenderDigit("Auto",_xlpm.note,_xlpm.cand,5))))</f>
        <v/>
      </c>
      <c r="S26" s="34">
        <f>_Engine!F34</f>
        <v>1</v>
      </c>
      <c r="T26" s="17" t="str" cm="1">
        <f t="array" ref="T26">IF(_Engine!F10&lt;&gt;"","",SDK_RenderDigit("Auto",$U$27,_Engine!F22,6))</f>
        <v/>
      </c>
      <c r="U26" s="10"/>
      <c r="V26" s="14" t="str" cm="1">
        <f t="array" ref="V26">_xlfn.LET(_xlpm.r,QUOTIENT(ROW()-5,3)+1,_xlpm.c,QUOTIENT(COLUMN()-2,4)+1,_xlpm.live,INDEX(_Engine!$B$3:$J$11,_xlpm.r,_xlpm.c),_xlpm.cand,INDEX(_Engine!$B$15:$J$23,_xlpm.r,_xlpm.c),_xlpm.note,INDEX($B$4:$AK$30,3*_xlpm.r,4*_xlpm.c),IF(_xlpm.live&lt;&gt;"","",_xlfn.TEXTJOIN("·",TRUE,SDK_RenderDigit("Auto",_xlpm.note,_xlpm.cand,4),SDK_RenderDigit("Auto",_xlpm.note,_xlpm.cand,5))))</f>
        <v/>
      </c>
      <c r="W26" s="34">
        <f>_Engine!G34</f>
        <v>9</v>
      </c>
      <c r="X26" s="21" t="str" cm="1">
        <f t="array" ref="X26">IF(_Engine!G10&lt;&gt;"","",SDK_RenderDigit("Auto",$Y$27,_Engine!G22,6))</f>
        <v/>
      </c>
      <c r="Y26" s="10"/>
      <c r="Z26" s="20" t="str" cm="1">
        <f t="array" ref="Z26">_xlfn.LET(_xlpm.r,QUOTIENT(ROW()-5,3)+1,_xlpm.c,QUOTIENT(COLUMN()-2,4)+1,_xlpm.live,INDEX(_Engine!$B$3:$J$11,_xlpm.r,_xlpm.c),_xlpm.cand,INDEX(_Engine!$B$15:$J$23,_xlpm.r,_xlpm.c),_xlpm.note,INDEX($B$4:$AK$30,3*_xlpm.r,4*_xlpm.c),IF(_xlpm.live&lt;&gt;"","",_xlfn.TEXTJOIN("·",TRUE,SDK_RenderDigit("Auto",_xlpm.note,_xlpm.cand,4),SDK_RenderDigit("Auto",_xlpm.note,_xlpm.cand,5))))</f>
        <v/>
      </c>
      <c r="AA26" s="129"/>
      <c r="AB26" s="17" cm="1">
        <f t="array" ref="AB26">IF(_Engine!H10&lt;&gt;"","",SDK_RenderDigit("Auto",$AC$27,_Engine!H22,6))</f>
        <v>6</v>
      </c>
      <c r="AC26" s="10"/>
      <c r="AD26" s="14" t="str" cm="1">
        <f t="array" ref="AD26">_xlfn.LET(_xlpm.r,QUOTIENT(ROW()-5,3)+1,_xlpm.c,QUOTIENT(COLUMN()-2,4)+1,_xlpm.live,INDEX(_Engine!$B$3:$J$11,_xlpm.r,_xlpm.c),_xlpm.cand,INDEX(_Engine!$B$15:$J$23,_xlpm.r,_xlpm.c),_xlpm.note,INDEX($B$4:$AK$30,3*_xlpm.r,4*_xlpm.c),IF(_xlpm.live&lt;&gt;"","",_xlfn.TEXTJOIN("·",TRUE,SDK_RenderDigit("Auto",_xlpm.note,_xlpm.cand,4),SDK_RenderDigit("Auto",_xlpm.note,_xlpm.cand,5))))</f>
        <v/>
      </c>
      <c r="AE26" s="129"/>
      <c r="AF26" s="17" t="str" cm="1">
        <f t="array" ref="AF26">IF(_Engine!I10&lt;&gt;"","",SDK_RenderDigit("Auto",$AG$27,_Engine!I22,6))</f>
        <v/>
      </c>
      <c r="AG26" s="10"/>
      <c r="AH26" s="14" t="str" cm="1">
        <f t="array" ref="AH26">_xlfn.LET(_xlpm.r,QUOTIENT(ROW()-5,3)+1,_xlpm.c,QUOTIENT(COLUMN()-2,4)+1,_xlpm.live,INDEX(_Engine!$B$3:$J$11,_xlpm.r,_xlpm.c),_xlpm.cand,INDEX(_Engine!$B$15:$J$23,_xlpm.r,_xlpm.c),_xlpm.note,INDEX($B$4:$AK$30,3*_xlpm.r,4*_xlpm.c),IF(_xlpm.live&lt;&gt;"","",_xlfn.TEXTJOIN("·",TRUE,SDK_RenderDigit("Auto",_xlpm.note,_xlpm.cand,4),SDK_RenderDigit("Auto",_xlpm.note,_xlpm.cand,5))))</f>
        <v/>
      </c>
      <c r="AI26" s="34">
        <f>_Engine!J34</f>
        <v>5</v>
      </c>
      <c r="AJ26" s="21" t="str" cm="1">
        <f t="array" ref="AJ26">IF(_Engine!J10&lt;&gt;"","",SDK_RenderDigit("Auto",$AK$27,_Engine!J22,6))</f>
        <v/>
      </c>
      <c r="AK26" s="10"/>
      <c r="AM26" s="57"/>
      <c r="AN26" s="57"/>
      <c r="AO26" s="57"/>
      <c r="AP26" s="59"/>
      <c r="AQ26" s="59"/>
      <c r="AR26" s="59"/>
      <c r="AS26" s="59"/>
      <c r="AT26" s="59"/>
      <c r="AU26" s="59"/>
      <c r="AV26" s="59"/>
      <c r="AW26" s="59"/>
      <c r="AX26" s="59"/>
      <c r="AY26" s="59"/>
      <c r="AZ26" s="59"/>
      <c r="BA26" s="59"/>
      <c r="BB26" s="59"/>
      <c r="BC26" s="59"/>
      <c r="BD26" s="59"/>
      <c r="BE26" s="59"/>
      <c r="BF26" s="59"/>
      <c r="BG26" s="59"/>
      <c r="BH26" s="59"/>
    </row>
    <row r="27" spans="2:60" ht="15" customHeight="1">
      <c r="B27" s="20" t="str" cm="1">
        <f t="array" ref="B27">IF(_Engine!B10&lt;&gt;"","",SDK_RenderDigit("Auto",$E$27,_Engine!B22,7))</f>
        <v/>
      </c>
      <c r="C27" s="10" t="str" cm="1">
        <f t="array" ref="C27">IF(_Engine!B10&lt;&gt;"","",SDK_RenderDigit("Auto",$E$27,_Engine!B22,8))</f>
        <v/>
      </c>
      <c r="D27" s="17" t="str" cm="1">
        <f t="array" ref="D27">IF(_Engine!B10&lt;&gt;"","",SDK_RenderDigit("Auto",$E$27,_Engine!B22,9))</f>
        <v/>
      </c>
      <c r="E27" s="10" t="str">
        <f>""</f>
        <v/>
      </c>
      <c r="F27" s="14" cm="1">
        <f t="array" ref="F27">IF(_Engine!C10&lt;&gt;"","",SDK_RenderDigit("Auto",$I$27,_Engine!C22,7))</f>
        <v>7</v>
      </c>
      <c r="G27" s="10" cm="1">
        <f t="array" ref="G27">IF(_Engine!C10&lt;&gt;"","",SDK_RenderDigit("Auto",$I$27,_Engine!C22,8))</f>
        <v>8</v>
      </c>
      <c r="H27" s="17" t="str" cm="1">
        <f t="array" ref="H27">IF(_Engine!C10&lt;&gt;"","",SDK_RenderDigit("Auto",$I$27,_Engine!C22,9))</f>
        <v/>
      </c>
      <c r="I27" s="10" t="str">
        <f>""</f>
        <v/>
      </c>
      <c r="J27" s="14" cm="1">
        <f t="array" ref="J27">IF(_Engine!D10&lt;&gt;"","",SDK_RenderDigit("Auto",$M$27,_Engine!D22,7))</f>
        <v>7</v>
      </c>
      <c r="K27" s="10" t="str" cm="1">
        <f t="array" ref="K27">IF(_Engine!D10&lt;&gt;"","",SDK_RenderDigit("Auto",$M$27,_Engine!D22,8))</f>
        <v/>
      </c>
      <c r="L27" s="21" t="str" cm="1">
        <f t="array" ref="L27">IF(_Engine!D10&lt;&gt;"","",SDK_RenderDigit("Auto",$M$27,_Engine!D22,9))</f>
        <v/>
      </c>
      <c r="M27" s="10" t="str">
        <f>""</f>
        <v/>
      </c>
      <c r="N27" s="20" t="str" cm="1">
        <f t="array" ref="N27">IF(_Engine!E10&lt;&gt;"","",SDK_RenderDigit("Auto",$Q$27,_Engine!E22,7))</f>
        <v/>
      </c>
      <c r="O27" s="10" t="str" cm="1">
        <f t="array" ref="O27">IF(_Engine!E10&lt;&gt;"","",SDK_RenderDigit("Auto",$Q$27,_Engine!E22,8))</f>
        <v/>
      </c>
      <c r="P27" s="17" t="str" cm="1">
        <f t="array" ref="P27">IF(_Engine!E10&lt;&gt;"","",SDK_RenderDigit("Auto",$Q$27,_Engine!E22,9))</f>
        <v/>
      </c>
      <c r="Q27" s="10" t="str">
        <f>""</f>
        <v/>
      </c>
      <c r="R27" s="14" t="str" cm="1">
        <f t="array" ref="R27">IF(_Engine!F10&lt;&gt;"","",SDK_RenderDigit("Auto",$U$27,_Engine!F22,7))</f>
        <v/>
      </c>
      <c r="S27" s="10" t="str" cm="1">
        <f t="array" ref="S27">IF(_Engine!F10&lt;&gt;"","",SDK_RenderDigit("Auto",$U$27,_Engine!F22,8))</f>
        <v/>
      </c>
      <c r="T27" s="17" t="str" cm="1">
        <f t="array" ref="T27">IF(_Engine!F10&lt;&gt;"","",SDK_RenderDigit("Auto",$U$27,_Engine!F22,9))</f>
        <v/>
      </c>
      <c r="U27" s="10" t="str">
        <f>""</f>
        <v/>
      </c>
      <c r="V27" s="14" t="str" cm="1">
        <f t="array" ref="V27">IF(_Engine!G10&lt;&gt;"","",SDK_RenderDigit("Auto",$Y$27,_Engine!G22,7))</f>
        <v/>
      </c>
      <c r="W27" s="10" t="str" cm="1">
        <f t="array" ref="W27">IF(_Engine!G10&lt;&gt;"","",SDK_RenderDigit("Auto",$Y$27,_Engine!G22,8))</f>
        <v/>
      </c>
      <c r="X27" s="21" t="str" cm="1">
        <f t="array" ref="X27">IF(_Engine!G10&lt;&gt;"","",SDK_RenderDigit("Auto",$Y$27,_Engine!G22,9))</f>
        <v/>
      </c>
      <c r="Y27" s="10" t="str">
        <f>""</f>
        <v/>
      </c>
      <c r="Z27" s="20" t="str" cm="1">
        <f t="array" ref="Z27">IF(_Engine!H10&lt;&gt;"","",SDK_RenderDigit("Auto",$AC$27,_Engine!H22,7))</f>
        <v/>
      </c>
      <c r="AA27" s="10" t="str" cm="1">
        <f t="array" ref="AA27">IF(_Engine!H10&lt;&gt;"","",SDK_RenderDigit("Auto",$AC$27,_Engine!H22,8))</f>
        <v/>
      </c>
      <c r="AB27" s="17" t="str" cm="1">
        <f t="array" ref="AB27">IF(_Engine!H10&lt;&gt;"","",SDK_RenderDigit("Auto",$AC$27,_Engine!H22,9))</f>
        <v/>
      </c>
      <c r="AC27" s="10" t="str">
        <f>""</f>
        <v/>
      </c>
      <c r="AD27" s="14" t="str" cm="1">
        <f t="array" ref="AD27">IF(_Engine!I10&lt;&gt;"","",SDK_RenderDigit("Auto",$AG$27,_Engine!I22,7))</f>
        <v/>
      </c>
      <c r="AE27" s="10" t="str" cm="1">
        <f t="array" ref="AE27">IF(_Engine!I10&lt;&gt;"","",SDK_RenderDigit("Auto",$AG$27,_Engine!I22,8))</f>
        <v/>
      </c>
      <c r="AF27" s="17" t="str" cm="1">
        <f t="array" ref="AF27">IF(_Engine!I10&lt;&gt;"","",SDK_RenderDigit("Auto",$AG$27,_Engine!I22,9))</f>
        <v/>
      </c>
      <c r="AG27" s="10" t="str">
        <f>""</f>
        <v/>
      </c>
      <c r="AH27" s="14" t="str" cm="1">
        <f t="array" ref="AH27">IF(_Engine!J10&lt;&gt;"","",SDK_RenderDigit("Auto",$AK$27,_Engine!J22,7))</f>
        <v/>
      </c>
      <c r="AI27" s="10" t="str" cm="1">
        <f t="array" ref="AI27">IF(_Engine!J10&lt;&gt;"","",SDK_RenderDigit("Auto",$AK$27,_Engine!J22,8))</f>
        <v/>
      </c>
      <c r="AJ27" s="21" t="str" cm="1">
        <f t="array" ref="AJ27">IF(_Engine!J10&lt;&gt;"","",SDK_RenderDigit("Auto",$AK$27,_Engine!J22,9))</f>
        <v/>
      </c>
      <c r="AK27" s="10" t="str">
        <f>""</f>
        <v/>
      </c>
      <c r="AM27" s="56"/>
      <c r="AN27" s="57"/>
      <c r="AO27" s="57"/>
      <c r="AP27" s="58"/>
      <c r="AQ27" s="58"/>
      <c r="AR27" s="58"/>
      <c r="AS27" s="58"/>
      <c r="AT27" s="58"/>
      <c r="AU27" s="58"/>
      <c r="AV27" s="58"/>
      <c r="AW27" s="58"/>
      <c r="AX27" s="58"/>
      <c r="AY27" s="58"/>
      <c r="AZ27" s="58"/>
      <c r="BA27" s="58"/>
      <c r="BB27" s="58"/>
      <c r="BC27" s="58"/>
      <c r="BD27" s="58"/>
      <c r="BE27" s="58"/>
      <c r="BF27" s="58"/>
      <c r="BG27" s="58"/>
      <c r="BH27" s="58"/>
    </row>
    <row r="28" spans="2:60" ht="15" customHeight="1">
      <c r="B28" s="22" t="str" cm="1">
        <f t="array" ref="B28">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1</v>
      </c>
      <c r="C28" s="11" cm="1">
        <f t="array" ref="C28">IF(_Engine!B11&lt;&gt;"","",SDK_RenderDigit("Auto",$E$30,_Engine!B23,2))</f>
        <v>2</v>
      </c>
      <c r="D28" s="16" cm="1">
        <f t="array" ref="D28">IF(_Engine!B11&lt;&gt;"","",SDK_RenderDigit("Auto",$E$30,_Engine!B23,3))</f>
        <v>3</v>
      </c>
      <c r="E28" s="10"/>
      <c r="F28" s="13" t="str" cm="1">
        <f t="array" ref="F28">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1</v>
      </c>
      <c r="G28" s="11" cm="1">
        <f t="array" ref="G28">IF(_Engine!C11&lt;&gt;"","",SDK_RenderDigit("Auto",$I$30,_Engine!C23,2))</f>
        <v>2</v>
      </c>
      <c r="H28" s="16" t="str" cm="1">
        <f t="array" ref="H28">IF(_Engine!C11&lt;&gt;"","",SDK_RenderDigit("Auto",$I$30,_Engine!C23,3))</f>
        <v/>
      </c>
      <c r="I28" s="10"/>
      <c r="J28" s="13" t="str" cm="1">
        <f t="array" ref="J28">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1</v>
      </c>
      <c r="K28" s="11" cm="1">
        <f t="array" ref="K28">IF(_Engine!D11&lt;&gt;"","",SDK_RenderDigit("Auto",$M$30,_Engine!D23,2))</f>
        <v>2</v>
      </c>
      <c r="L28" s="23" cm="1">
        <f t="array" ref="L28">IF(_Engine!D11&lt;&gt;"","",SDK_RenderDigit("Auto",$M$30,_Engine!D23,3))</f>
        <v>3</v>
      </c>
      <c r="M28" s="10"/>
      <c r="N28" s="22" t="str" cm="1">
        <f t="array" ref="N28">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O28" s="11" cm="1">
        <f t="array" ref="O28">IF(_Engine!E11&lt;&gt;"","",SDK_RenderDigit("Auto",$Q$30,_Engine!E23,2))</f>
        <v>2</v>
      </c>
      <c r="P28" s="16" cm="1">
        <f t="array" ref="P28">IF(_Engine!E11&lt;&gt;"","",SDK_RenderDigit("Auto",$Q$30,_Engine!E23,3))</f>
        <v>3</v>
      </c>
      <c r="Q28" s="10"/>
      <c r="R28" s="13" t="str" cm="1">
        <f t="array" ref="R28">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S28" s="11" t="str" cm="1">
        <f t="array" ref="S28">IF(_Engine!F11&lt;&gt;"","",SDK_RenderDigit("Auto",$U$30,_Engine!F23,2))</f>
        <v/>
      </c>
      <c r="T28" s="16" t="str" cm="1">
        <f t="array" ref="T28">IF(_Engine!F11&lt;&gt;"","",SDK_RenderDigit("Auto",$U$30,_Engine!F23,3))</f>
        <v/>
      </c>
      <c r="U28" s="10"/>
      <c r="V28" s="13" t="str" cm="1">
        <f t="array" ref="V28">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W28" s="11" cm="1">
        <f t="array" ref="W28">IF(_Engine!G11&lt;&gt;"","",SDK_RenderDigit("Auto",$Y$30,_Engine!G23,2))</f>
        <v>2</v>
      </c>
      <c r="X28" s="23" t="str" cm="1">
        <f t="array" ref="X28">IF(_Engine!G11&lt;&gt;"","",SDK_RenderDigit("Auto",$Y$30,_Engine!G23,3))</f>
        <v/>
      </c>
      <c r="Y28" s="10"/>
      <c r="Z28" s="22" t="str" cm="1">
        <f t="array" ref="Z28">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1</v>
      </c>
      <c r="AA28" s="11" t="str" cm="1">
        <f t="array" ref="AA28">IF(_Engine!H11&lt;&gt;"","",SDK_RenderDigit("Auto",$AC$30,_Engine!H23,2))</f>
        <v/>
      </c>
      <c r="AB28" s="16" cm="1">
        <f t="array" ref="AB28">IF(_Engine!H11&lt;&gt;"","",SDK_RenderDigit("Auto",$AC$30,_Engine!H23,3))</f>
        <v>3</v>
      </c>
      <c r="AC28" s="10"/>
      <c r="AD28" s="13" t="str" cm="1">
        <f t="array" ref="AD28">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AE28" s="11" t="str" cm="1">
        <f t="array" ref="AE28">IF(_Engine!I11&lt;&gt;"","",SDK_RenderDigit("Auto",$AG$30,_Engine!I23,2))</f>
        <v/>
      </c>
      <c r="AF28" s="16" t="str" cm="1">
        <f t="array" ref="AF28">IF(_Engine!I11&lt;&gt;"","",SDK_RenderDigit("Auto",$AG$30,_Engine!I23,3))</f>
        <v/>
      </c>
      <c r="AG28" s="10"/>
      <c r="AH28" s="13" t="str" cm="1">
        <f t="array" ref="AH28">_xlfn.LET(_xlpm.r,QUOTIENT(ROW()-4,3)+1,_xlpm.c,QUOTIENT(COLUMN()-2,4)+1,_xlpm.live,INDEX(_Engine!$B$3:$J$11,_xlpm.r,_xlpm.c),_xlpm.cand,INDEX(_Engine!$B$15:$J$23,_xlpm.r,_xlpm.c),_xlpm.bad,INDEX(_Engine!$B$51:$J$59,_xlpm.r,_xlpm.c),_xlpm.note,INDEX($B$4:$AK$30,3*_xlpm.r,4*_xlpm.c),_xlpm.coord,"R"&amp;_xlpm.r&amp;"C"&amp;_xlpm.c,_xlpm.role,SDK_CoordRole(_Engine!$B$88,_xlpm.coord),_xlpm.mark,IF(_xlpm.bad,"✖",IF($AS$11="Off","",IF(_xlpm.role="TARGET","▼",IF(_xlpm.role="SOURCE","●","")))),_xlpm.digit,IF(_xlpm.live&lt;&gt;"","",SDK_RenderDigit("Auto",_xlpm.note,_xlpm.cand,1)),_xlfn.TEXTJOIN(" ",TRUE,_xlpm.mark,_xlpm.digit))</f>
        <v/>
      </c>
      <c r="AI28" s="11" t="str" cm="1">
        <f t="array" ref="AI28">IF(_Engine!J11&lt;&gt;"","",SDK_RenderDigit("Auto",$AK$30,_Engine!J23,2))</f>
        <v/>
      </c>
      <c r="AJ28" s="23" t="str" cm="1">
        <f t="array" ref="AJ28">IF(_Engine!J11&lt;&gt;"","",SDK_RenderDigit("Auto",$AK$30,_Engine!J23,3))</f>
        <v/>
      </c>
      <c r="AK28" s="10"/>
      <c r="AM28" s="57"/>
      <c r="AN28" s="57"/>
      <c r="AO28" s="57"/>
      <c r="AP28" s="59"/>
      <c r="AQ28" s="59"/>
      <c r="AR28" s="59"/>
      <c r="AS28" s="59"/>
      <c r="AT28" s="59"/>
      <c r="AU28" s="59"/>
      <c r="AV28" s="59"/>
      <c r="AW28" s="59"/>
      <c r="AX28" s="59"/>
      <c r="AY28" s="59"/>
      <c r="AZ28" s="59"/>
      <c r="BA28" s="59"/>
      <c r="BB28" s="59"/>
      <c r="BC28" s="59"/>
      <c r="BD28" s="59"/>
      <c r="BE28" s="59"/>
      <c r="BF28" s="59"/>
      <c r="BG28" s="59"/>
      <c r="BH28" s="59"/>
    </row>
    <row r="29" spans="2:60" ht="22" customHeight="1" thickBot="1">
      <c r="B29" s="20" t="str" cm="1">
        <f t="array" ref="B29">_xlfn.LET(_xlpm.r,QUOTIENT(ROW()-5,3)+1,_xlpm.c,QUOTIENT(COLUMN()-2,4)+1,_xlpm.live,INDEX(_Engine!$B$3:$J$11,_xlpm.r,_xlpm.c),_xlpm.cand,INDEX(_Engine!$B$15:$J$23,_xlpm.r,_xlpm.c),_xlpm.note,INDEX($B$4:$AK$30,3*_xlpm.r,4*_xlpm.c),IF(_xlpm.live&lt;&gt;"","",_xlfn.TEXTJOIN("·",TRUE,SDK_RenderDigit("Auto",_xlpm.note,_xlpm.cand,4),SDK_RenderDigit("Auto",_xlpm.note,_xlpm.cand,5))))</f>
        <v/>
      </c>
      <c r="C29" s="129"/>
      <c r="D29" s="17" t="str" cm="1">
        <f t="array" ref="D29">IF(_Engine!B11&lt;&gt;"","",SDK_RenderDigit("Auto",$E$30,_Engine!B23,6))</f>
        <v/>
      </c>
      <c r="E29" s="10"/>
      <c r="F29" s="14" t="str" cm="1">
        <f t="array" ref="F29">_xlfn.LET(_xlpm.r,QUOTIENT(ROW()-5,3)+1,_xlpm.c,QUOTIENT(COLUMN()-2,4)+1,_xlpm.live,INDEX(_Engine!$B$3:$J$11,_xlpm.r,_xlpm.c),_xlpm.cand,INDEX(_Engine!$B$15:$J$23,_xlpm.r,_xlpm.c),_xlpm.note,INDEX($B$4:$AK$30,3*_xlpm.r,4*_xlpm.c),IF(_xlpm.live&lt;&gt;"","",_xlfn.TEXTJOIN("·",TRUE,SDK_RenderDigit("Auto",_xlpm.note,_xlpm.cand,4),SDK_RenderDigit("Auto",_xlpm.note,_xlpm.cand,5))))</f>
        <v>4·5</v>
      </c>
      <c r="G29" s="129"/>
      <c r="H29" s="17" t="str" cm="1">
        <f t="array" ref="H29">IF(_Engine!C11&lt;&gt;"","",SDK_RenderDigit("Auto",$I$30,_Engine!C23,6))</f>
        <v/>
      </c>
      <c r="I29" s="10"/>
      <c r="J29" s="14" t="str" cm="1">
        <f t="array" ref="J29">_xlfn.LET(_xlpm.r,QUOTIENT(ROW()-5,3)+1,_xlpm.c,QUOTIENT(COLUMN()-2,4)+1,_xlpm.live,INDEX(_Engine!$B$3:$J$11,_xlpm.r,_xlpm.c),_xlpm.cand,INDEX(_Engine!$B$15:$J$23,_xlpm.r,_xlpm.c),_xlpm.note,INDEX($B$4:$AK$30,3*_xlpm.r,4*_xlpm.c),IF(_xlpm.live&lt;&gt;"","",_xlfn.TEXTJOIN("·",TRUE,SDK_RenderDigit("Auto",_xlpm.note,_xlpm.cand,4),SDK_RenderDigit("Auto",_xlpm.note,_xlpm.cand,5))))</f>
        <v>4·5</v>
      </c>
      <c r="K29" s="129"/>
      <c r="L29" s="21" t="str" cm="1">
        <f t="array" ref="L29">IF(_Engine!D11&lt;&gt;"","",SDK_RenderDigit("Auto",$M$30,_Engine!D23,6))</f>
        <v/>
      </c>
      <c r="M29" s="10"/>
      <c r="N29" s="20" t="str" cm="1">
        <f t="array" ref="N29">_xlfn.LET(_xlpm.r,QUOTIENT(ROW()-5,3)+1,_xlpm.c,QUOTIENT(COLUMN()-2,4)+1,_xlpm.live,INDEX(_Engine!$B$3:$J$11,_xlpm.r,_xlpm.c),_xlpm.cand,INDEX(_Engine!$B$15:$J$23,_xlpm.r,_xlpm.c),_xlpm.note,INDEX($B$4:$AK$30,3*_xlpm.r,4*_xlpm.c),IF(_xlpm.live&lt;&gt;"","",_xlfn.TEXTJOIN("·",TRUE,SDK_RenderDigit("Auto",_xlpm.note,_xlpm.cand,4),SDK_RenderDigit("Auto",_xlpm.note,_xlpm.cand,5))))</f>
        <v>5</v>
      </c>
      <c r="O29" s="129"/>
      <c r="P29" s="17" cm="1">
        <f t="array" ref="P29">IF(_Engine!E11&lt;&gt;"","",SDK_RenderDigit("Auto",$Q$30,_Engine!E23,6))</f>
        <v>6</v>
      </c>
      <c r="Q29" s="10"/>
      <c r="R29" s="14" t="str" cm="1">
        <f t="array" ref="R29">_xlfn.LET(_xlpm.r,QUOTIENT(ROW()-5,3)+1,_xlpm.c,QUOTIENT(COLUMN()-2,4)+1,_xlpm.live,INDEX(_Engine!$B$3:$J$11,_xlpm.r,_xlpm.c),_xlpm.cand,INDEX(_Engine!$B$15:$J$23,_xlpm.r,_xlpm.c),_xlpm.note,INDEX($B$4:$AK$30,3*_xlpm.r,4*_xlpm.c),IF(_xlpm.live&lt;&gt;"","",_xlfn.TEXTJOIN("·",TRUE,SDK_RenderDigit("Auto",_xlpm.note,_xlpm.cand,4),SDK_RenderDigit("Auto",_xlpm.note,_xlpm.cand,5))))</f>
        <v/>
      </c>
      <c r="S29" s="34">
        <f>_Engine!F35</f>
        <v>8</v>
      </c>
      <c r="T29" s="17" t="str" cm="1">
        <f t="array" ref="T29">IF(_Engine!F11&lt;&gt;"","",SDK_RenderDigit("Auto",$U$30,_Engine!F23,6))</f>
        <v/>
      </c>
      <c r="U29" s="10"/>
      <c r="V29" s="14" t="str" cm="1">
        <f t="array" ref="V29">_xlfn.LET(_xlpm.r,QUOTIENT(ROW()-5,3)+1,_xlpm.c,QUOTIENT(COLUMN()-2,4)+1,_xlpm.live,INDEX(_Engine!$B$3:$J$11,_xlpm.r,_xlpm.c),_xlpm.cand,INDEX(_Engine!$B$15:$J$23,_xlpm.r,_xlpm.c),_xlpm.note,INDEX($B$4:$AK$30,3*_xlpm.r,4*_xlpm.c),IF(_xlpm.live&lt;&gt;"","",_xlfn.TEXTJOIN("·",TRUE,SDK_RenderDigit("Auto",_xlpm.note,_xlpm.cand,4),SDK_RenderDigit("Auto",_xlpm.note,_xlpm.cand,5))))</f>
        <v/>
      </c>
      <c r="W29" s="129"/>
      <c r="X29" s="21" cm="1">
        <f t="array" ref="X29">IF(_Engine!G11&lt;&gt;"","",SDK_RenderDigit("Auto",$Y$30,_Engine!G23,6))</f>
        <v>6</v>
      </c>
      <c r="Y29" s="10"/>
      <c r="Z29" s="20" t="str" cm="1">
        <f t="array" ref="Z29">_xlfn.LET(_xlpm.r,QUOTIENT(ROW()-5,3)+1,_xlpm.c,QUOTIENT(COLUMN()-2,4)+1,_xlpm.live,INDEX(_Engine!$B$3:$J$11,_xlpm.r,_xlpm.c),_xlpm.cand,INDEX(_Engine!$B$15:$J$23,_xlpm.r,_xlpm.c),_xlpm.note,INDEX($B$4:$AK$30,3*_xlpm.r,4*_xlpm.c),IF(_xlpm.live&lt;&gt;"","",_xlfn.TEXTJOIN("·",TRUE,SDK_RenderDigit("Auto",_xlpm.note,_xlpm.cand,4),SDK_RenderDigit("Auto",_xlpm.note,_xlpm.cand,5))))</f>
        <v>4</v>
      </c>
      <c r="AA29" s="129"/>
      <c r="AB29" s="17" cm="1">
        <f t="array" ref="AB29">IF(_Engine!H11&lt;&gt;"","",SDK_RenderDigit("Auto",$AC$30,_Engine!H23,6))</f>
        <v>6</v>
      </c>
      <c r="AC29" s="10"/>
      <c r="AD29" s="14" t="str" cm="1">
        <f t="array" ref="AD29">_xlfn.LET(_xlpm.r,QUOTIENT(ROW()-5,3)+1,_xlpm.c,QUOTIENT(COLUMN()-2,4)+1,_xlpm.live,INDEX(_Engine!$B$3:$J$11,_xlpm.r,_xlpm.c),_xlpm.cand,INDEX(_Engine!$B$15:$J$23,_xlpm.r,_xlpm.c),_xlpm.note,INDEX($B$4:$AK$30,3*_xlpm.r,4*_xlpm.c),IF(_xlpm.live&lt;&gt;"","",_xlfn.TEXTJOIN("·",TRUE,SDK_RenderDigit("Auto",_xlpm.note,_xlpm.cand,4),SDK_RenderDigit("Auto",_xlpm.note,_xlpm.cand,5))))</f>
        <v/>
      </c>
      <c r="AE29" s="34">
        <f>_Engine!I35</f>
        <v>7</v>
      </c>
      <c r="AF29" s="17" t="str" cm="1">
        <f t="array" ref="AF29">IF(_Engine!I11&lt;&gt;"","",SDK_RenderDigit("Auto",$AG$30,_Engine!I23,6))</f>
        <v/>
      </c>
      <c r="AG29" s="10"/>
      <c r="AH29" s="14" t="str" cm="1">
        <f t="array" ref="AH29">_xlfn.LET(_xlpm.r,QUOTIENT(ROW()-5,3)+1,_xlpm.c,QUOTIENT(COLUMN()-2,4)+1,_xlpm.live,INDEX(_Engine!$B$3:$J$11,_xlpm.r,_xlpm.c),_xlpm.cand,INDEX(_Engine!$B$15:$J$23,_xlpm.r,_xlpm.c),_xlpm.note,INDEX($B$4:$AK$30,3*_xlpm.r,4*_xlpm.c),IF(_xlpm.live&lt;&gt;"","",_xlfn.TEXTJOIN("·",TRUE,SDK_RenderDigit("Auto",_xlpm.note,_xlpm.cand,4),SDK_RenderDigit("Auto",_xlpm.note,_xlpm.cand,5))))</f>
        <v/>
      </c>
      <c r="AI29" s="34">
        <f>_Engine!J35</f>
        <v>9</v>
      </c>
      <c r="AJ29" s="21" t="str" cm="1">
        <f t="array" ref="AJ29">IF(_Engine!J11&lt;&gt;"","",SDK_RenderDigit("Auto",$AK$30,_Engine!J23,6))</f>
        <v/>
      </c>
      <c r="AK29" s="10"/>
      <c r="AM29" s="57"/>
      <c r="AN29" s="57"/>
      <c r="AO29" s="57"/>
      <c r="AP29" s="59"/>
      <c r="AQ29" s="59"/>
      <c r="AR29" s="59"/>
      <c r="AS29" s="59"/>
      <c r="AT29" s="59"/>
      <c r="AU29" s="59"/>
      <c r="AV29" s="59"/>
      <c r="AW29" s="59"/>
      <c r="AX29" s="59"/>
      <c r="AY29" s="59"/>
      <c r="AZ29" s="59"/>
      <c r="BA29" s="59"/>
      <c r="BB29" s="59"/>
      <c r="BC29" s="59"/>
      <c r="BD29" s="59"/>
      <c r="BE29" s="59"/>
      <c r="BF29" s="59"/>
      <c r="BG29" s="59"/>
      <c r="BH29" s="59"/>
    </row>
    <row r="30" spans="2:60" ht="15" customHeight="1" thickBot="1">
      <c r="B30" s="29" t="str" cm="1">
        <f t="array" ref="B30">IF(_Engine!B11&lt;&gt;"","",SDK_RenderDigit("Auto",$E$30,_Engine!B23,7))</f>
        <v/>
      </c>
      <c r="C30" s="30" t="str" cm="1">
        <f t="array" ref="C30">IF(_Engine!B11&lt;&gt;"","",SDK_RenderDigit("Auto",$E$30,_Engine!B23,8))</f>
        <v/>
      </c>
      <c r="D30" s="31" t="str" cm="1">
        <f t="array" ref="D30">IF(_Engine!B11&lt;&gt;"","",SDK_RenderDigit("Auto",$E$30,_Engine!B23,9))</f>
        <v/>
      </c>
      <c r="E30" s="30" t="str">
        <f>""</f>
        <v/>
      </c>
      <c r="F30" s="32" t="str" cm="1">
        <f t="array" ref="F30">IF(_Engine!C11&lt;&gt;"","",SDK_RenderDigit("Auto",$I$30,_Engine!C23,7))</f>
        <v/>
      </c>
      <c r="G30" s="30" t="str" cm="1">
        <f t="array" ref="G30">IF(_Engine!C11&lt;&gt;"","",SDK_RenderDigit("Auto",$I$30,_Engine!C23,8))</f>
        <v/>
      </c>
      <c r="H30" s="31" t="str" cm="1">
        <f t="array" ref="H30">IF(_Engine!C11&lt;&gt;"","",SDK_RenderDigit("Auto",$I$30,_Engine!C23,9))</f>
        <v/>
      </c>
      <c r="I30" s="30" t="str">
        <f>""</f>
        <v/>
      </c>
      <c r="J30" s="32" t="str" cm="1">
        <f t="array" ref="J30">IF(_Engine!D11&lt;&gt;"","",SDK_RenderDigit("Auto",$M$30,_Engine!D23,7))</f>
        <v/>
      </c>
      <c r="K30" s="30" t="str" cm="1">
        <f t="array" ref="K30">IF(_Engine!D11&lt;&gt;"","",SDK_RenderDigit("Auto",$M$30,_Engine!D23,8))</f>
        <v/>
      </c>
      <c r="L30" s="33" t="str" cm="1">
        <f t="array" ref="L30">IF(_Engine!D11&lt;&gt;"","",SDK_RenderDigit("Auto",$M$30,_Engine!D23,9))</f>
        <v/>
      </c>
      <c r="M30" s="30" t="str">
        <f>""</f>
        <v/>
      </c>
      <c r="N30" s="29" t="str" cm="1">
        <f t="array" ref="N30">IF(_Engine!E11&lt;&gt;"","",SDK_RenderDigit("Auto",$Q$30,_Engine!E23,7))</f>
        <v/>
      </c>
      <c r="O30" s="30" t="str" cm="1">
        <f t="array" ref="O30">IF(_Engine!E11&lt;&gt;"","",SDK_RenderDigit("Auto",$Q$30,_Engine!E23,8))</f>
        <v/>
      </c>
      <c r="P30" s="31" t="str" cm="1">
        <f t="array" ref="P30">IF(_Engine!E11&lt;&gt;"","",SDK_RenderDigit("Auto",$Q$30,_Engine!E23,9))</f>
        <v/>
      </c>
      <c r="Q30" s="30" t="str">
        <f>""</f>
        <v/>
      </c>
      <c r="R30" s="32" t="str" cm="1">
        <f t="array" ref="R30">IF(_Engine!F11&lt;&gt;"","",SDK_RenderDigit("Auto",$U$30,_Engine!F23,7))</f>
        <v/>
      </c>
      <c r="S30" s="30" t="str" cm="1">
        <f t="array" ref="S30">IF(_Engine!F11&lt;&gt;"","",SDK_RenderDigit("Auto",$U$30,_Engine!F23,8))</f>
        <v/>
      </c>
      <c r="T30" s="31" t="str" cm="1">
        <f t="array" ref="T30">IF(_Engine!F11&lt;&gt;"","",SDK_RenderDigit("Auto",$U$30,_Engine!F23,9))</f>
        <v/>
      </c>
      <c r="U30" s="30" t="str">
        <f>""</f>
        <v/>
      </c>
      <c r="V30" s="32" t="str" cm="1">
        <f t="array" ref="V30">IF(_Engine!G11&lt;&gt;"","",SDK_RenderDigit("Auto",$Y$30,_Engine!G23,7))</f>
        <v/>
      </c>
      <c r="W30" s="30" t="str" cm="1">
        <f t="array" ref="W30">IF(_Engine!G11&lt;&gt;"","",SDK_RenderDigit("Auto",$Y$30,_Engine!G23,8))</f>
        <v/>
      </c>
      <c r="X30" s="33" t="str" cm="1">
        <f t="array" ref="X30">IF(_Engine!G11&lt;&gt;"","",SDK_RenderDigit("Auto",$Y$30,_Engine!G23,9))</f>
        <v/>
      </c>
      <c r="Y30" s="30" t="str">
        <f>""</f>
        <v/>
      </c>
      <c r="Z30" s="29" t="str" cm="1">
        <f t="array" ref="Z30">IF(_Engine!H11&lt;&gt;"","",SDK_RenderDigit("Auto",$AC$30,_Engine!H23,7))</f>
        <v/>
      </c>
      <c r="AA30" s="30" t="str" cm="1">
        <f t="array" ref="AA30">IF(_Engine!H11&lt;&gt;"","",SDK_RenderDigit("Auto",$AC$30,_Engine!H23,8))</f>
        <v/>
      </c>
      <c r="AB30" s="31" t="str" cm="1">
        <f t="array" ref="AB30">IF(_Engine!H11&lt;&gt;"","",SDK_RenderDigit("Auto",$AC$30,_Engine!H23,9))</f>
        <v/>
      </c>
      <c r="AC30" s="30" t="str">
        <f>""</f>
        <v/>
      </c>
      <c r="AD30" s="32" t="str" cm="1">
        <f t="array" ref="AD30">IF(_Engine!I11&lt;&gt;"","",SDK_RenderDigit("Auto",$AG$30,_Engine!I23,7))</f>
        <v/>
      </c>
      <c r="AE30" s="30" t="str" cm="1">
        <f t="array" ref="AE30">IF(_Engine!I11&lt;&gt;"","",SDK_RenderDigit("Auto",$AG$30,_Engine!I23,8))</f>
        <v/>
      </c>
      <c r="AF30" s="31" t="str" cm="1">
        <f t="array" ref="AF30">IF(_Engine!I11&lt;&gt;"","",SDK_RenderDigit("Auto",$AG$30,_Engine!I23,9))</f>
        <v/>
      </c>
      <c r="AG30" s="30" t="str">
        <f>""</f>
        <v/>
      </c>
      <c r="AH30" s="32" t="str" cm="1">
        <f t="array" ref="AH30">IF(_Engine!J11&lt;&gt;"","",SDK_RenderDigit("Auto",$AK$30,_Engine!J23,7))</f>
        <v/>
      </c>
      <c r="AI30" s="30" t="str" cm="1">
        <f t="array" ref="AI30">IF(_Engine!J11&lt;&gt;"","",SDK_RenderDigit("Auto",$AK$30,_Engine!J23,8))</f>
        <v/>
      </c>
      <c r="AJ30" s="33" t="str" cm="1">
        <f t="array" ref="AJ30">IF(_Engine!J11&lt;&gt;"","",SDK_RenderDigit("Auto",$AK$30,_Engine!J23,9))</f>
        <v/>
      </c>
      <c r="AK30" s="10" t="str">
        <f>""</f>
        <v/>
      </c>
      <c r="AM30" s="60"/>
      <c r="AN30" s="60"/>
      <c r="AO30" s="60"/>
      <c r="AP30" s="61"/>
      <c r="AQ30" s="61"/>
      <c r="AR30" s="61"/>
      <c r="AS30" s="61"/>
      <c r="AT30" s="61"/>
      <c r="AU30" s="61"/>
      <c r="AV30" s="61"/>
      <c r="AW30" s="61"/>
      <c r="AX30" s="61"/>
      <c r="AY30" s="61"/>
      <c r="AZ30" s="61"/>
      <c r="BA30" s="61"/>
      <c r="BB30" s="61"/>
      <c r="BC30" s="61"/>
      <c r="BD30" s="61"/>
      <c r="BE30" s="61"/>
      <c r="BF30" s="61"/>
      <c r="BG30" s="61"/>
      <c r="BH30" s="61"/>
    </row>
    <row r="31" spans="2:60" ht="21" hidden="1" customHeight="1"/>
    <row r="32" spans="2:60" ht="21" hidden="1" customHeight="1"/>
    <row r="33" ht="21" hidden="1" customHeight="1"/>
    <row r="34" ht="6" hidden="1" customHeight="1"/>
    <row r="35" ht="6" hidden="1" customHeight="1"/>
    <row r="36" ht="20" hidden="1" customHeight="1"/>
    <row r="37" ht="18" hidden="1" customHeight="1"/>
    <row r="38" ht="18" hidden="1" customHeight="1"/>
    <row r="39" ht="17" thickTop="1"/>
  </sheetData>
  <sheetProtection sheet="1" objects="1" scenarios="1"/>
  <mergeCells count="15">
    <mergeCell ref="AM10:BH10"/>
    <mergeCell ref="AM11:AQ11"/>
    <mergeCell ref="AS11:AZ11"/>
    <mergeCell ref="AM12:BH15"/>
    <mergeCell ref="AM16:BH16"/>
    <mergeCell ref="AM8:AS9"/>
    <mergeCell ref="AU7:BA7"/>
    <mergeCell ref="AU8:BA9"/>
    <mergeCell ref="BC7:BH7"/>
    <mergeCell ref="BC8:BH9"/>
    <mergeCell ref="B1:BH1"/>
    <mergeCell ref="B2:BH2"/>
    <mergeCell ref="AM4:BH4"/>
    <mergeCell ref="AM5:BH6"/>
    <mergeCell ref="AM7:AS7"/>
  </mergeCells>
  <phoneticPr fontId="1" type="noConversion"/>
  <conditionalFormatting sqref="AM5:BH5">
    <cfRule type="expression" dxfId="27" priority="3">
      <formula>LEFT($AM$5,8)="DEAD END"</formula>
    </cfRule>
  </conditionalFormatting>
  <dataValidations count="3">
    <dataValidation type="whole" allowBlank="1" showInputMessage="1" showErrorMessage="1" errorTitle="Enter 1–9" error="Enter one whole number from 1 to 9, or press Delete to clear the square." promptTitle="Player square" prompt="Enter 1–9. Press Delete or Backspace to clear." sqref="AA29 W29 O29 K29 G29 C29 AE26 AA26 K26 G26 C26 AI23 W23 S23 O23 K23 C23 AE20 AA20 W20 O20 K20 G20 AE17 AA17 S17 K17 G17 AE14 AA14 W14 O14 K14 G14 AI11 AA11 W11 S11 O11 C11 AI8 AE8 AA8 K8 G8 AI5 AE5 AA5 W5 O5 K5" xr:uid="{64ED7C41-591A-6149-A1DB-D9CA20CC1343}">
      <formula1>1</formula1>
      <formula2>9</formula2>
    </dataValidation>
    <dataValidation type="custom" allowBlank="1" showInputMessage="1" showErrorMessage="1" errorTitle="Fixed clue" error="This square is part of the puzzle and cannot be changed." promptTitle="Fixed clue" prompt="Gray centers are fixed puzzle clues." sqref="C5 AI29 AE29 S29 AI26 W26 S26 O26 AE23 AA23 G23 AI20 S20 C20 AI17 W17 O17 C17 AI14 S14 C14 AE11 K11 G11 W8 S8 O8 C8 S5 G5" xr:uid="{64347AFF-A49E-8643-A315-D2BE7099E296}">
      <formula1>FALSE</formula1>
    </dataValidation>
    <dataValidation type="list" allowBlank="1" showInputMessage="1" showErrorMessage="1" errorTitle="Choose a Coach mode" error="Use Off, Hint, Trace, or Verify." promptTitle="Coach mode" prompt="Choose Off, Hint, Trace, or Verify." sqref="AS11" xr:uid="{0AAB1410-7086-8443-87E2-17C641CC3BDA}">
      <formula1>"Off,Hint,Trace,Verify"</formula1>
    </dataValidation>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1" id="{73E4189E-C139-EC40-9FBB-707977AC784C}">
            <xm:f>INDEX(_Engine!$B$51:$J$59,QUOTIENT(ROW()-4,3)+1,QUOTIENT(COLUMN()-2,4)+1)=TRUE</xm:f>
            <x14:dxf>
              <font>
                <color rgb="FFC00000"/>
              </font>
              <fill>
                <patternFill patternType="solid">
                  <fgColor indexed="64"/>
                  <bgColor rgb="FFFCE8E6"/>
                </patternFill>
              </fill>
            </x14:dxf>
          </x14:cfRule>
          <xm:sqref>B4:AK30</xm:sqref>
        </x14:conditionalFormatting>
        <x14:conditionalFormatting xmlns:xm="http://schemas.microsoft.com/office/excel/2006/main">
          <x14:cfRule type="expression" priority="2" id="{20D31489-E591-6A4D-86CC-0AA1DD92B4FD}">
            <xm:f>COUNTIF(_Engine!$B$51:$J$59,TRUE)&gt;0</xm:f>
            <x14:dxf>
              <font>
                <b/>
                <i val="0"/>
                <color rgb="FFC00000"/>
              </font>
            </x14:dxf>
          </x14:cfRule>
          <xm:sqref>AU8:BA9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DFB77-C798-2D43-B4E2-330A0263C8AB}">
  <sheetPr codeName="Sheet3">
    <tabColor rgb="FF70AD47"/>
  </sheetPr>
  <dimension ref="B1:BI39"/>
  <sheetViews>
    <sheetView showGridLines="0" showRowColHeaders="0" zoomScaleNormal="100" workbookViewId="0">
      <selection activeCell="BJ11" sqref="BJ11"/>
    </sheetView>
  </sheetViews>
  <sheetFormatPr baseColWidth="10" defaultColWidth="9.33203125" defaultRowHeight="16"/>
  <cols>
    <col min="2" max="4" width="3" customWidth="1"/>
    <col min="5" max="5" width="2.5" hidden="1" customWidth="1"/>
    <col min="6" max="8" width="3" customWidth="1"/>
    <col min="9" max="9" width="2.5" hidden="1" customWidth="1"/>
    <col min="10" max="12" width="3" customWidth="1"/>
    <col min="13" max="13" width="2.5" hidden="1" customWidth="1"/>
    <col min="14" max="16" width="3" customWidth="1"/>
    <col min="17" max="17" width="2.5" hidden="1" customWidth="1"/>
    <col min="18" max="20" width="3" customWidth="1"/>
    <col min="21" max="21" width="2.5" hidden="1" customWidth="1"/>
    <col min="22" max="24" width="3" customWidth="1"/>
    <col min="25" max="25" width="2.5" hidden="1" customWidth="1"/>
    <col min="26" max="28" width="3" customWidth="1"/>
    <col min="29" max="29" width="1.33203125" hidden="1" customWidth="1"/>
    <col min="30" max="32" width="3" customWidth="1"/>
    <col min="33" max="33" width="2" hidden="1" customWidth="1"/>
    <col min="34" max="36" width="3" customWidth="1"/>
    <col min="37" max="37" width="2" hidden="1" customWidth="1"/>
    <col min="38" max="38" width="1.5" customWidth="1"/>
    <col min="39" max="60" width="2" customWidth="1"/>
  </cols>
  <sheetData>
    <row r="1" spans="2:61" ht="27" customHeight="1">
      <c r="B1" s="104" t="s">
        <v>546</v>
      </c>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c r="AX1" s="104"/>
      <c r="AY1" s="104"/>
      <c r="AZ1" s="104"/>
      <c r="BA1" s="104"/>
      <c r="BB1" s="104"/>
      <c r="BC1" s="104"/>
      <c r="BD1" s="104"/>
      <c r="BE1" s="104"/>
      <c r="BF1" s="104"/>
      <c r="BG1" s="104"/>
      <c r="BH1" s="104"/>
    </row>
    <row r="2" spans="2:61" ht="18" customHeight="1">
      <c r="B2" s="105" t="s">
        <v>162</v>
      </c>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row>
    <row r="3" spans="2:61" ht="24" customHeight="1" thickBot="1">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row>
    <row r="4" spans="2:61" ht="15" customHeight="1" thickTop="1">
      <c r="B4" s="24" t="str" cm="1">
        <f t="array" ref="B4">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C4" s="25" t="str" cm="1">
        <f t="array" ref="C4">IF('_Engine Medium'!B3&lt;&gt;"","",SDK_RenderDigit("Auto",$E$6,'_Engine Medium'!B15,2))</f>
        <v/>
      </c>
      <c r="D4" s="26" cm="1">
        <f t="array" ref="D4">IF('_Engine Medium'!B3&lt;&gt;"","",SDK_RenderDigit("Auto",$E$6,'_Engine Medium'!B15,3))</f>
        <v>3</v>
      </c>
      <c r="E4" s="25"/>
      <c r="F4" s="27" t="str" cm="1">
        <f t="array" ref="F4">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G4" s="25" t="str" cm="1">
        <f t="array" ref="G4">IF('_Engine Medium'!C3&lt;&gt;"","",SDK_RenderDigit("Auto",$I$6,'_Engine Medium'!C15,2))</f>
        <v/>
      </c>
      <c r="H4" s="26" cm="1">
        <f t="array" ref="H4">IF('_Engine Medium'!C3&lt;&gt;"","",SDK_RenderDigit("Auto",$I$6,'_Engine Medium'!C15,3))</f>
        <v>3</v>
      </c>
      <c r="I4" s="25"/>
      <c r="J4" s="27" t="str" cm="1">
        <f t="array" ref="J4">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K4" s="25" t="str" cm="1">
        <f t="array" ref="K4">IF('_Engine Medium'!D3&lt;&gt;"","",SDK_RenderDigit("Auto",$M$6,'_Engine Medium'!D15,2))</f>
        <v/>
      </c>
      <c r="L4" s="28" t="str" cm="1">
        <f t="array" ref="L4">IF('_Engine Medium'!D3&lt;&gt;"","",SDK_RenderDigit("Auto",$M$6,'_Engine Medium'!D15,3))</f>
        <v/>
      </c>
      <c r="M4" s="25"/>
      <c r="N4" s="24" t="str" cm="1">
        <f t="array" ref="N4">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O4" s="25" t="str" cm="1">
        <f t="array" ref="O4">IF('_Engine Medium'!E3&lt;&gt;"","",SDK_RenderDigit("Auto",$Q$6,'_Engine Medium'!E15,2))</f>
        <v/>
      </c>
      <c r="P4" s="26" t="str" cm="1">
        <f t="array" ref="P4">IF('_Engine Medium'!E3&lt;&gt;"","",SDK_RenderDigit("Auto",$Q$6,'_Engine Medium'!E15,3))</f>
        <v/>
      </c>
      <c r="Q4" s="25"/>
      <c r="R4" s="27" t="str" cm="1">
        <f t="array" ref="R4">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S4" s="25" t="str" cm="1">
        <f t="array" ref="S4">IF('_Engine Medium'!F3&lt;&gt;"","",SDK_RenderDigit("Auto",$U$6,'_Engine Medium'!F15,2))</f>
        <v/>
      </c>
      <c r="T4" s="26" t="str" cm="1">
        <f t="array" ref="T4">IF('_Engine Medium'!F3&lt;&gt;"","",SDK_RenderDigit("Auto",$U$6,'_Engine Medium'!F15,3))</f>
        <v/>
      </c>
      <c r="U4" s="25"/>
      <c r="V4" s="27" t="str" cm="1">
        <f t="array" ref="V4">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W4" s="25" t="str" cm="1">
        <f t="array" ref="W4">IF('_Engine Medium'!G3&lt;&gt;"","",SDK_RenderDigit("Auto",$Y$6,'_Engine Medium'!G15,2))</f>
        <v/>
      </c>
      <c r="X4" s="28" t="str" cm="1">
        <f t="array" ref="X4">IF('_Engine Medium'!G3&lt;&gt;"","",SDK_RenderDigit("Auto",$Y$6,'_Engine Medium'!G15,3))</f>
        <v/>
      </c>
      <c r="Y4" s="25"/>
      <c r="Z4" s="24" t="str" cm="1">
        <f t="array" ref="Z4">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AA4" s="25" t="str" cm="1">
        <f t="array" ref="AA4">IF('_Engine Medium'!H3&lt;&gt;"","",SDK_RenderDigit("Auto",$AC$6,'_Engine Medium'!H15,2))</f>
        <v/>
      </c>
      <c r="AB4" s="26" t="str" cm="1">
        <f t="array" ref="AB4">IF('_Engine Medium'!H3&lt;&gt;"","",SDK_RenderDigit("Auto",$AC$6,'_Engine Medium'!H15,3))</f>
        <v/>
      </c>
      <c r="AC4" s="25"/>
      <c r="AD4" s="27" t="str" cm="1">
        <f t="array" ref="AD4">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AE4" s="25" t="str" cm="1">
        <f t="array" ref="AE4">IF('_Engine Medium'!I3&lt;&gt;"","",SDK_RenderDigit("Auto",$AG$6,'_Engine Medium'!I15,2))</f>
        <v/>
      </c>
      <c r="AF4" s="26" t="str" cm="1">
        <f t="array" ref="AF4">IF('_Engine Medium'!I3&lt;&gt;"","",SDK_RenderDigit("Auto",$AG$6,'_Engine Medium'!I15,3))</f>
        <v/>
      </c>
      <c r="AG4" s="25"/>
      <c r="AH4" s="27" t="str" cm="1">
        <f t="array" ref="AH4">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AI4" s="25" t="str" cm="1">
        <f t="array" ref="AI4">IF('_Engine Medium'!J3&lt;&gt;"","",SDK_RenderDigit("Auto",$AK$6,'_Engine Medium'!J15,2))</f>
        <v/>
      </c>
      <c r="AJ4" s="28" t="str" cm="1">
        <f t="array" ref="AJ4">IF('_Engine Medium'!J3&lt;&gt;"","",SDK_RenderDigit("Auto",$AK$6,'_Engine Medium'!J15,3))</f>
        <v/>
      </c>
      <c r="AK4" s="10"/>
      <c r="AM4" s="106" t="s">
        <v>157</v>
      </c>
      <c r="AN4" s="106"/>
      <c r="AO4" s="106"/>
      <c r="AP4" s="106"/>
      <c r="AQ4" s="106"/>
      <c r="AR4" s="106"/>
      <c r="AS4" s="106"/>
      <c r="AT4" s="106"/>
      <c r="AU4" s="106"/>
      <c r="AV4" s="106"/>
      <c r="AW4" s="106"/>
      <c r="AX4" s="106"/>
      <c r="AY4" s="106"/>
      <c r="AZ4" s="106"/>
      <c r="BA4" s="106"/>
      <c r="BB4" s="106"/>
      <c r="BC4" s="106"/>
      <c r="BD4" s="106"/>
      <c r="BE4" s="106"/>
      <c r="BF4" s="106"/>
      <c r="BG4" s="106"/>
      <c r="BH4" s="106"/>
    </row>
    <row r="5" spans="2:61" ht="22" customHeight="1" thickBot="1">
      <c r="B5" s="20" t="str" cm="1">
        <f t="array" ref="B5">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4·5</v>
      </c>
      <c r="C5" s="129"/>
      <c r="D5" s="17" t="str" cm="1">
        <f t="array" ref="D5">IF('_Engine Medium'!B3&lt;&gt;"","",SDK_RenderDigit("Auto",$E$6,'_Engine Medium'!B15,6))</f>
        <v/>
      </c>
      <c r="E5" s="10"/>
      <c r="F5" s="14" t="str" cm="1">
        <f t="array" ref="F5">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G5" s="129"/>
      <c r="H5" s="17" t="str" cm="1">
        <f t="array" ref="H5">IF('_Engine Medium'!C3&lt;&gt;"","",SDK_RenderDigit("Auto",$I$6,'_Engine Medium'!C15,6))</f>
        <v/>
      </c>
      <c r="I5" s="10"/>
      <c r="J5" s="14" t="str" cm="1">
        <f t="array" ref="J5">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5</v>
      </c>
      <c r="K5" s="129"/>
      <c r="L5" s="21" t="str" cm="1">
        <f t="array" ref="L5">IF('_Engine Medium'!D3&lt;&gt;"","",SDK_RenderDigit("Auto",$M$6,'_Engine Medium'!D15,6))</f>
        <v/>
      </c>
      <c r="M5" s="10"/>
      <c r="N5" s="20" t="str" cm="1">
        <f t="array" ref="N5">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O5" s="34">
        <f>IF('_Engine Medium'!E27="","",'_Engine Medium'!E27)</f>
        <v>2</v>
      </c>
      <c r="P5" s="17" t="str" cm="1">
        <f t="array" ref="P5">IF('_Engine Medium'!E3&lt;&gt;"","",SDK_RenderDigit("Auto",$Q$6,'_Engine Medium'!E15,6))</f>
        <v/>
      </c>
      <c r="Q5" s="10"/>
      <c r="R5" s="14" t="str" cm="1">
        <f t="array" ref="R5">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S5" s="34">
        <f>IF('_Engine Medium'!F27="","",'_Engine Medium'!F27)</f>
        <v>6</v>
      </c>
      <c r="T5" s="17" t="str" cm="1">
        <f t="array" ref="T5">IF('_Engine Medium'!F3&lt;&gt;"","",SDK_RenderDigit("Auto",$U$6,'_Engine Medium'!F15,6))</f>
        <v/>
      </c>
      <c r="U5" s="10"/>
      <c r="V5" s="14" t="str" cm="1">
        <f t="array" ref="V5">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5</v>
      </c>
      <c r="W5" s="129"/>
      <c r="X5" s="21" t="str" cm="1">
        <f t="array" ref="X5">IF('_Engine Medium'!G3&lt;&gt;"","",SDK_RenderDigit("Auto",$Y$6,'_Engine Medium'!G15,6))</f>
        <v/>
      </c>
      <c r="Y5" s="10"/>
      <c r="Z5" s="20" t="str" cm="1">
        <f t="array" ref="Z5">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AA5" s="34">
        <f>IF('_Engine Medium'!H27="","",'_Engine Medium'!H27)</f>
        <v>7</v>
      </c>
      <c r="AB5" s="17" t="str" cm="1">
        <f t="array" ref="AB5">IF('_Engine Medium'!H3&lt;&gt;"","",SDK_RenderDigit("Auto",$AC$6,'_Engine Medium'!H15,6))</f>
        <v/>
      </c>
      <c r="AC5" s="10"/>
      <c r="AD5" s="14" t="str" cm="1">
        <f t="array" ref="AD5">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AE5" s="129"/>
      <c r="AF5" s="17" t="str" cm="1">
        <f t="array" ref="AF5">IF('_Engine Medium'!I3&lt;&gt;"","",SDK_RenderDigit("Auto",$AG$6,'_Engine Medium'!I15,6))</f>
        <v/>
      </c>
      <c r="AG5" s="10"/>
      <c r="AH5" s="14" t="str" cm="1">
        <f t="array" ref="AH5">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AI5" s="34">
        <f>IF('_Engine Medium'!J27="","",'_Engine Medium'!J27)</f>
        <v>1</v>
      </c>
      <c r="AJ5" s="21" t="str" cm="1">
        <f t="array" ref="AJ5">IF('_Engine Medium'!J3&lt;&gt;"","",SDK_RenderDigit("Auto",$AK$6,'_Engine Medium'!J15,6))</f>
        <v/>
      </c>
      <c r="AK5" s="10"/>
      <c r="AM5" s="107" t="str" cm="1">
        <f t="array" ref="AM5">_xlfn.LET(_xlpm.conf,COUNTIF('_Engine Medium'!$B$51:$J$59,TRUE),_xlpm.dead,'_Engine Medium'!$B$99,_xlpm.state,IF(SDK_IsSolved('_Engine Medium'!$B$3:$J$11,'_Engine Medium'!$B$39:$J$47),"SOLVED",IF(_xlpm.conf&gt;0,"CONFLICT",IF(_xlpm.dead,"DEAD END",IF(COUNT('_Engine Medium'!$B$3:$J$11)=81,"CHECK ERRORS","IN PROGRESS")))),_xlpm.state&amp;"  ·  "&amp;(COUNT('_Engine Medium'!$B$3:$J$11)-COUNT('_Engine Medium'!$B$27:$J$35))&amp;" answers entered")</f>
        <v>IN PROGRESS  ·  0 answers entered</v>
      </c>
      <c r="AN5" s="107"/>
      <c r="AO5" s="107"/>
      <c r="AP5" s="107"/>
      <c r="AQ5" s="107"/>
      <c r="AR5" s="107"/>
      <c r="AS5" s="107"/>
      <c r="AT5" s="107"/>
      <c r="AU5" s="107"/>
      <c r="AV5" s="107"/>
      <c r="AW5" s="107"/>
      <c r="AX5" s="107"/>
      <c r="AY5" s="107"/>
      <c r="AZ5" s="107"/>
      <c r="BA5" s="107"/>
      <c r="BB5" s="107"/>
      <c r="BC5" s="107"/>
      <c r="BD5" s="107"/>
      <c r="BE5" s="107"/>
      <c r="BF5" s="107"/>
      <c r="BG5" s="107"/>
      <c r="BH5" s="107"/>
    </row>
    <row r="6" spans="2:61" ht="15" customHeight="1" thickBot="1">
      <c r="B6" s="20" t="str" cm="1">
        <f t="array" ref="B6">IF('_Engine Medium'!B3&lt;&gt;"","",SDK_RenderDigit("Auto",$E$6,'_Engine Medium'!B15,7))</f>
        <v/>
      </c>
      <c r="C6" s="10" t="str" cm="1">
        <f t="array" ref="C6">IF('_Engine Medium'!B3&lt;&gt;"","",SDK_RenderDigit("Auto",$E$6,'_Engine Medium'!B15,8))</f>
        <v/>
      </c>
      <c r="D6" s="17" t="str" cm="1">
        <f t="array" ref="D6">IF('_Engine Medium'!B3&lt;&gt;"","",SDK_RenderDigit("Auto",$E$6,'_Engine Medium'!B15,9))</f>
        <v/>
      </c>
      <c r="E6" s="10" t="str">
        <f>""</f>
        <v/>
      </c>
      <c r="F6" s="15" t="str" cm="1">
        <f t="array" ref="F6">IF('_Engine Medium'!C3&lt;&gt;"","",SDK_RenderDigit("Auto",$I$6,'_Engine Medium'!C15,7))</f>
        <v/>
      </c>
      <c r="G6" s="12" t="str" cm="1">
        <f t="array" ref="G6">IF('_Engine Medium'!C3&lt;&gt;"","",SDK_RenderDigit("Auto",$I$6,'_Engine Medium'!C15,8))</f>
        <v/>
      </c>
      <c r="H6" s="18" t="str" cm="1">
        <f t="array" ref="H6">IF('_Engine Medium'!C3&lt;&gt;"","",SDK_RenderDigit("Auto",$I$6,'_Engine Medium'!C15,9))</f>
        <v/>
      </c>
      <c r="I6" s="10" t="str">
        <f>""</f>
        <v/>
      </c>
      <c r="J6" s="14" t="str" cm="1">
        <f t="array" ref="J6">IF('_Engine Medium'!D3&lt;&gt;"","",SDK_RenderDigit("Auto",$M$6,'_Engine Medium'!D15,7))</f>
        <v/>
      </c>
      <c r="K6" s="10" t="str" cm="1">
        <f t="array" ref="K6">IF('_Engine Medium'!D3&lt;&gt;"","",SDK_RenderDigit("Auto",$M$6,'_Engine Medium'!D15,8))</f>
        <v/>
      </c>
      <c r="L6" s="21" t="str" cm="1">
        <f t="array" ref="L6">IF('_Engine Medium'!D3&lt;&gt;"","",SDK_RenderDigit("Auto",$M$6,'_Engine Medium'!D15,9))</f>
        <v/>
      </c>
      <c r="M6" s="10" t="str">
        <f>""</f>
        <v/>
      </c>
      <c r="N6" s="20" t="str" cm="1">
        <f t="array" ref="N6">IF('_Engine Medium'!E3&lt;&gt;"","",SDK_RenderDigit("Auto",$Q$6,'_Engine Medium'!E15,7))</f>
        <v/>
      </c>
      <c r="O6" s="10" t="str" cm="1">
        <f t="array" ref="O6">IF('_Engine Medium'!E3&lt;&gt;"","",SDK_RenderDigit("Auto",$Q$6,'_Engine Medium'!E15,8))</f>
        <v/>
      </c>
      <c r="P6" s="17" t="str" cm="1">
        <f t="array" ref="P6">IF('_Engine Medium'!E3&lt;&gt;"","",SDK_RenderDigit("Auto",$Q$6,'_Engine Medium'!E15,9))</f>
        <v/>
      </c>
      <c r="Q6" s="10" t="str">
        <f>""</f>
        <v/>
      </c>
      <c r="R6" s="15" t="str" cm="1">
        <f t="array" ref="R6">IF('_Engine Medium'!F3&lt;&gt;"","",SDK_RenderDigit("Auto",$U$6,'_Engine Medium'!F15,7))</f>
        <v/>
      </c>
      <c r="S6" s="12" t="str" cm="1">
        <f t="array" ref="S6">IF('_Engine Medium'!F3&lt;&gt;"","",SDK_RenderDigit("Auto",$U$6,'_Engine Medium'!F15,8))</f>
        <v/>
      </c>
      <c r="T6" s="18" t="str" cm="1">
        <f t="array" ref="T6">IF('_Engine Medium'!F3&lt;&gt;"","",SDK_RenderDigit("Auto",$U$6,'_Engine Medium'!F15,9))</f>
        <v/>
      </c>
      <c r="U6" s="10" t="str">
        <f>""</f>
        <v/>
      </c>
      <c r="V6" s="14" t="str" cm="1">
        <f t="array" ref="V6">IF('_Engine Medium'!G3&lt;&gt;"","",SDK_RenderDigit("Auto",$Y$6,'_Engine Medium'!G15,7))</f>
        <v/>
      </c>
      <c r="W6" s="10" t="str" cm="1">
        <f t="array" ref="W6">IF('_Engine Medium'!G3&lt;&gt;"","",SDK_RenderDigit("Auto",$Y$6,'_Engine Medium'!G15,8))</f>
        <v/>
      </c>
      <c r="X6" s="21" cm="1">
        <f t="array" ref="X6">IF('_Engine Medium'!G3&lt;&gt;"","",SDK_RenderDigit("Auto",$Y$6,'_Engine Medium'!G15,9))</f>
        <v>9</v>
      </c>
      <c r="Y6" s="10" t="str">
        <f>""</f>
        <v/>
      </c>
      <c r="Z6" s="20" t="str" cm="1">
        <f t="array" ref="Z6">IF('_Engine Medium'!H3&lt;&gt;"","",SDK_RenderDigit("Auto",$AC$6,'_Engine Medium'!H15,7))</f>
        <v/>
      </c>
      <c r="AA6" s="10" t="str" cm="1">
        <f t="array" ref="AA6">IF('_Engine Medium'!H3&lt;&gt;"","",SDK_RenderDigit("Auto",$AC$6,'_Engine Medium'!H15,8))</f>
        <v/>
      </c>
      <c r="AB6" s="17" t="str" cm="1">
        <f t="array" ref="AB6">IF('_Engine Medium'!H3&lt;&gt;"","",SDK_RenderDigit("Auto",$AC$6,'_Engine Medium'!H15,9))</f>
        <v/>
      </c>
      <c r="AC6" s="10" t="str">
        <f>""</f>
        <v/>
      </c>
      <c r="AD6" s="15" t="str" cm="1">
        <f t="array" ref="AD6">IF('_Engine Medium'!I3&lt;&gt;"","",SDK_RenderDigit("Auto",$AG$6,'_Engine Medium'!I15,7))</f>
        <v/>
      </c>
      <c r="AE6" s="12" cm="1">
        <f t="array" ref="AE6">IF('_Engine Medium'!I3&lt;&gt;"","",SDK_RenderDigit("Auto",$AG$6,'_Engine Medium'!I15,8))</f>
        <v>8</v>
      </c>
      <c r="AF6" s="18" t="str" cm="1">
        <f t="array" ref="AF6">IF('_Engine Medium'!I3&lt;&gt;"","",SDK_RenderDigit("Auto",$AG$6,'_Engine Medium'!I15,9))</f>
        <v/>
      </c>
      <c r="AG6" s="10" t="str">
        <f>""</f>
        <v/>
      </c>
      <c r="AH6" s="14" t="str" cm="1">
        <f t="array" ref="AH6">IF('_Engine Medium'!J3&lt;&gt;"","",SDK_RenderDigit("Auto",$AK$6,'_Engine Medium'!J15,7))</f>
        <v/>
      </c>
      <c r="AI6" s="10" t="str" cm="1">
        <f t="array" ref="AI6">IF('_Engine Medium'!J3&lt;&gt;"","",SDK_RenderDigit("Auto",$AK$6,'_Engine Medium'!J15,8))</f>
        <v/>
      </c>
      <c r="AJ6" s="21" t="str" cm="1">
        <f t="array" ref="AJ6">IF('_Engine Medium'!J3&lt;&gt;"","",SDK_RenderDigit("Auto",$AK$6,'_Engine Medium'!J15,9))</f>
        <v/>
      </c>
      <c r="AK6" s="10" t="str">
        <f>""</f>
        <v/>
      </c>
      <c r="AM6" s="108"/>
      <c r="AN6" s="108"/>
      <c r="AO6" s="108"/>
      <c r="AP6" s="108"/>
      <c r="AQ6" s="108"/>
      <c r="AR6" s="108"/>
      <c r="AS6" s="108"/>
      <c r="AT6" s="108"/>
      <c r="AU6" s="108"/>
      <c r="AV6" s="108"/>
      <c r="AW6" s="108"/>
      <c r="AX6" s="108"/>
      <c r="AY6" s="108"/>
      <c r="AZ6" s="108"/>
      <c r="BA6" s="108"/>
      <c r="BB6" s="108"/>
      <c r="BC6" s="108"/>
      <c r="BD6" s="108"/>
      <c r="BE6" s="108"/>
      <c r="BF6" s="108"/>
      <c r="BG6" s="108"/>
      <c r="BH6" s="108"/>
    </row>
    <row r="7" spans="2:61" ht="15" customHeight="1">
      <c r="B7" s="22" t="str" cm="1">
        <f t="array" ref="B7">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C7" s="11" t="str" cm="1">
        <f t="array" ref="C7">IF('_Engine Medium'!B4&lt;&gt;"","",SDK_RenderDigit("Auto",$E$9,'_Engine Medium'!B16,2))</f>
        <v/>
      </c>
      <c r="D7" s="16" t="str" cm="1">
        <f t="array" ref="D7">IF('_Engine Medium'!B4&lt;&gt;"","",SDK_RenderDigit("Auto",$E$9,'_Engine Medium'!B16,3))</f>
        <v/>
      </c>
      <c r="E7" s="10"/>
      <c r="F7" s="14" t="str" cm="1">
        <f t="array" ref="F7">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G7" s="10" t="str" cm="1">
        <f t="array" ref="G7">IF('_Engine Medium'!C4&lt;&gt;"","",SDK_RenderDigit("Auto",$I$9,'_Engine Medium'!C16,2))</f>
        <v/>
      </c>
      <c r="H7" s="17" t="str" cm="1">
        <f t="array" ref="H7">IF('_Engine Medium'!C4&lt;&gt;"","",SDK_RenderDigit("Auto",$I$9,'_Engine Medium'!C16,3))</f>
        <v/>
      </c>
      <c r="I7" s="10"/>
      <c r="J7" s="13" t="str" cm="1">
        <f t="array" ref="J7">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K7" s="11" cm="1">
        <f t="array" ref="K7">IF('_Engine Medium'!D4&lt;&gt;"","",SDK_RenderDigit("Auto",$M$9,'_Engine Medium'!D16,2))</f>
        <v>2</v>
      </c>
      <c r="L7" s="23" t="str" cm="1">
        <f t="array" ref="L7">IF('_Engine Medium'!D4&lt;&gt;"","",SDK_RenderDigit("Auto",$M$9,'_Engine Medium'!D16,3))</f>
        <v/>
      </c>
      <c r="M7" s="10"/>
      <c r="N7" s="22" t="str" cm="1">
        <f t="array" ref="N7">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O7" s="11" t="str" cm="1">
        <f t="array" ref="O7">IF('_Engine Medium'!E4&lt;&gt;"","",SDK_RenderDigit("Auto",$Q$9,'_Engine Medium'!E16,2))</f>
        <v/>
      </c>
      <c r="P7" s="16" t="str" cm="1">
        <f t="array" ref="P7">IF('_Engine Medium'!E4&lt;&gt;"","",SDK_RenderDigit("Auto",$Q$9,'_Engine Medium'!E16,3))</f>
        <v/>
      </c>
      <c r="Q7" s="10"/>
      <c r="R7" s="14" t="str" cm="1">
        <f t="array" ref="R7">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S7" s="10" t="str" cm="1">
        <f t="array" ref="S7">IF('_Engine Medium'!F4&lt;&gt;"","",SDK_RenderDigit("Auto",$U$9,'_Engine Medium'!F16,2))</f>
        <v/>
      </c>
      <c r="T7" s="17" t="str" cm="1">
        <f t="array" ref="T7">IF('_Engine Medium'!F4&lt;&gt;"","",SDK_RenderDigit("Auto",$U$9,'_Engine Medium'!F16,3))</f>
        <v/>
      </c>
      <c r="U7" s="10"/>
      <c r="V7" s="13" t="str" cm="1">
        <f t="array" ref="V7">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1</v>
      </c>
      <c r="W7" s="11" t="str" cm="1">
        <f t="array" ref="W7">IF('_Engine Medium'!G4&lt;&gt;"","",SDK_RenderDigit("Auto",$Y$9,'_Engine Medium'!G16,2))</f>
        <v/>
      </c>
      <c r="X7" s="23" t="str" cm="1">
        <f t="array" ref="X7">IF('_Engine Medium'!G4&lt;&gt;"","",SDK_RenderDigit("Auto",$Y$9,'_Engine Medium'!G16,3))</f>
        <v/>
      </c>
      <c r="Y7" s="10"/>
      <c r="Z7" s="22" t="str" cm="1">
        <f t="array" ref="Z7">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AA7" s="11" cm="1">
        <f t="array" ref="AA7">IF('_Engine Medium'!H4&lt;&gt;"","",SDK_RenderDigit("Auto",$AC$9,'_Engine Medium'!H16,2))</f>
        <v>2</v>
      </c>
      <c r="AB7" s="16" cm="1">
        <f t="array" ref="AB7">IF('_Engine Medium'!H4&lt;&gt;"","",SDK_RenderDigit("Auto",$AC$9,'_Engine Medium'!H16,3))</f>
        <v>3</v>
      </c>
      <c r="AC7" s="10"/>
      <c r="AD7" s="14" t="str" cm="1">
        <f t="array" ref="AD7">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AE7" s="10" t="str" cm="1">
        <f t="array" ref="AE7">IF('_Engine Medium'!I4&lt;&gt;"","",SDK_RenderDigit("Auto",$AG$9,'_Engine Medium'!I16,2))</f>
        <v/>
      </c>
      <c r="AF7" s="17" t="str" cm="1">
        <f t="array" ref="AF7">IF('_Engine Medium'!I4&lt;&gt;"","",SDK_RenderDigit("Auto",$AG$9,'_Engine Medium'!I16,3))</f>
        <v/>
      </c>
      <c r="AG7" s="10"/>
      <c r="AH7" s="13" t="str" cm="1">
        <f t="array" ref="AH7">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AI7" s="11" cm="1">
        <f t="array" ref="AI7">IF('_Engine Medium'!J4&lt;&gt;"","",SDK_RenderDigit("Auto",$AK$9,'_Engine Medium'!J16,2))</f>
        <v>2</v>
      </c>
      <c r="AJ7" s="23" cm="1">
        <f t="array" ref="AJ7">IF('_Engine Medium'!J4&lt;&gt;"","",SDK_RenderDigit("Auto",$AK$9,'_Engine Medium'!J16,3))</f>
        <v>3</v>
      </c>
      <c r="AK7" s="10"/>
      <c r="AM7" s="109" t="s">
        <v>158</v>
      </c>
      <c r="AN7" s="109"/>
      <c r="AO7" s="109"/>
      <c r="AP7" s="109"/>
      <c r="AQ7" s="109"/>
      <c r="AR7" s="109"/>
      <c r="AS7" s="109"/>
      <c r="AT7" s="9"/>
      <c r="AU7" s="109" t="s">
        <v>159</v>
      </c>
      <c r="AV7" s="109"/>
      <c r="AW7" s="109"/>
      <c r="AX7" s="109"/>
      <c r="AY7" s="109"/>
      <c r="AZ7" s="109"/>
      <c r="BA7" s="109"/>
      <c r="BB7" s="9"/>
      <c r="BC7" s="109" t="s">
        <v>160</v>
      </c>
      <c r="BD7" s="109"/>
      <c r="BE7" s="109"/>
      <c r="BF7" s="109"/>
      <c r="BG7" s="109"/>
      <c r="BH7" s="109"/>
    </row>
    <row r="8" spans="2:61" ht="22" customHeight="1" thickBot="1">
      <c r="B8" s="20" t="str" cm="1">
        <f t="array" ref="B8">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C8" s="34">
        <f>IF('_Engine Medium'!B28="","",'_Engine Medium'!B28)</f>
        <v>6</v>
      </c>
      <c r="D8" s="17" t="str" cm="1">
        <f t="array" ref="D8">IF('_Engine Medium'!B4&lt;&gt;"","",SDK_RenderDigit("Auto",$E$9,'_Engine Medium'!B16,6))</f>
        <v/>
      </c>
      <c r="E8" s="10"/>
      <c r="F8" s="14" t="str" cm="1">
        <f t="array" ref="F8">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G8" s="34">
        <f>IF('_Engine Medium'!C28="","",'_Engine Medium'!C28)</f>
        <v>8</v>
      </c>
      <c r="H8" s="17" t="str" cm="1">
        <f t="array" ref="H8">IF('_Engine Medium'!C4&lt;&gt;"","",SDK_RenderDigit("Auto",$I$9,'_Engine Medium'!C16,6))</f>
        <v/>
      </c>
      <c r="I8" s="10"/>
      <c r="J8" s="14" t="str" cm="1">
        <f t="array" ref="J8">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5</v>
      </c>
      <c r="K8" s="129"/>
      <c r="L8" s="21" t="str" cm="1">
        <f t="array" ref="L8">IF('_Engine Medium'!D4&lt;&gt;"","",SDK_RenderDigit("Auto",$M$9,'_Engine Medium'!D16,6))</f>
        <v/>
      </c>
      <c r="M8" s="10"/>
      <c r="N8" s="20" t="str" cm="1">
        <f t="array" ref="N8">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5</v>
      </c>
      <c r="O8" s="129"/>
      <c r="P8" s="17" t="str" cm="1">
        <f t="array" ref="P8">IF('_Engine Medium'!E4&lt;&gt;"","",SDK_RenderDigit("Auto",$Q$9,'_Engine Medium'!E16,6))</f>
        <v/>
      </c>
      <c r="Q8" s="10"/>
      <c r="R8" s="14" t="str" cm="1">
        <f t="array" ref="R8">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S8" s="34">
        <f>IF('_Engine Medium'!F28="","",'_Engine Medium'!F28)</f>
        <v>7</v>
      </c>
      <c r="T8" s="17" t="str" cm="1">
        <f t="array" ref="T8">IF('_Engine Medium'!F4&lt;&gt;"","",SDK_RenderDigit("Auto",$U$9,'_Engine Medium'!F16,6))</f>
        <v/>
      </c>
      <c r="U8" s="10"/>
      <c r="V8" s="14" t="str" cm="1">
        <f t="array" ref="V8">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5</v>
      </c>
      <c r="W8" s="129"/>
      <c r="X8" s="21" t="str" cm="1">
        <f t="array" ref="X8">IF('_Engine Medium'!G4&lt;&gt;"","",SDK_RenderDigit("Auto",$Y$9,'_Engine Medium'!G16,6))</f>
        <v/>
      </c>
      <c r="Y8" s="10"/>
      <c r="Z8" s="20" t="str" cm="1">
        <f t="array" ref="Z8">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4</v>
      </c>
      <c r="AA8" s="129"/>
      <c r="AB8" s="17" t="str" cm="1">
        <f t="array" ref="AB8">IF('_Engine Medium'!H4&lt;&gt;"","",SDK_RenderDigit("Auto",$AC$9,'_Engine Medium'!H16,6))</f>
        <v/>
      </c>
      <c r="AC8" s="10"/>
      <c r="AD8" s="14" t="str" cm="1">
        <f t="array" ref="AD8">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AE8" s="34">
        <f>IF('_Engine Medium'!I28="","",'_Engine Medium'!I28)</f>
        <v>9</v>
      </c>
      <c r="AF8" s="17" t="str" cm="1">
        <f t="array" ref="AF8">IF('_Engine Medium'!I4&lt;&gt;"","",SDK_RenderDigit("Auto",$AG$9,'_Engine Medium'!I16,6))</f>
        <v/>
      </c>
      <c r="AG8" s="10"/>
      <c r="AH8" s="14" t="str" cm="1">
        <f t="array" ref="AH8">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AI8" s="129"/>
      <c r="AJ8" s="21" t="str" cm="1">
        <f t="array" ref="AJ8">IF('_Engine Medium'!J4&lt;&gt;"","",SDK_RenderDigit("Auto",$AK$9,'_Engine Medium'!J16,6))</f>
        <v/>
      </c>
      <c r="AK8" s="10"/>
      <c r="AM8" s="110">
        <f>81-COUNT('_Engine Medium'!$B$3:$J$11)</f>
        <v>45</v>
      </c>
      <c r="AN8" s="110"/>
      <c r="AO8" s="110"/>
      <c r="AP8" s="110"/>
      <c r="AQ8" s="110"/>
      <c r="AR8" s="110"/>
      <c r="AS8" s="110"/>
      <c r="AT8" s="9"/>
      <c r="AU8" s="111">
        <f>COUNTIF('_Engine Medium'!$B$51:$J$59,TRUE)</f>
        <v>0</v>
      </c>
      <c r="AV8" s="111"/>
      <c r="AW8" s="111"/>
      <c r="AX8" s="111"/>
      <c r="AY8" s="111"/>
      <c r="AZ8" s="111"/>
      <c r="BA8" s="111"/>
      <c r="BB8" s="9"/>
      <c r="BC8" s="107" t="s">
        <v>161</v>
      </c>
      <c r="BD8" s="107"/>
      <c r="BE8" s="107"/>
      <c r="BF8" s="107"/>
      <c r="BG8" s="107"/>
      <c r="BH8" s="107"/>
    </row>
    <row r="9" spans="2:61" ht="15" customHeight="1">
      <c r="B9" s="20" t="str" cm="1">
        <f t="array" ref="B9">IF('_Engine Medium'!B4&lt;&gt;"","",SDK_RenderDigit("Auto",$E$9,'_Engine Medium'!B16,7))</f>
        <v/>
      </c>
      <c r="C9" s="10" t="str" cm="1">
        <f t="array" ref="C9">IF('_Engine Medium'!B4&lt;&gt;"","",SDK_RenderDigit("Auto",$E$9,'_Engine Medium'!B16,8))</f>
        <v/>
      </c>
      <c r="D9" s="17" t="str" cm="1">
        <f t="array" ref="D9">IF('_Engine Medium'!B4&lt;&gt;"","",SDK_RenderDigit("Auto",$E$9,'_Engine Medium'!B16,9))</f>
        <v/>
      </c>
      <c r="E9" s="10" t="str">
        <f>""</f>
        <v/>
      </c>
      <c r="F9" s="14" t="str" cm="1">
        <f t="array" ref="F9">IF('_Engine Medium'!C4&lt;&gt;"","",SDK_RenderDigit("Auto",$I$9,'_Engine Medium'!C16,7))</f>
        <v/>
      </c>
      <c r="G9" s="10" t="str" cm="1">
        <f t="array" ref="G9">IF('_Engine Medium'!C4&lt;&gt;"","",SDK_RenderDigit("Auto",$I$9,'_Engine Medium'!C16,8))</f>
        <v/>
      </c>
      <c r="H9" s="17" t="str" cm="1">
        <f t="array" ref="H9">IF('_Engine Medium'!C4&lt;&gt;"","",SDK_RenderDigit("Auto",$I$9,'_Engine Medium'!C16,9))</f>
        <v/>
      </c>
      <c r="I9" s="10" t="str">
        <f>""</f>
        <v/>
      </c>
      <c r="J9" s="14" t="str" cm="1">
        <f t="array" ref="J9">IF('_Engine Medium'!D4&lt;&gt;"","",SDK_RenderDigit("Auto",$M$9,'_Engine Medium'!D16,7))</f>
        <v/>
      </c>
      <c r="K9" s="10" t="str" cm="1">
        <f t="array" ref="K9">IF('_Engine Medium'!D4&lt;&gt;"","",SDK_RenderDigit("Auto",$M$9,'_Engine Medium'!D16,8))</f>
        <v/>
      </c>
      <c r="L9" s="21" t="str" cm="1">
        <f t="array" ref="L9">IF('_Engine Medium'!D4&lt;&gt;"","",SDK_RenderDigit("Auto",$M$9,'_Engine Medium'!D16,9))</f>
        <v/>
      </c>
      <c r="M9" s="10" t="str">
        <f>""</f>
        <v/>
      </c>
      <c r="N9" s="20" t="str" cm="1">
        <f t="array" ref="N9">IF('_Engine Medium'!E4&lt;&gt;"","",SDK_RenderDigit("Auto",$Q$9,'_Engine Medium'!E16,7))</f>
        <v/>
      </c>
      <c r="O9" s="10" t="str" cm="1">
        <f t="array" ref="O9">IF('_Engine Medium'!E4&lt;&gt;"","",SDK_RenderDigit("Auto",$Q$9,'_Engine Medium'!E16,8))</f>
        <v/>
      </c>
      <c r="P9" s="17" t="str" cm="1">
        <f t="array" ref="P9">IF('_Engine Medium'!E4&lt;&gt;"","",SDK_RenderDigit("Auto",$Q$9,'_Engine Medium'!E16,9))</f>
        <v/>
      </c>
      <c r="Q9" s="10" t="str">
        <f>""</f>
        <v/>
      </c>
      <c r="R9" s="14" t="str" cm="1">
        <f t="array" ref="R9">IF('_Engine Medium'!F4&lt;&gt;"","",SDK_RenderDigit("Auto",$U$9,'_Engine Medium'!F16,7))</f>
        <v/>
      </c>
      <c r="S9" s="10" t="str" cm="1">
        <f t="array" ref="S9">IF('_Engine Medium'!F4&lt;&gt;"","",SDK_RenderDigit("Auto",$U$9,'_Engine Medium'!F16,8))</f>
        <v/>
      </c>
      <c r="T9" s="17" t="str" cm="1">
        <f t="array" ref="T9">IF('_Engine Medium'!F4&lt;&gt;"","",SDK_RenderDigit("Auto",$U$9,'_Engine Medium'!F16,9))</f>
        <v/>
      </c>
      <c r="U9" s="10" t="str">
        <f>""</f>
        <v/>
      </c>
      <c r="V9" s="14" t="str" cm="1">
        <f t="array" ref="V9">IF('_Engine Medium'!G4&lt;&gt;"","",SDK_RenderDigit("Auto",$Y$9,'_Engine Medium'!G16,7))</f>
        <v/>
      </c>
      <c r="W9" s="10" t="str" cm="1">
        <f t="array" ref="W9">IF('_Engine Medium'!G4&lt;&gt;"","",SDK_RenderDigit("Auto",$Y$9,'_Engine Medium'!G16,8))</f>
        <v/>
      </c>
      <c r="X9" s="21" t="str" cm="1">
        <f t="array" ref="X9">IF('_Engine Medium'!G4&lt;&gt;"","",SDK_RenderDigit("Auto",$Y$9,'_Engine Medium'!G16,9))</f>
        <v/>
      </c>
      <c r="Y9" s="10" t="str">
        <f>""</f>
        <v/>
      </c>
      <c r="Z9" s="20" t="str" cm="1">
        <f t="array" ref="Z9">IF('_Engine Medium'!H4&lt;&gt;"","",SDK_RenderDigit("Auto",$AC$9,'_Engine Medium'!H16,7))</f>
        <v/>
      </c>
      <c r="AA9" s="10" t="str" cm="1">
        <f t="array" ref="AA9">IF('_Engine Medium'!H4&lt;&gt;"","",SDK_RenderDigit("Auto",$AC$9,'_Engine Medium'!H16,8))</f>
        <v/>
      </c>
      <c r="AB9" s="17" t="str" cm="1">
        <f t="array" ref="AB9">IF('_Engine Medium'!H4&lt;&gt;"","",SDK_RenderDigit("Auto",$AC$9,'_Engine Medium'!H16,9))</f>
        <v/>
      </c>
      <c r="AC9" s="10" t="str">
        <f>""</f>
        <v/>
      </c>
      <c r="AD9" s="14" t="str" cm="1">
        <f t="array" ref="AD9">IF('_Engine Medium'!I4&lt;&gt;"","",SDK_RenderDigit("Auto",$AG$9,'_Engine Medium'!I16,7))</f>
        <v/>
      </c>
      <c r="AE9" s="10" t="str" cm="1">
        <f t="array" ref="AE9">IF('_Engine Medium'!I4&lt;&gt;"","",SDK_RenderDigit("Auto",$AG$9,'_Engine Medium'!I16,8))</f>
        <v/>
      </c>
      <c r="AF9" s="17" t="str" cm="1">
        <f t="array" ref="AF9">IF('_Engine Medium'!I4&lt;&gt;"","",SDK_RenderDigit("Auto",$AG$9,'_Engine Medium'!I16,9))</f>
        <v/>
      </c>
      <c r="AG9" s="10" t="str">
        <f>""</f>
        <v/>
      </c>
      <c r="AH9" s="14" t="str" cm="1">
        <f t="array" ref="AH9">IF('_Engine Medium'!J4&lt;&gt;"","",SDK_RenderDigit("Auto",$AK$9,'_Engine Medium'!J16,7))</f>
        <v/>
      </c>
      <c r="AI9" s="10" t="str" cm="1">
        <f t="array" ref="AI9">IF('_Engine Medium'!J4&lt;&gt;"","",SDK_RenderDigit("Auto",$AK$9,'_Engine Medium'!J16,8))</f>
        <v/>
      </c>
      <c r="AJ9" s="21" t="str" cm="1">
        <f t="array" ref="AJ9">IF('_Engine Medium'!J4&lt;&gt;"","",SDK_RenderDigit("Auto",$AK$9,'_Engine Medium'!J16,9))</f>
        <v/>
      </c>
      <c r="AK9" s="10" t="str">
        <f>""</f>
        <v/>
      </c>
      <c r="AM9" s="110"/>
      <c r="AN9" s="110"/>
      <c r="AO9" s="110"/>
      <c r="AP9" s="110"/>
      <c r="AQ9" s="110"/>
      <c r="AR9" s="110"/>
      <c r="AS9" s="110"/>
      <c r="AT9" s="9"/>
      <c r="AU9" s="111"/>
      <c r="AV9" s="111"/>
      <c r="AW9" s="111"/>
      <c r="AX9" s="111"/>
      <c r="AY9" s="111"/>
      <c r="AZ9" s="111"/>
      <c r="BA9" s="111"/>
      <c r="BB9" s="9"/>
      <c r="BC9" s="107"/>
      <c r="BD9" s="107"/>
      <c r="BE9" s="107"/>
      <c r="BF9" s="107"/>
      <c r="BG9" s="107"/>
      <c r="BH9" s="107"/>
    </row>
    <row r="10" spans="2:61" ht="15" customHeight="1">
      <c r="B10" s="22" t="str" cm="1">
        <f t="array" ref="B10">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C10" s="11" t="str" cm="1">
        <f t="array" ref="C10">IF('_Engine Medium'!B5&lt;&gt;"","",SDK_RenderDigit("Auto",$E$12,'_Engine Medium'!B17,2))</f>
        <v/>
      </c>
      <c r="D10" s="16" t="str" cm="1">
        <f t="array" ref="D10">IF('_Engine Medium'!B5&lt;&gt;"","",SDK_RenderDigit("Auto",$E$12,'_Engine Medium'!B17,3))</f>
        <v/>
      </c>
      <c r="E10" s="10"/>
      <c r="F10" s="13" t="str" cm="1">
        <f t="array" ref="F10">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G10" s="11" t="str" cm="1">
        <f t="array" ref="G10">IF('_Engine Medium'!C5&lt;&gt;"","",SDK_RenderDigit("Auto",$I$12,'_Engine Medium'!C17,2))</f>
        <v/>
      </c>
      <c r="H10" s="16" t="str" cm="1">
        <f t="array" ref="H10">IF('_Engine Medium'!C5&lt;&gt;"","",SDK_RenderDigit("Auto",$I$12,'_Engine Medium'!C17,3))</f>
        <v/>
      </c>
      <c r="I10" s="10"/>
      <c r="J10" s="13" t="str" cm="1">
        <f t="array" ref="J10">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K10" s="11" cm="1">
        <f t="array" ref="K10">IF('_Engine Medium'!D5&lt;&gt;"","",SDK_RenderDigit("Auto",$M$12,'_Engine Medium'!D17,2))</f>
        <v>2</v>
      </c>
      <c r="L10" s="23" t="str" cm="1">
        <f t="array" ref="L10">IF('_Engine Medium'!D5&lt;&gt;"","",SDK_RenderDigit("Auto",$M$12,'_Engine Medium'!D17,3))</f>
        <v/>
      </c>
      <c r="M10" s="10"/>
      <c r="N10" s="22" t="str" cm="1">
        <f t="array" ref="N10">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O10" s="11" t="str" cm="1">
        <f t="array" ref="O10">IF('_Engine Medium'!E5&lt;&gt;"","",SDK_RenderDigit("Auto",$Q$12,'_Engine Medium'!E17,2))</f>
        <v/>
      </c>
      <c r="P10" s="16" t="str" cm="1">
        <f t="array" ref="P10">IF('_Engine Medium'!E5&lt;&gt;"","",SDK_RenderDigit("Auto",$Q$12,'_Engine Medium'!E17,3))</f>
        <v/>
      </c>
      <c r="Q10" s="10"/>
      <c r="R10" s="13" t="str" cm="1">
        <f t="array" ref="R10">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S10" s="11" t="str" cm="1">
        <f t="array" ref="S10">IF('_Engine Medium'!F5&lt;&gt;"","",SDK_RenderDigit("Auto",$U$12,'_Engine Medium'!F17,2))</f>
        <v/>
      </c>
      <c r="T10" s="16" cm="1">
        <f t="array" ref="T10">IF('_Engine Medium'!F5&lt;&gt;"","",SDK_RenderDigit("Auto",$U$12,'_Engine Medium'!F17,3))</f>
        <v>3</v>
      </c>
      <c r="U10" s="10"/>
      <c r="V10" s="13" t="str" cm="1">
        <f t="array" ref="V10">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W10" s="11" t="str" cm="1">
        <f t="array" ref="W10">IF('_Engine Medium'!G5&lt;&gt;"","",SDK_RenderDigit("Auto",$Y$12,'_Engine Medium'!G17,2))</f>
        <v/>
      </c>
      <c r="X10" s="23" t="str" cm="1">
        <f t="array" ref="X10">IF('_Engine Medium'!G5&lt;&gt;"","",SDK_RenderDigit("Auto",$Y$12,'_Engine Medium'!G17,3))</f>
        <v/>
      </c>
      <c r="Y10" s="10"/>
      <c r="Z10" s="22" t="str" cm="1">
        <f t="array" ref="Z10">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AA10" s="11" t="str" cm="1">
        <f t="array" ref="AA10">IF('_Engine Medium'!H5&lt;&gt;"","",SDK_RenderDigit("Auto",$AC$12,'_Engine Medium'!H17,2))</f>
        <v/>
      </c>
      <c r="AB10" s="16" t="str" cm="1">
        <f t="array" ref="AB10">IF('_Engine Medium'!H5&lt;&gt;"","",SDK_RenderDigit("Auto",$AC$12,'_Engine Medium'!H17,3))</f>
        <v/>
      </c>
      <c r="AC10" s="10"/>
      <c r="AD10" s="13" t="str" cm="1">
        <f t="array" ref="AD10">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AE10" s="11" t="str" cm="1">
        <f t="array" ref="AE10">IF('_Engine Medium'!I5&lt;&gt;"","",SDK_RenderDigit("Auto",$AG$12,'_Engine Medium'!I17,2))</f>
        <v/>
      </c>
      <c r="AF10" s="16" t="str" cm="1">
        <f t="array" ref="AF10">IF('_Engine Medium'!I5&lt;&gt;"","",SDK_RenderDigit("Auto",$AG$12,'_Engine Medium'!I17,3))</f>
        <v/>
      </c>
      <c r="AG10" s="10"/>
      <c r="AH10" s="13" t="str" cm="1">
        <f t="array" ref="AH10">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AI10" s="11" cm="1">
        <f t="array" ref="AI10">IF('_Engine Medium'!J5&lt;&gt;"","",SDK_RenderDigit("Auto",$AK$12,'_Engine Medium'!J17,2))</f>
        <v>2</v>
      </c>
      <c r="AJ10" s="23" cm="1">
        <f t="array" ref="AJ10">IF('_Engine Medium'!J5&lt;&gt;"","",SDK_RenderDigit("Auto",$AK$12,'_Engine Medium'!J17,3))</f>
        <v>3</v>
      </c>
      <c r="AK10" s="10"/>
      <c r="AM10" s="71" t="s">
        <v>148</v>
      </c>
      <c r="AN10" s="71"/>
      <c r="AO10" s="71"/>
      <c r="AP10" s="71"/>
      <c r="AQ10" s="71"/>
      <c r="AR10" s="71"/>
      <c r="AS10" s="71"/>
      <c r="AT10" s="71"/>
      <c r="AU10" s="71"/>
      <c r="AV10" s="71"/>
      <c r="AW10" s="71"/>
      <c r="AX10" s="71"/>
      <c r="AY10" s="71"/>
      <c r="AZ10" s="71"/>
      <c r="BA10" s="71"/>
      <c r="BB10" s="71"/>
      <c r="BC10" s="71"/>
      <c r="BD10" s="71"/>
      <c r="BE10" s="71"/>
      <c r="BF10" s="71"/>
      <c r="BG10" s="71"/>
      <c r="BH10" s="71"/>
    </row>
    <row r="11" spans="2:61" ht="22" customHeight="1" thickBot="1">
      <c r="B11" s="20" t="str" cm="1">
        <f t="array" ref="B11">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C11" s="34">
        <f>IF('_Engine Medium'!B29="","",'_Engine Medium'!B29)</f>
        <v>1</v>
      </c>
      <c r="D11" s="17" t="str" cm="1">
        <f t="array" ref="D11">IF('_Engine Medium'!B5&lt;&gt;"","",SDK_RenderDigit("Auto",$E$12,'_Engine Medium'!B17,6))</f>
        <v/>
      </c>
      <c r="E11" s="10"/>
      <c r="F11" s="14" t="str" cm="1">
        <f t="array" ref="F11">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G11" s="34">
        <f>IF('_Engine Medium'!C29="","",'_Engine Medium'!C29)</f>
        <v>9</v>
      </c>
      <c r="H11" s="17" t="str" cm="1">
        <f t="array" ref="H11">IF('_Engine Medium'!C5&lt;&gt;"","",SDK_RenderDigit("Auto",$I$12,'_Engine Medium'!C17,6))</f>
        <v/>
      </c>
      <c r="I11" s="10"/>
      <c r="J11" s="14" t="str" cm="1">
        <f t="array" ref="J11">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K11" s="129"/>
      <c r="L11" s="21" t="str" cm="1">
        <f t="array" ref="L11">IF('_Engine Medium'!D5&lt;&gt;"","",SDK_RenderDigit("Auto",$M$12,'_Engine Medium'!D17,6))</f>
        <v/>
      </c>
      <c r="M11" s="10"/>
      <c r="N11" s="20" t="str" cm="1">
        <f t="array" ref="N11">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O11" s="129"/>
      <c r="P11" s="17" t="str" cm="1">
        <f t="array" ref="P11">IF('_Engine Medium'!E5&lt;&gt;"","",SDK_RenderDigit("Auto",$Q$12,'_Engine Medium'!E17,6))</f>
        <v/>
      </c>
      <c r="Q11" s="10"/>
      <c r="R11" s="14" t="str" cm="1">
        <f t="array" ref="R11">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S11" s="129"/>
      <c r="T11" s="17" t="str" cm="1">
        <f t="array" ref="T11">IF('_Engine Medium'!F5&lt;&gt;"","",SDK_RenderDigit("Auto",$U$12,'_Engine Medium'!F17,6))</f>
        <v/>
      </c>
      <c r="U11" s="10"/>
      <c r="V11" s="14" t="str" cm="1">
        <f t="array" ref="V11">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W11" s="34">
        <f>IF('_Engine Medium'!G29="","",'_Engine Medium'!G29)</f>
        <v>4</v>
      </c>
      <c r="X11" s="21" t="str" cm="1">
        <f t="array" ref="X11">IF('_Engine Medium'!G5&lt;&gt;"","",SDK_RenderDigit("Auto",$Y$12,'_Engine Medium'!G17,6))</f>
        <v/>
      </c>
      <c r="Y11" s="10"/>
      <c r="Z11" s="20" t="str" cm="1">
        <f t="array" ref="Z11">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AA11" s="34">
        <f>IF('_Engine Medium'!H29="","",'_Engine Medium'!H29)</f>
        <v>5</v>
      </c>
      <c r="AB11" s="17" t="str" cm="1">
        <f t="array" ref="AB11">IF('_Engine Medium'!H5&lt;&gt;"","",SDK_RenderDigit("Auto",$AC$12,'_Engine Medium'!H17,6))</f>
        <v/>
      </c>
      <c r="AC11" s="10"/>
      <c r="AD11" s="14" t="str" cm="1">
        <f t="array" ref="AD11">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AE11" s="129"/>
      <c r="AF11" s="17" cm="1">
        <f t="array" ref="AF11">IF('_Engine Medium'!I5&lt;&gt;"","",SDK_RenderDigit("Auto",$AG$12,'_Engine Medium'!I17,6))</f>
        <v>6</v>
      </c>
      <c r="AG11" s="10"/>
      <c r="AH11" s="14" t="str" cm="1">
        <f t="array" ref="AH11">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AI11" s="129"/>
      <c r="AJ11" s="21" t="str" cm="1">
        <f t="array" ref="AJ11">IF('_Engine Medium'!J5&lt;&gt;"","",SDK_RenderDigit("Auto",$AK$12,'_Engine Medium'!J17,6))</f>
        <v/>
      </c>
      <c r="AK11" s="10"/>
      <c r="AM11" s="116" t="s">
        <v>154</v>
      </c>
      <c r="AN11" s="116"/>
      <c r="AO11" s="116"/>
      <c r="AP11" s="116"/>
      <c r="AQ11" s="116"/>
      <c r="AR11" s="55"/>
      <c r="AS11" s="130" t="s">
        <v>40</v>
      </c>
      <c r="AT11" s="117"/>
      <c r="AU11" s="117"/>
      <c r="AV11" s="117"/>
      <c r="AW11" s="117"/>
      <c r="AX11" s="117"/>
      <c r="AY11" s="117"/>
      <c r="AZ11" s="117"/>
      <c r="BA11" s="55"/>
      <c r="BB11" s="55"/>
      <c r="BC11" s="55"/>
      <c r="BD11" s="55"/>
      <c r="BE11" s="55"/>
      <c r="BF11" s="55"/>
      <c r="BG11" s="55"/>
      <c r="BH11" s="55"/>
    </row>
    <row r="12" spans="2:61" ht="15" customHeight="1" thickBot="1">
      <c r="B12" s="20" t="str" cm="1">
        <f t="array" ref="B12">IF('_Engine Medium'!B5&lt;&gt;"","",SDK_RenderDigit("Auto",$E$12,'_Engine Medium'!B17,7))</f>
        <v/>
      </c>
      <c r="C12" s="10" t="str" cm="1">
        <f t="array" ref="C12">IF('_Engine Medium'!B5&lt;&gt;"","",SDK_RenderDigit("Auto",$E$12,'_Engine Medium'!B17,8))</f>
        <v/>
      </c>
      <c r="D12" s="17" t="str" cm="1">
        <f t="array" ref="D12">IF('_Engine Medium'!B5&lt;&gt;"","",SDK_RenderDigit("Auto",$E$12,'_Engine Medium'!B17,9))</f>
        <v/>
      </c>
      <c r="E12" s="10" t="str">
        <f>""</f>
        <v/>
      </c>
      <c r="F12" s="14" t="str" cm="1">
        <f t="array" ref="F12">IF('_Engine Medium'!C5&lt;&gt;"","",SDK_RenderDigit("Auto",$I$12,'_Engine Medium'!C17,7))</f>
        <v/>
      </c>
      <c r="G12" s="10" t="str" cm="1">
        <f t="array" ref="G12">IF('_Engine Medium'!C5&lt;&gt;"","",SDK_RenderDigit("Auto",$I$12,'_Engine Medium'!C17,8))</f>
        <v/>
      </c>
      <c r="H12" s="17" t="str" cm="1">
        <f t="array" ref="H12">IF('_Engine Medium'!C5&lt;&gt;"","",SDK_RenderDigit("Auto",$I$12,'_Engine Medium'!C17,9))</f>
        <v/>
      </c>
      <c r="I12" s="10" t="str">
        <f>""</f>
        <v/>
      </c>
      <c r="J12" s="14" cm="1">
        <f t="array" ref="J12">IF('_Engine Medium'!D5&lt;&gt;"","",SDK_RenderDigit("Auto",$M$12,'_Engine Medium'!D17,7))</f>
        <v>7</v>
      </c>
      <c r="K12" s="10" t="str" cm="1">
        <f t="array" ref="K12">IF('_Engine Medium'!D5&lt;&gt;"","",SDK_RenderDigit("Auto",$M$12,'_Engine Medium'!D17,8))</f>
        <v/>
      </c>
      <c r="L12" s="21" t="str" cm="1">
        <f t="array" ref="L12">IF('_Engine Medium'!D5&lt;&gt;"","",SDK_RenderDigit("Auto",$M$12,'_Engine Medium'!D17,9))</f>
        <v/>
      </c>
      <c r="M12" s="10" t="str">
        <f>""</f>
        <v/>
      </c>
      <c r="N12" s="20" t="str" cm="1">
        <f t="array" ref="N12">IF('_Engine Medium'!E5&lt;&gt;"","",SDK_RenderDigit("Auto",$Q$12,'_Engine Medium'!E17,7))</f>
        <v/>
      </c>
      <c r="O12" s="10" cm="1">
        <f t="array" ref="O12">IF('_Engine Medium'!E5&lt;&gt;"","",SDK_RenderDigit("Auto",$Q$12,'_Engine Medium'!E17,8))</f>
        <v>8</v>
      </c>
      <c r="P12" s="17" t="str" cm="1">
        <f t="array" ref="P12">IF('_Engine Medium'!E5&lt;&gt;"","",SDK_RenderDigit("Auto",$Q$12,'_Engine Medium'!E17,9))</f>
        <v/>
      </c>
      <c r="Q12" s="10" t="str">
        <f>""</f>
        <v/>
      </c>
      <c r="R12" s="14" t="str" cm="1">
        <f t="array" ref="R12">IF('_Engine Medium'!F5&lt;&gt;"","",SDK_RenderDigit("Auto",$U$12,'_Engine Medium'!F17,7))</f>
        <v/>
      </c>
      <c r="S12" s="10" cm="1">
        <f t="array" ref="S12">IF('_Engine Medium'!F5&lt;&gt;"","",SDK_RenderDigit("Auto",$U$12,'_Engine Medium'!F17,8))</f>
        <v>8</v>
      </c>
      <c r="T12" s="17" t="str" cm="1">
        <f t="array" ref="T12">IF('_Engine Medium'!F5&lt;&gt;"","",SDK_RenderDigit("Auto",$U$12,'_Engine Medium'!F17,9))</f>
        <v/>
      </c>
      <c r="U12" s="10" t="str">
        <f>""</f>
        <v/>
      </c>
      <c r="V12" s="14" t="str" cm="1">
        <f t="array" ref="V12">IF('_Engine Medium'!G5&lt;&gt;"","",SDK_RenderDigit("Auto",$Y$12,'_Engine Medium'!G17,7))</f>
        <v/>
      </c>
      <c r="W12" s="10" t="str" cm="1">
        <f t="array" ref="W12">IF('_Engine Medium'!G5&lt;&gt;"","",SDK_RenderDigit("Auto",$Y$12,'_Engine Medium'!G17,8))</f>
        <v/>
      </c>
      <c r="X12" s="21" t="str" cm="1">
        <f t="array" ref="X12">IF('_Engine Medium'!G5&lt;&gt;"","",SDK_RenderDigit("Auto",$Y$12,'_Engine Medium'!G17,9))</f>
        <v/>
      </c>
      <c r="Y12" s="10" t="str">
        <f>""</f>
        <v/>
      </c>
      <c r="Z12" s="20" t="str" cm="1">
        <f t="array" ref="Z12">IF('_Engine Medium'!H5&lt;&gt;"","",SDK_RenderDigit("Auto",$AC$12,'_Engine Medium'!H17,7))</f>
        <v/>
      </c>
      <c r="AA12" s="10" t="str" cm="1">
        <f t="array" ref="AA12">IF('_Engine Medium'!H5&lt;&gt;"","",SDK_RenderDigit("Auto",$AC$12,'_Engine Medium'!H17,8))</f>
        <v/>
      </c>
      <c r="AB12" s="17" t="str" cm="1">
        <f t="array" ref="AB12">IF('_Engine Medium'!H5&lt;&gt;"","",SDK_RenderDigit("Auto",$AC$12,'_Engine Medium'!H17,9))</f>
        <v/>
      </c>
      <c r="AC12" s="10" t="str">
        <f>""</f>
        <v/>
      </c>
      <c r="AD12" s="14" t="str" cm="1">
        <f t="array" ref="AD12">IF('_Engine Medium'!I5&lt;&gt;"","",SDK_RenderDigit("Auto",$AG$12,'_Engine Medium'!I17,7))</f>
        <v/>
      </c>
      <c r="AE12" s="10" cm="1">
        <f t="array" ref="AE12">IF('_Engine Medium'!I5&lt;&gt;"","",SDK_RenderDigit("Auto",$AG$12,'_Engine Medium'!I17,8))</f>
        <v>8</v>
      </c>
      <c r="AF12" s="17" t="str" cm="1">
        <f t="array" ref="AF12">IF('_Engine Medium'!I5&lt;&gt;"","",SDK_RenderDigit("Auto",$AG$12,'_Engine Medium'!I17,9))</f>
        <v/>
      </c>
      <c r="AG12" s="10" t="str">
        <f>""</f>
        <v/>
      </c>
      <c r="AH12" s="14" t="str" cm="1">
        <f t="array" ref="AH12">IF('_Engine Medium'!J5&lt;&gt;"","",SDK_RenderDigit("Auto",$AK$12,'_Engine Medium'!J17,7))</f>
        <v/>
      </c>
      <c r="AI12" s="10" t="str" cm="1">
        <f t="array" ref="AI12">IF('_Engine Medium'!J5&lt;&gt;"","",SDK_RenderDigit("Auto",$AK$12,'_Engine Medium'!J17,8))</f>
        <v/>
      </c>
      <c r="AJ12" s="21" t="str" cm="1">
        <f t="array" ref="AJ12">IF('_Engine Medium'!J5&lt;&gt;"","",SDK_RenderDigit("Auto",$AK$12,'_Engine Medium'!J17,9))</f>
        <v/>
      </c>
      <c r="AK12" s="10" t="str">
        <f>""</f>
        <v/>
      </c>
      <c r="AM12" s="115" t="str" cm="1">
        <f t="array" ref="AM12">IF($AS$11="Off","",IF(COUNTIF('_Engine Medium'!$B$51:$J$59,TRUE)&gt;0,"Resolve the conflict before using Coach.",IF('_Engine Medium'!$B$99,'_Engine Medium'!$B$98,IF($AS$11="Verify",IF(SDK_IsSolved('_Engine Medium'!$B$3:$J$11,'_Engine Medium'!$B$39:$J$47),"Puzzle complete.",_xlfn.SWITCH('_Engine Medium'!$B$100,"VIABLE","VIABLE · At least one completion remains."&amp;CHAR(10)&amp;"Global search checked the full board. Return Mode to Off afterward.","NO SOLUTION","NO SOLUTION · Current entries cannot complete."&amp;CHAR(10)&amp;"Undo one or more recent entries. Return Mode to Off afterward.","CONFLICT","Resolve the conflict before using Coach.","SEARCH ERROR","SEARCH ERROR · Excel could not complete the global check."&amp;CHAR(10)&amp;"Return Coach to Off and try again.","")),IF($AS$11="Hint",'_Engine Medium'!$B$88,'_Engine Medium'!$B$89&amp;CHAR(10)&amp;'_Engine Medium'!$B$90)))))</f>
        <v/>
      </c>
      <c r="AN12" s="115"/>
      <c r="AO12" s="115"/>
      <c r="AP12" s="115"/>
      <c r="AQ12" s="115"/>
      <c r="AR12" s="115"/>
      <c r="AS12" s="115"/>
      <c r="AT12" s="115"/>
      <c r="AU12" s="115"/>
      <c r="AV12" s="115"/>
      <c r="AW12" s="115"/>
      <c r="AX12" s="115"/>
      <c r="AY12" s="115"/>
      <c r="AZ12" s="115"/>
      <c r="BA12" s="115"/>
      <c r="BB12" s="115"/>
      <c r="BC12" s="115"/>
      <c r="BD12" s="115"/>
      <c r="BE12" s="115"/>
      <c r="BF12" s="115"/>
      <c r="BG12" s="115"/>
      <c r="BH12" s="115"/>
    </row>
    <row r="13" spans="2:61" ht="15" customHeight="1" thickTop="1">
      <c r="B13" s="24" t="str" cm="1">
        <f t="array" ref="B13">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C13" s="25" t="str" cm="1">
        <f t="array" ref="C13">IF('_Engine Medium'!B6&lt;&gt;"","",SDK_RenderDigit("Auto",$E$15,'_Engine Medium'!B18,2))</f>
        <v/>
      </c>
      <c r="D13" s="26" t="str" cm="1">
        <f t="array" ref="D13">IF('_Engine Medium'!B6&lt;&gt;"","",SDK_RenderDigit("Auto",$E$15,'_Engine Medium'!B18,3))</f>
        <v/>
      </c>
      <c r="E13" s="25"/>
      <c r="F13" s="27" t="str" cm="1">
        <f t="array" ref="F13">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G13" s="25" t="str" cm="1">
        <f t="array" ref="G13">IF('_Engine Medium'!C6&lt;&gt;"","",SDK_RenderDigit("Auto",$I$15,'_Engine Medium'!C18,2))</f>
        <v/>
      </c>
      <c r="H13" s="26" t="str" cm="1">
        <f t="array" ref="H13">IF('_Engine Medium'!C6&lt;&gt;"","",SDK_RenderDigit("Auto",$I$15,'_Engine Medium'!C18,3))</f>
        <v/>
      </c>
      <c r="I13" s="25"/>
      <c r="J13" s="27" t="str" cm="1">
        <f t="array" ref="J13">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K13" s="25" t="str" cm="1">
        <f t="array" ref="K13">IF('_Engine Medium'!D6&lt;&gt;"","",SDK_RenderDigit("Auto",$M$15,'_Engine Medium'!D18,2))</f>
        <v/>
      </c>
      <c r="L13" s="28" t="str" cm="1">
        <f t="array" ref="L13">IF('_Engine Medium'!D6&lt;&gt;"","",SDK_RenderDigit("Auto",$M$15,'_Engine Medium'!D18,3))</f>
        <v/>
      </c>
      <c r="M13" s="25"/>
      <c r="N13" s="24" t="str" cm="1">
        <f t="array" ref="N13">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O13" s="25" t="str" cm="1">
        <f t="array" ref="O13">IF('_Engine Medium'!E6&lt;&gt;"","",SDK_RenderDigit("Auto",$Q$15,'_Engine Medium'!E18,2))</f>
        <v/>
      </c>
      <c r="P13" s="26" t="str" cm="1">
        <f t="array" ref="P13">IF('_Engine Medium'!E6&lt;&gt;"","",SDK_RenderDigit("Auto",$Q$15,'_Engine Medium'!E18,3))</f>
        <v/>
      </c>
      <c r="Q13" s="25"/>
      <c r="R13" s="27" t="str" cm="1">
        <f t="array" ref="R13">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S13" s="25" t="str" cm="1">
        <f t="array" ref="S13">IF('_Engine Medium'!F6&lt;&gt;"","",SDK_RenderDigit("Auto",$U$15,'_Engine Medium'!F18,2))</f>
        <v/>
      </c>
      <c r="T13" s="26" t="str" cm="1">
        <f t="array" ref="T13">IF('_Engine Medium'!F6&lt;&gt;"","",SDK_RenderDigit("Auto",$U$15,'_Engine Medium'!F18,3))</f>
        <v/>
      </c>
      <c r="U13" s="25"/>
      <c r="V13" s="27" t="str" cm="1">
        <f t="array" ref="V13">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W13" s="25" t="str" cm="1">
        <f t="array" ref="W13">IF('_Engine Medium'!G6&lt;&gt;"","",SDK_RenderDigit("Auto",$Y$15,'_Engine Medium'!G18,2))</f>
        <v/>
      </c>
      <c r="X13" s="28" t="str" cm="1">
        <f t="array" ref="X13">IF('_Engine Medium'!G6&lt;&gt;"","",SDK_RenderDigit("Auto",$Y$15,'_Engine Medium'!G18,3))</f>
        <v/>
      </c>
      <c r="Y13" s="25"/>
      <c r="Z13" s="24" t="str" cm="1">
        <f t="array" ref="Z13">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AA13" s="25" t="str" cm="1">
        <f t="array" ref="AA13">IF('_Engine Medium'!H6&lt;&gt;"","",SDK_RenderDigit("Auto",$AC$15,'_Engine Medium'!H18,2))</f>
        <v/>
      </c>
      <c r="AB13" s="26" cm="1">
        <f t="array" ref="AB13">IF('_Engine Medium'!H6&lt;&gt;"","",SDK_RenderDigit("Auto",$AC$15,'_Engine Medium'!H18,3))</f>
        <v>3</v>
      </c>
      <c r="AC13" s="25"/>
      <c r="AD13" s="27" t="str" cm="1">
        <f t="array" ref="AD13">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AE13" s="25" t="str" cm="1">
        <f t="array" ref="AE13">IF('_Engine Medium'!I6&lt;&gt;"","",SDK_RenderDigit("Auto",$AG$15,'_Engine Medium'!I18,2))</f>
        <v/>
      </c>
      <c r="AF13" s="26" t="str" cm="1">
        <f t="array" ref="AF13">IF('_Engine Medium'!I6&lt;&gt;"","",SDK_RenderDigit("Auto",$AG$15,'_Engine Medium'!I18,3))</f>
        <v/>
      </c>
      <c r="AG13" s="25"/>
      <c r="AH13" s="27" t="str" cm="1">
        <f t="array" ref="AH13">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AI13" s="25" t="str" cm="1">
        <f t="array" ref="AI13">IF('_Engine Medium'!J6&lt;&gt;"","",SDK_RenderDigit("Auto",$AK$15,'_Engine Medium'!J18,2))</f>
        <v/>
      </c>
      <c r="AJ13" s="28" cm="1">
        <f t="array" ref="AJ13">IF('_Engine Medium'!J6&lt;&gt;"","",SDK_RenderDigit("Auto",$AK$15,'_Engine Medium'!J18,3))</f>
        <v>3</v>
      </c>
      <c r="AK13" s="10"/>
      <c r="AM13" s="115"/>
      <c r="AN13" s="115"/>
      <c r="AO13" s="115"/>
      <c r="AP13" s="115"/>
      <c r="AQ13" s="115"/>
      <c r="AR13" s="115"/>
      <c r="AS13" s="115"/>
      <c r="AT13" s="115"/>
      <c r="AU13" s="115"/>
      <c r="AV13" s="115"/>
      <c r="AW13" s="115"/>
      <c r="AX13" s="115"/>
      <c r="AY13" s="115"/>
      <c r="AZ13" s="115"/>
      <c r="BA13" s="115"/>
      <c r="BB13" s="115"/>
      <c r="BC13" s="115"/>
      <c r="BD13" s="115"/>
      <c r="BE13" s="115"/>
      <c r="BF13" s="115"/>
      <c r="BG13" s="115"/>
      <c r="BH13" s="115"/>
    </row>
    <row r="14" spans="2:61" ht="22" customHeight="1" thickBot="1">
      <c r="B14" s="20" t="str" cm="1">
        <f t="array" ref="B14">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C14" s="34">
        <f>IF('_Engine Medium'!B30="","",'_Engine Medium'!B30)</f>
        <v>8</v>
      </c>
      <c r="D14" s="17" t="str" cm="1">
        <f t="array" ref="D14">IF('_Engine Medium'!B6&lt;&gt;"","",SDK_RenderDigit("Auto",$E$15,'_Engine Medium'!B18,6))</f>
        <v/>
      </c>
      <c r="E14" s="10"/>
      <c r="F14" s="14" t="str" cm="1">
        <f t="array" ref="F14">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G14" s="34">
        <f>IF('_Engine Medium'!C30="","",'_Engine Medium'!C30)</f>
        <v>2</v>
      </c>
      <c r="H14" s="17" t="str" cm="1">
        <f t="array" ref="H14">IF('_Engine Medium'!C6&lt;&gt;"","",SDK_RenderDigit("Auto",$I$15,'_Engine Medium'!C18,6))</f>
        <v/>
      </c>
      <c r="I14" s="10"/>
      <c r="J14" s="14" t="str" cm="1">
        <f t="array" ref="J14">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K14" s="129"/>
      <c r="L14" s="21" cm="1">
        <f t="array" ref="L14">IF('_Engine Medium'!D6&lt;&gt;"","",SDK_RenderDigit("Auto",$M$15,'_Engine Medium'!D18,6))</f>
        <v>6</v>
      </c>
      <c r="M14" s="10"/>
      <c r="N14" s="20" t="str" cm="1">
        <f t="array" ref="N14">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O14" s="34">
        <f>IF('_Engine Medium'!E30="","",'_Engine Medium'!E30)</f>
        <v>1</v>
      </c>
      <c r="P14" s="17" t="str" cm="1">
        <f t="array" ref="P14">IF('_Engine Medium'!E6&lt;&gt;"","",SDK_RenderDigit("Auto",$Q$15,'_Engine Medium'!E18,6))</f>
        <v/>
      </c>
      <c r="Q14" s="10"/>
      <c r="R14" s="14" t="str" cm="1">
        <f t="array" ref="R14">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S14" s="129"/>
      <c r="T14" s="17" t="str" cm="1">
        <f t="array" ref="T14">IF('_Engine Medium'!F6&lt;&gt;"","",SDK_RenderDigit("Auto",$U$15,'_Engine Medium'!F18,6))</f>
        <v/>
      </c>
      <c r="U14" s="10"/>
      <c r="V14" s="14" t="str" cm="1">
        <f t="array" ref="V14">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5</v>
      </c>
      <c r="W14" s="129"/>
      <c r="X14" s="21" t="str" cm="1">
        <f t="array" ref="X14">IF('_Engine Medium'!G6&lt;&gt;"","",SDK_RenderDigit("Auto",$Y$15,'_Engine Medium'!G18,6))</f>
        <v/>
      </c>
      <c r="Y14" s="10"/>
      <c r="Z14" s="20" t="str" cm="1">
        <f t="array" ref="Z14">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AA14" s="129"/>
      <c r="AB14" s="17" cm="1">
        <f t="array" ref="AB14">IF('_Engine Medium'!H6&lt;&gt;"","",SDK_RenderDigit("Auto",$AC$15,'_Engine Medium'!H18,6))</f>
        <v>6</v>
      </c>
      <c r="AC14" s="10"/>
      <c r="AD14" s="14" t="str" cm="1">
        <f t="array" ref="AD14">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AE14" s="34">
        <f>IF('_Engine Medium'!I30="","",'_Engine Medium'!I30)</f>
        <v>4</v>
      </c>
      <c r="AF14" s="17" t="str" cm="1">
        <f t="array" ref="AF14">IF('_Engine Medium'!I6&lt;&gt;"","",SDK_RenderDigit("Auto",$AG$15,'_Engine Medium'!I18,6))</f>
        <v/>
      </c>
      <c r="AG14" s="10"/>
      <c r="AH14" s="14" t="str" cm="1">
        <f t="array" ref="AH14">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5</v>
      </c>
      <c r="AI14" s="129"/>
      <c r="AJ14" s="21" t="str" cm="1">
        <f t="array" ref="AJ14">IF('_Engine Medium'!J6&lt;&gt;"","",SDK_RenderDigit("Auto",$AK$15,'_Engine Medium'!J18,6))</f>
        <v/>
      </c>
      <c r="AK14" s="10"/>
      <c r="AM14" s="115"/>
      <c r="AN14" s="115"/>
      <c r="AO14" s="115"/>
      <c r="AP14" s="115"/>
      <c r="AQ14" s="115"/>
      <c r="AR14" s="115"/>
      <c r="AS14" s="115"/>
      <c r="AT14" s="115"/>
      <c r="AU14" s="115"/>
      <c r="AV14" s="115"/>
      <c r="AW14" s="115"/>
      <c r="AX14" s="115"/>
      <c r="AY14" s="115"/>
      <c r="AZ14" s="115"/>
      <c r="BA14" s="115"/>
      <c r="BB14" s="115"/>
      <c r="BC14" s="115"/>
      <c r="BD14" s="115"/>
      <c r="BE14" s="115"/>
      <c r="BF14" s="115"/>
      <c r="BG14" s="115"/>
      <c r="BH14" s="115"/>
    </row>
    <row r="15" spans="2:61" ht="15" customHeight="1">
      <c r="B15" s="20" t="str" cm="1">
        <f t="array" ref="B15">IF('_Engine Medium'!B6&lt;&gt;"","",SDK_RenderDigit("Auto",$E$15,'_Engine Medium'!B18,7))</f>
        <v/>
      </c>
      <c r="C15" s="10" t="str" cm="1">
        <f t="array" ref="C15">IF('_Engine Medium'!B6&lt;&gt;"","",SDK_RenderDigit("Auto",$E$15,'_Engine Medium'!B18,8))</f>
        <v/>
      </c>
      <c r="D15" s="17" t="str" cm="1">
        <f t="array" ref="D15">IF('_Engine Medium'!B6&lt;&gt;"","",SDK_RenderDigit("Auto",$E$15,'_Engine Medium'!B18,9))</f>
        <v/>
      </c>
      <c r="E15" s="10" t="str">
        <f>""</f>
        <v/>
      </c>
      <c r="F15" s="15" t="str" cm="1">
        <f t="array" ref="F15">IF('_Engine Medium'!C6&lt;&gt;"","",SDK_RenderDigit("Auto",$I$15,'_Engine Medium'!C18,7))</f>
        <v/>
      </c>
      <c r="G15" s="12" t="str" cm="1">
        <f t="array" ref="G15">IF('_Engine Medium'!C6&lt;&gt;"","",SDK_RenderDigit("Auto",$I$15,'_Engine Medium'!C18,8))</f>
        <v/>
      </c>
      <c r="H15" s="18" t="str" cm="1">
        <f t="array" ref="H15">IF('_Engine Medium'!C6&lt;&gt;"","",SDK_RenderDigit("Auto",$I$15,'_Engine Medium'!C18,9))</f>
        <v/>
      </c>
      <c r="I15" s="10" t="str">
        <f>""</f>
        <v/>
      </c>
      <c r="J15" s="14" cm="1">
        <f t="array" ref="J15">IF('_Engine Medium'!D6&lt;&gt;"","",SDK_RenderDigit("Auto",$M$15,'_Engine Medium'!D18,7))</f>
        <v>7</v>
      </c>
      <c r="K15" s="10" t="str" cm="1">
        <f t="array" ref="K15">IF('_Engine Medium'!D6&lt;&gt;"","",SDK_RenderDigit("Auto",$M$15,'_Engine Medium'!D18,8))</f>
        <v/>
      </c>
      <c r="L15" s="21" t="str" cm="1">
        <f t="array" ref="L15">IF('_Engine Medium'!D6&lt;&gt;"","",SDK_RenderDigit("Auto",$M$15,'_Engine Medium'!D18,9))</f>
        <v/>
      </c>
      <c r="M15" s="10" t="str">
        <f>""</f>
        <v/>
      </c>
      <c r="N15" s="20" t="str" cm="1">
        <f t="array" ref="N15">IF('_Engine Medium'!E6&lt;&gt;"","",SDK_RenderDigit("Auto",$Q$15,'_Engine Medium'!E18,7))</f>
        <v/>
      </c>
      <c r="O15" s="10" t="str" cm="1">
        <f t="array" ref="O15">IF('_Engine Medium'!E6&lt;&gt;"","",SDK_RenderDigit("Auto",$Q$15,'_Engine Medium'!E18,8))</f>
        <v/>
      </c>
      <c r="P15" s="17" t="str" cm="1">
        <f t="array" ref="P15">IF('_Engine Medium'!E6&lt;&gt;"","",SDK_RenderDigit("Auto",$Q$15,'_Engine Medium'!E18,9))</f>
        <v/>
      </c>
      <c r="Q15" s="10" t="str">
        <f>""</f>
        <v/>
      </c>
      <c r="R15" s="15" t="str" cm="1">
        <f t="array" ref="R15">IF('_Engine Medium'!F6&lt;&gt;"","",SDK_RenderDigit("Auto",$U$15,'_Engine Medium'!F18,7))</f>
        <v/>
      </c>
      <c r="S15" s="12" t="str" cm="1">
        <f t="array" ref="S15">IF('_Engine Medium'!F6&lt;&gt;"","",SDK_RenderDigit("Auto",$U$15,'_Engine Medium'!F18,8))</f>
        <v/>
      </c>
      <c r="T15" s="18" cm="1">
        <f t="array" ref="T15">IF('_Engine Medium'!F6&lt;&gt;"","",SDK_RenderDigit("Auto",$U$15,'_Engine Medium'!F18,9))</f>
        <v>9</v>
      </c>
      <c r="U15" s="10" t="str">
        <f>""</f>
        <v/>
      </c>
      <c r="V15" s="14" cm="1">
        <f t="array" ref="V15">IF('_Engine Medium'!G6&lt;&gt;"","",SDK_RenderDigit("Auto",$Y$15,'_Engine Medium'!G18,7))</f>
        <v>7</v>
      </c>
      <c r="W15" s="10" t="str" cm="1">
        <f t="array" ref="W15">IF('_Engine Medium'!G6&lt;&gt;"","",SDK_RenderDigit("Auto",$Y$15,'_Engine Medium'!G18,8))</f>
        <v/>
      </c>
      <c r="X15" s="21" cm="1">
        <f t="array" ref="X15">IF('_Engine Medium'!G6&lt;&gt;"","",SDK_RenderDigit("Auto",$Y$15,'_Engine Medium'!G18,9))</f>
        <v>9</v>
      </c>
      <c r="Y15" s="10" t="str">
        <f>""</f>
        <v/>
      </c>
      <c r="Z15" s="20" t="str" cm="1">
        <f t="array" ref="Z15">IF('_Engine Medium'!H6&lt;&gt;"","",SDK_RenderDigit("Auto",$AC$15,'_Engine Medium'!H18,7))</f>
        <v/>
      </c>
      <c r="AA15" s="10" t="str" cm="1">
        <f t="array" ref="AA15">IF('_Engine Medium'!H6&lt;&gt;"","",SDK_RenderDigit("Auto",$AC$15,'_Engine Medium'!H18,8))</f>
        <v/>
      </c>
      <c r="AB15" s="17" t="str" cm="1">
        <f t="array" ref="AB15">IF('_Engine Medium'!H6&lt;&gt;"","",SDK_RenderDigit("Auto",$AC$15,'_Engine Medium'!H18,9))</f>
        <v/>
      </c>
      <c r="AC15" s="10" t="str">
        <f>""</f>
        <v/>
      </c>
      <c r="AD15" s="15" t="str" cm="1">
        <f t="array" ref="AD15">IF('_Engine Medium'!I6&lt;&gt;"","",SDK_RenderDigit("Auto",$AG$15,'_Engine Medium'!I18,7))</f>
        <v/>
      </c>
      <c r="AE15" s="12" t="str" cm="1">
        <f t="array" ref="AE15">IF('_Engine Medium'!I6&lt;&gt;"","",SDK_RenderDigit("Auto",$AG$15,'_Engine Medium'!I18,8))</f>
        <v/>
      </c>
      <c r="AF15" s="18" t="str" cm="1">
        <f t="array" ref="AF15">IF('_Engine Medium'!I6&lt;&gt;"","",SDK_RenderDigit("Auto",$AG$15,'_Engine Medium'!I18,9))</f>
        <v/>
      </c>
      <c r="AG15" s="10" t="str">
        <f>""</f>
        <v/>
      </c>
      <c r="AH15" s="14" cm="1">
        <f t="array" ref="AH15">IF('_Engine Medium'!J6&lt;&gt;"","",SDK_RenderDigit("Auto",$AK$15,'_Engine Medium'!J18,7))</f>
        <v>7</v>
      </c>
      <c r="AI15" s="10" t="str" cm="1">
        <f t="array" ref="AI15">IF('_Engine Medium'!J6&lt;&gt;"","",SDK_RenderDigit("Auto",$AK$15,'_Engine Medium'!J18,8))</f>
        <v/>
      </c>
      <c r="AJ15" s="21" t="str" cm="1">
        <f t="array" ref="AJ15">IF('_Engine Medium'!J6&lt;&gt;"","",SDK_RenderDigit("Auto",$AK$15,'_Engine Medium'!J18,9))</f>
        <v/>
      </c>
      <c r="AK15" s="10" t="str">
        <f>""</f>
        <v/>
      </c>
      <c r="AM15" s="115"/>
      <c r="AN15" s="115"/>
      <c r="AO15" s="115"/>
      <c r="AP15" s="115"/>
      <c r="AQ15" s="115"/>
      <c r="AR15" s="115"/>
      <c r="AS15" s="115"/>
      <c r="AT15" s="115"/>
      <c r="AU15" s="115"/>
      <c r="AV15" s="115"/>
      <c r="AW15" s="115"/>
      <c r="AX15" s="115"/>
      <c r="AY15" s="115"/>
      <c r="AZ15" s="115"/>
      <c r="BA15" s="115"/>
      <c r="BB15" s="115"/>
      <c r="BC15" s="115"/>
      <c r="BD15" s="115"/>
      <c r="BE15" s="115"/>
      <c r="BF15" s="115"/>
      <c r="BG15" s="115"/>
      <c r="BH15" s="115"/>
      <c r="BI15" s="19"/>
    </row>
    <row r="16" spans="2:61" ht="15" customHeight="1">
      <c r="B16" s="22" t="str" cm="1">
        <f t="array" ref="B16">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C16" s="11" t="str" cm="1">
        <f t="array" ref="C16">IF('_Engine Medium'!B7&lt;&gt;"","",SDK_RenderDigit("Auto",$E$18,'_Engine Medium'!B19,2))</f>
        <v/>
      </c>
      <c r="D16" s="16" cm="1">
        <f t="array" ref="D16">IF('_Engine Medium'!B7&lt;&gt;"","",SDK_RenderDigit("Auto",$E$18,'_Engine Medium'!B19,3))</f>
        <v>3</v>
      </c>
      <c r="E16" s="10"/>
      <c r="F16" s="14" t="str" cm="1">
        <f t="array" ref="F16">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1</v>
      </c>
      <c r="G16" s="10" t="str" cm="1">
        <f t="array" ref="G16">IF('_Engine Medium'!C7&lt;&gt;"","",SDK_RenderDigit("Auto",$I$18,'_Engine Medium'!C19,2))</f>
        <v/>
      </c>
      <c r="H16" s="17" cm="1">
        <f t="array" ref="H16">IF('_Engine Medium'!C7&lt;&gt;"","",SDK_RenderDigit("Auto",$I$18,'_Engine Medium'!C19,3))</f>
        <v>3</v>
      </c>
      <c r="I16" s="10"/>
      <c r="J16" s="13" t="str" cm="1">
        <f t="array" ref="J16">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K16" s="11" t="str" cm="1">
        <f t="array" ref="K16">IF('_Engine Medium'!D7&lt;&gt;"","",SDK_RenderDigit("Auto",$M$18,'_Engine Medium'!D19,2))</f>
        <v/>
      </c>
      <c r="L16" s="23" t="str" cm="1">
        <f t="array" ref="L16">IF('_Engine Medium'!D7&lt;&gt;"","",SDK_RenderDigit("Auto",$M$18,'_Engine Medium'!D19,3))</f>
        <v/>
      </c>
      <c r="M16" s="10"/>
      <c r="N16" s="22" t="str" cm="1">
        <f t="array" ref="N16">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O16" s="11" t="str" cm="1">
        <f t="array" ref="O16">IF('_Engine Medium'!E7&lt;&gt;"","",SDK_RenderDigit("Auto",$Q$18,'_Engine Medium'!E19,2))</f>
        <v/>
      </c>
      <c r="P16" s="16" t="str" cm="1">
        <f t="array" ref="P16">IF('_Engine Medium'!E7&lt;&gt;"","",SDK_RenderDigit("Auto",$Q$18,'_Engine Medium'!E19,3))</f>
        <v/>
      </c>
      <c r="Q16" s="10"/>
      <c r="R16" s="14" t="str" cm="1">
        <f t="array" ref="R16">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S16" s="10" t="str" cm="1">
        <f t="array" ref="S16">IF('_Engine Medium'!F7&lt;&gt;"","",SDK_RenderDigit("Auto",$U$18,'_Engine Medium'!F19,2))</f>
        <v/>
      </c>
      <c r="T16" s="17" t="str" cm="1">
        <f t="array" ref="T16">IF('_Engine Medium'!F7&lt;&gt;"","",SDK_RenderDigit("Auto",$U$18,'_Engine Medium'!F19,3))</f>
        <v/>
      </c>
      <c r="U16" s="10"/>
      <c r="V16" s="13" t="str" cm="1">
        <f t="array" ref="V16">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W16" s="11" t="str" cm="1">
        <f t="array" ref="W16">IF('_Engine Medium'!G7&lt;&gt;"","",SDK_RenderDigit("Auto",$Y$18,'_Engine Medium'!G19,2))</f>
        <v/>
      </c>
      <c r="X16" s="23" t="str" cm="1">
        <f t="array" ref="X16">IF('_Engine Medium'!G7&lt;&gt;"","",SDK_RenderDigit("Auto",$Y$18,'_Engine Medium'!G19,3))</f>
        <v/>
      </c>
      <c r="Y16" s="10"/>
      <c r="Z16" s="22" t="str" cm="1">
        <f t="array" ref="Z16">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AA16" s="11" t="str" cm="1">
        <f t="array" ref="AA16">IF('_Engine Medium'!H7&lt;&gt;"","",SDK_RenderDigit("Auto",$AC$18,'_Engine Medium'!H19,2))</f>
        <v/>
      </c>
      <c r="AB16" s="16" t="str" cm="1">
        <f t="array" ref="AB16">IF('_Engine Medium'!H7&lt;&gt;"","",SDK_RenderDigit("Auto",$AC$18,'_Engine Medium'!H19,3))</f>
        <v/>
      </c>
      <c r="AC16" s="10"/>
      <c r="AD16" s="14" t="str" cm="1">
        <f t="array" ref="AD16">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1</v>
      </c>
      <c r="AE16" s="10" t="str" cm="1">
        <f t="array" ref="AE16">IF('_Engine Medium'!I7&lt;&gt;"","",SDK_RenderDigit("Auto",$AG$18,'_Engine Medium'!I19,2))</f>
        <v/>
      </c>
      <c r="AF16" s="17" t="str" cm="1">
        <f t="array" ref="AF16">IF('_Engine Medium'!I7&lt;&gt;"","",SDK_RenderDigit("Auto",$AG$18,'_Engine Medium'!I19,3))</f>
        <v/>
      </c>
      <c r="AG16" s="10"/>
      <c r="AH16" s="13" t="str" cm="1">
        <f t="array" ref="AH16">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AI16" s="11" t="str" cm="1">
        <f t="array" ref="AI16">IF('_Engine Medium'!J7&lt;&gt;"","",SDK_RenderDigit("Auto",$AK$18,'_Engine Medium'!J19,2))</f>
        <v/>
      </c>
      <c r="AJ16" s="23" cm="1">
        <f t="array" ref="AJ16">IF('_Engine Medium'!J7&lt;&gt;"","",SDK_RenderDigit("Auto",$AK$18,'_Engine Medium'!J19,3))</f>
        <v>3</v>
      </c>
      <c r="AK16" s="10"/>
      <c r="AM16" s="71" t="s">
        <v>151</v>
      </c>
      <c r="AN16" s="71"/>
      <c r="AO16" s="71"/>
      <c r="AP16" s="71"/>
      <c r="AQ16" s="71"/>
      <c r="AR16" s="71"/>
      <c r="AS16" s="71"/>
      <c r="AT16" s="71"/>
      <c r="AU16" s="71"/>
      <c r="AV16" s="71"/>
      <c r="AW16" s="71"/>
      <c r="AX16" s="71"/>
      <c r="AY16" s="71"/>
      <c r="AZ16" s="71"/>
      <c r="BA16" s="71"/>
      <c r="BB16" s="71"/>
      <c r="BC16" s="71"/>
      <c r="BD16" s="71"/>
      <c r="BE16" s="71"/>
      <c r="BF16" s="71"/>
      <c r="BG16" s="71"/>
      <c r="BH16" s="71"/>
    </row>
    <row r="17" spans="2:60" ht="22" customHeight="1" thickBot="1">
      <c r="B17" s="20" t="str" cm="1">
        <f t="array" ref="B17">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C17" s="129"/>
      <c r="D17" s="17" t="str" cm="1">
        <f t="array" ref="D17">IF('_Engine Medium'!B7&lt;&gt;"","",SDK_RenderDigit("Auto",$E$18,'_Engine Medium'!B19,6))</f>
        <v/>
      </c>
      <c r="E17" s="10"/>
      <c r="F17" s="14" t="str" cm="1">
        <f t="array" ref="F17">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G17" s="129"/>
      <c r="H17" s="17" t="str" cm="1">
        <f t="array" ref="H17">IF('_Engine Medium'!C7&lt;&gt;"","",SDK_RenderDigit("Auto",$I$18,'_Engine Medium'!C19,6))</f>
        <v/>
      </c>
      <c r="I17" s="10"/>
      <c r="J17" s="14" t="str" cm="1">
        <f t="array" ref="J17">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K17" s="34">
        <f>IF('_Engine Medium'!D31="","",'_Engine Medium'!D31)</f>
        <v>4</v>
      </c>
      <c r="L17" s="21" t="str" cm="1">
        <f t="array" ref="L17">IF('_Engine Medium'!D7&lt;&gt;"","",SDK_RenderDigit("Auto",$M$18,'_Engine Medium'!D19,6))</f>
        <v/>
      </c>
      <c r="M17" s="10"/>
      <c r="N17" s="20" t="str" cm="1">
        <f t="array" ref="N17">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O17" s="34">
        <f>IF('_Engine Medium'!E31="","",'_Engine Medium'!E31)</f>
        <v>6</v>
      </c>
      <c r="P17" s="17" t="str" cm="1">
        <f t="array" ref="P17">IF('_Engine Medium'!E7&lt;&gt;"","",SDK_RenderDigit("Auto",$Q$18,'_Engine Medium'!E19,6))</f>
        <v/>
      </c>
      <c r="Q17" s="10"/>
      <c r="R17" s="14" t="str" cm="1">
        <f t="array" ref="R17">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S17" s="129"/>
      <c r="T17" s="17" t="str" cm="1">
        <f t="array" ref="T17">IF('_Engine Medium'!F7&lt;&gt;"","",SDK_RenderDigit("Auto",$U$18,'_Engine Medium'!F19,6))</f>
        <v/>
      </c>
      <c r="U17" s="10"/>
      <c r="V17" s="14" t="str" cm="1">
        <f t="array" ref="V17">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W17" s="34">
        <f>IF('_Engine Medium'!G31="","",'_Engine Medium'!G31)</f>
        <v>2</v>
      </c>
      <c r="X17" s="21" t="str" cm="1">
        <f t="array" ref="X17">IF('_Engine Medium'!G7&lt;&gt;"","",SDK_RenderDigit("Auto",$Y$18,'_Engine Medium'!G19,6))</f>
        <v/>
      </c>
      <c r="Y17" s="10"/>
      <c r="Z17" s="20" t="str" cm="1">
        <f t="array" ref="Z17">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AA17" s="34">
        <f>IF('_Engine Medium'!H31="","",'_Engine Medium'!H31)</f>
        <v>9</v>
      </c>
      <c r="AB17" s="17" t="str" cm="1">
        <f t="array" ref="AB17">IF('_Engine Medium'!H7&lt;&gt;"","",SDK_RenderDigit("Auto",$AC$18,'_Engine Medium'!H19,6))</f>
        <v/>
      </c>
      <c r="AC17" s="10"/>
      <c r="AD17" s="14" t="str" cm="1">
        <f t="array" ref="AD17">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5</v>
      </c>
      <c r="AE17" s="129"/>
      <c r="AF17" s="17" t="str" cm="1">
        <f t="array" ref="AF17">IF('_Engine Medium'!I7&lt;&gt;"","",SDK_RenderDigit("Auto",$AG$18,'_Engine Medium'!I19,6))</f>
        <v/>
      </c>
      <c r="AG17" s="10"/>
      <c r="AH17" s="14" t="str" cm="1">
        <f t="array" ref="AH17">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5</v>
      </c>
      <c r="AI17" s="129"/>
      <c r="AJ17" s="21" t="str" cm="1">
        <f t="array" ref="AJ17">IF('_Engine Medium'!J7&lt;&gt;"","",SDK_RenderDigit("Auto",$AK$18,'_Engine Medium'!J19,6))</f>
        <v/>
      </c>
      <c r="AK17" s="10"/>
      <c r="AM17" s="55"/>
      <c r="AN17" s="55"/>
      <c r="AO17" s="55"/>
      <c r="AP17" s="55"/>
      <c r="AQ17" s="55"/>
      <c r="AR17" s="55"/>
      <c r="AS17" s="55"/>
      <c r="AT17" s="55"/>
      <c r="AU17" s="55"/>
      <c r="AV17" s="55"/>
      <c r="AW17" s="55"/>
      <c r="AX17" s="55"/>
      <c r="AY17" s="55"/>
      <c r="AZ17" s="55"/>
      <c r="BA17" s="55"/>
      <c r="BB17" s="55"/>
      <c r="BC17" s="55"/>
      <c r="BD17" s="55"/>
      <c r="BE17" s="55"/>
      <c r="BF17" s="55"/>
      <c r="BG17" s="55"/>
      <c r="BH17" s="55"/>
    </row>
    <row r="18" spans="2:60" ht="15" customHeight="1">
      <c r="B18" s="20" t="str" cm="1">
        <f t="array" ref="B18">IF('_Engine Medium'!B7&lt;&gt;"","",SDK_RenderDigit("Auto",$E$18,'_Engine Medium'!B19,7))</f>
        <v/>
      </c>
      <c r="C18" s="10" t="str" cm="1">
        <f t="array" ref="C18">IF('_Engine Medium'!B7&lt;&gt;"","",SDK_RenderDigit("Auto",$E$18,'_Engine Medium'!B19,8))</f>
        <v/>
      </c>
      <c r="D18" s="17" t="str" cm="1">
        <f t="array" ref="D18">IF('_Engine Medium'!B7&lt;&gt;"","",SDK_RenderDigit("Auto",$E$18,'_Engine Medium'!B19,9))</f>
        <v/>
      </c>
      <c r="E18" s="10" t="str">
        <f>""</f>
        <v/>
      </c>
      <c r="F18" s="14" cm="1">
        <f t="array" ref="F18">IF('_Engine Medium'!C7&lt;&gt;"","",SDK_RenderDigit("Auto",$I$18,'_Engine Medium'!C19,7))</f>
        <v>7</v>
      </c>
      <c r="G18" s="10" t="str" cm="1">
        <f t="array" ref="G18">IF('_Engine Medium'!C7&lt;&gt;"","",SDK_RenderDigit("Auto",$I$18,'_Engine Medium'!C19,8))</f>
        <v/>
      </c>
      <c r="H18" s="17" t="str" cm="1">
        <f t="array" ref="H18">IF('_Engine Medium'!C7&lt;&gt;"","",SDK_RenderDigit("Auto",$I$18,'_Engine Medium'!C19,9))</f>
        <v/>
      </c>
      <c r="I18" s="10" t="str">
        <f>""</f>
        <v/>
      </c>
      <c r="J18" s="14" t="str" cm="1">
        <f t="array" ref="J18">IF('_Engine Medium'!D7&lt;&gt;"","",SDK_RenderDigit("Auto",$M$18,'_Engine Medium'!D19,7))</f>
        <v/>
      </c>
      <c r="K18" s="10" t="str" cm="1">
        <f t="array" ref="K18">IF('_Engine Medium'!D7&lt;&gt;"","",SDK_RenderDigit("Auto",$M$18,'_Engine Medium'!D19,8))</f>
        <v/>
      </c>
      <c r="L18" s="21" t="str" cm="1">
        <f t="array" ref="L18">IF('_Engine Medium'!D7&lt;&gt;"","",SDK_RenderDigit("Auto",$M$18,'_Engine Medium'!D19,9))</f>
        <v/>
      </c>
      <c r="M18" s="10" t="str">
        <f>""</f>
        <v/>
      </c>
      <c r="N18" s="20" t="str" cm="1">
        <f t="array" ref="N18">IF('_Engine Medium'!E7&lt;&gt;"","",SDK_RenderDigit("Auto",$Q$18,'_Engine Medium'!E19,7))</f>
        <v/>
      </c>
      <c r="O18" s="10" t="str" cm="1">
        <f t="array" ref="O18">IF('_Engine Medium'!E7&lt;&gt;"","",SDK_RenderDigit("Auto",$Q$18,'_Engine Medium'!E19,8))</f>
        <v/>
      </c>
      <c r="P18" s="17" t="str" cm="1">
        <f t="array" ref="P18">IF('_Engine Medium'!E7&lt;&gt;"","",SDK_RenderDigit("Auto",$Q$18,'_Engine Medium'!E19,9))</f>
        <v/>
      </c>
      <c r="Q18" s="10" t="str">
        <f>""</f>
        <v/>
      </c>
      <c r="R18" s="14" t="str" cm="1">
        <f t="array" ref="R18">IF('_Engine Medium'!F7&lt;&gt;"","",SDK_RenderDigit("Auto",$U$18,'_Engine Medium'!F19,7))</f>
        <v/>
      </c>
      <c r="S18" s="10" cm="1">
        <f t="array" ref="S18">IF('_Engine Medium'!F7&lt;&gt;"","",SDK_RenderDigit("Auto",$U$18,'_Engine Medium'!F19,8))</f>
        <v>8</v>
      </c>
      <c r="T18" s="17" t="str" cm="1">
        <f t="array" ref="T18">IF('_Engine Medium'!F7&lt;&gt;"","",SDK_RenderDigit("Auto",$U$18,'_Engine Medium'!F19,9))</f>
        <v/>
      </c>
      <c r="U18" s="10" t="str">
        <f>""</f>
        <v/>
      </c>
      <c r="V18" s="14" t="str" cm="1">
        <f t="array" ref="V18">IF('_Engine Medium'!G7&lt;&gt;"","",SDK_RenderDigit("Auto",$Y$18,'_Engine Medium'!G19,7))</f>
        <v/>
      </c>
      <c r="W18" s="10" t="str" cm="1">
        <f t="array" ref="W18">IF('_Engine Medium'!G7&lt;&gt;"","",SDK_RenderDigit("Auto",$Y$18,'_Engine Medium'!G19,8))</f>
        <v/>
      </c>
      <c r="X18" s="21" t="str" cm="1">
        <f t="array" ref="X18">IF('_Engine Medium'!G7&lt;&gt;"","",SDK_RenderDigit("Auto",$Y$18,'_Engine Medium'!G19,9))</f>
        <v/>
      </c>
      <c r="Y18" s="10" t="str">
        <f>""</f>
        <v/>
      </c>
      <c r="Z18" s="20" t="str" cm="1">
        <f t="array" ref="Z18">IF('_Engine Medium'!H7&lt;&gt;"","",SDK_RenderDigit("Auto",$AC$18,'_Engine Medium'!H19,7))</f>
        <v/>
      </c>
      <c r="AA18" s="10" t="str" cm="1">
        <f t="array" ref="AA18">IF('_Engine Medium'!H7&lt;&gt;"","",SDK_RenderDigit("Auto",$AC$18,'_Engine Medium'!H19,8))</f>
        <v/>
      </c>
      <c r="AB18" s="17" t="str" cm="1">
        <f t="array" ref="AB18">IF('_Engine Medium'!H7&lt;&gt;"","",SDK_RenderDigit("Auto",$AC$18,'_Engine Medium'!H19,9))</f>
        <v/>
      </c>
      <c r="AC18" s="10" t="str">
        <f>""</f>
        <v/>
      </c>
      <c r="AD18" s="14" t="str" cm="1">
        <f t="array" ref="AD18">IF('_Engine Medium'!I7&lt;&gt;"","",SDK_RenderDigit("Auto",$AG$18,'_Engine Medium'!I19,7))</f>
        <v/>
      </c>
      <c r="AE18" s="10" t="str" cm="1">
        <f t="array" ref="AE18">IF('_Engine Medium'!I7&lt;&gt;"","",SDK_RenderDigit("Auto",$AG$18,'_Engine Medium'!I19,8))</f>
        <v/>
      </c>
      <c r="AF18" s="17" t="str" cm="1">
        <f t="array" ref="AF18">IF('_Engine Medium'!I7&lt;&gt;"","",SDK_RenderDigit("Auto",$AG$18,'_Engine Medium'!I19,9))</f>
        <v/>
      </c>
      <c r="AG18" s="10" t="str">
        <f>""</f>
        <v/>
      </c>
      <c r="AH18" s="14" cm="1">
        <f t="array" ref="AH18">IF('_Engine Medium'!J7&lt;&gt;"","",SDK_RenderDigit("Auto",$AK$18,'_Engine Medium'!J19,7))</f>
        <v>7</v>
      </c>
      <c r="AI18" s="10" t="str" cm="1">
        <f t="array" ref="AI18">IF('_Engine Medium'!J7&lt;&gt;"","",SDK_RenderDigit("Auto",$AK$18,'_Engine Medium'!J19,8))</f>
        <v/>
      </c>
      <c r="AJ18" s="21" t="str" cm="1">
        <f t="array" ref="AJ18">IF('_Engine Medium'!J7&lt;&gt;"","",SDK_RenderDigit("Auto",$AK$18,'_Engine Medium'!J19,9))</f>
        <v/>
      </c>
      <c r="AK18" s="10" t="str">
        <f>""</f>
        <v/>
      </c>
      <c r="AM18" s="55"/>
      <c r="AN18" s="55"/>
      <c r="AO18" s="55"/>
      <c r="AP18" s="55"/>
      <c r="AQ18" s="55"/>
      <c r="AR18" s="55"/>
      <c r="AS18" s="55"/>
      <c r="AT18" s="55"/>
      <c r="AU18" s="55"/>
      <c r="AV18" s="55"/>
      <c r="AW18" s="55"/>
      <c r="AX18" s="55"/>
      <c r="AY18" s="55"/>
      <c r="AZ18" s="55"/>
      <c r="BA18" s="55"/>
      <c r="BB18" s="55"/>
      <c r="BC18" s="55"/>
      <c r="BD18" s="55"/>
      <c r="BE18" s="55"/>
      <c r="BF18" s="55"/>
      <c r="BG18" s="55"/>
      <c r="BH18" s="55"/>
    </row>
    <row r="19" spans="2:60" ht="15" customHeight="1">
      <c r="B19" s="22" t="str" cm="1">
        <f t="array" ref="B19">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C19" s="11" t="str" cm="1">
        <f t="array" ref="C19">IF('_Engine Medium'!B8&lt;&gt;"","",SDK_RenderDigit("Auto",$E$21,'_Engine Medium'!B20,2))</f>
        <v/>
      </c>
      <c r="D19" s="16" t="str" cm="1">
        <f t="array" ref="D19">IF('_Engine Medium'!B8&lt;&gt;"","",SDK_RenderDigit("Auto",$E$21,'_Engine Medium'!B20,3))</f>
        <v/>
      </c>
      <c r="E19" s="10"/>
      <c r="F19" s="13" t="str" cm="1">
        <f t="array" ref="F19">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G19" s="11" t="str" cm="1">
        <f t="array" ref="G19">IF('_Engine Medium'!C8&lt;&gt;"","",SDK_RenderDigit("Auto",$I$21,'_Engine Medium'!C20,2))</f>
        <v/>
      </c>
      <c r="H19" s="16" t="str" cm="1">
        <f t="array" ref="H19">IF('_Engine Medium'!C8&lt;&gt;"","",SDK_RenderDigit("Auto",$I$21,'_Engine Medium'!C20,3))</f>
        <v/>
      </c>
      <c r="I19" s="10"/>
      <c r="J19" s="13" t="str" cm="1">
        <f t="array" ref="J19">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1</v>
      </c>
      <c r="K19" s="11" t="str" cm="1">
        <f t="array" ref="K19">IF('_Engine Medium'!D8&lt;&gt;"","",SDK_RenderDigit("Auto",$M$21,'_Engine Medium'!D20,2))</f>
        <v/>
      </c>
      <c r="L19" s="23" t="str" cm="1">
        <f t="array" ref="L19">IF('_Engine Medium'!D8&lt;&gt;"","",SDK_RenderDigit("Auto",$M$21,'_Engine Medium'!D20,3))</f>
        <v/>
      </c>
      <c r="M19" s="10"/>
      <c r="N19" s="22" t="str" cm="1">
        <f t="array" ref="N19">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O19" s="11" t="str" cm="1">
        <f t="array" ref="O19">IF('_Engine Medium'!E8&lt;&gt;"","",SDK_RenderDigit("Auto",$Q$21,'_Engine Medium'!E20,2))</f>
        <v/>
      </c>
      <c r="P19" s="16" t="str" cm="1">
        <f t="array" ref="P19">IF('_Engine Medium'!E8&lt;&gt;"","",SDK_RenderDigit("Auto",$Q$21,'_Engine Medium'!E20,3))</f>
        <v/>
      </c>
      <c r="Q19" s="10"/>
      <c r="R19" s="13" t="str" cm="1">
        <f t="array" ref="R19">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S19" s="11" t="str" cm="1">
        <f t="array" ref="S19">IF('_Engine Medium'!F8&lt;&gt;"","",SDK_RenderDigit("Auto",$U$21,'_Engine Medium'!F20,2))</f>
        <v/>
      </c>
      <c r="T19" s="16" t="str" cm="1">
        <f t="array" ref="T19">IF('_Engine Medium'!F8&lt;&gt;"","",SDK_RenderDigit("Auto",$U$21,'_Engine Medium'!F20,3))</f>
        <v/>
      </c>
      <c r="U19" s="10"/>
      <c r="V19" s="13" t="str" cm="1">
        <f t="array" ref="V19">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W19" s="11" t="str" cm="1">
        <f t="array" ref="W19">IF('_Engine Medium'!G8&lt;&gt;"","",SDK_RenderDigit("Auto",$Y$21,'_Engine Medium'!G20,2))</f>
        <v/>
      </c>
      <c r="X19" s="23" t="str" cm="1">
        <f t="array" ref="X19">IF('_Engine Medium'!G8&lt;&gt;"","",SDK_RenderDigit("Auto",$Y$21,'_Engine Medium'!G20,3))</f>
        <v/>
      </c>
      <c r="Y19" s="10"/>
      <c r="Z19" s="22" t="str" cm="1">
        <f t="array" ref="Z19">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1</v>
      </c>
      <c r="AA19" s="11" t="str" cm="1">
        <f t="array" ref="AA19">IF('_Engine Medium'!H8&lt;&gt;"","",SDK_RenderDigit("Auto",$AC$21,'_Engine Medium'!H20,2))</f>
        <v/>
      </c>
      <c r="AB19" s="16" t="str" cm="1">
        <f t="array" ref="AB19">IF('_Engine Medium'!H8&lt;&gt;"","",SDK_RenderDigit("Auto",$AC$21,'_Engine Medium'!H20,3))</f>
        <v/>
      </c>
      <c r="AC19" s="10"/>
      <c r="AD19" s="13" t="str" cm="1">
        <f t="array" ref="AD19">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AE19" s="11" t="str" cm="1">
        <f t="array" ref="AE19">IF('_Engine Medium'!I8&lt;&gt;"","",SDK_RenderDigit("Auto",$AG$21,'_Engine Medium'!I20,2))</f>
        <v/>
      </c>
      <c r="AF19" s="16" t="str" cm="1">
        <f t="array" ref="AF19">IF('_Engine Medium'!I8&lt;&gt;"","",SDK_RenderDigit("Auto",$AG$21,'_Engine Medium'!I20,3))</f>
        <v/>
      </c>
      <c r="AG19" s="10"/>
      <c r="AH19" s="13" t="str" cm="1">
        <f t="array" ref="AH19">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AI19" s="11" t="str" cm="1">
        <f t="array" ref="AI19">IF('_Engine Medium'!J8&lt;&gt;"","",SDK_RenderDigit("Auto",$AK$21,'_Engine Medium'!J20,2))</f>
        <v/>
      </c>
      <c r="AJ19" s="23" t="str" cm="1">
        <f t="array" ref="AJ19">IF('_Engine Medium'!J8&lt;&gt;"","",SDK_RenderDigit("Auto",$AK$21,'_Engine Medium'!J20,3))</f>
        <v/>
      </c>
      <c r="AK19" s="10"/>
      <c r="AM19" s="55"/>
      <c r="AN19" s="55"/>
      <c r="AO19" s="55"/>
      <c r="AP19" s="55"/>
      <c r="AQ19" s="55"/>
      <c r="AR19" s="55"/>
      <c r="AS19" s="55"/>
      <c r="AT19" s="55"/>
      <c r="AU19" s="55"/>
      <c r="AV19" s="55"/>
      <c r="AW19" s="55"/>
      <c r="AX19" s="55"/>
      <c r="AY19" s="55"/>
      <c r="AZ19" s="55"/>
      <c r="BA19" s="55"/>
      <c r="BB19" s="55"/>
      <c r="BC19" s="55"/>
      <c r="BD19" s="55"/>
      <c r="BE19" s="55"/>
      <c r="BF19" s="55"/>
      <c r="BG19" s="55"/>
      <c r="BH19" s="55"/>
    </row>
    <row r="20" spans="2:60" ht="22" customHeight="1" thickBot="1">
      <c r="B20" s="20" t="str" cm="1">
        <f t="array" ref="B20">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C20" s="129"/>
      <c r="D20" s="17" t="str" cm="1">
        <f t="array" ref="D20">IF('_Engine Medium'!B8&lt;&gt;"","",SDK_RenderDigit("Auto",$E$21,'_Engine Medium'!B20,6))</f>
        <v/>
      </c>
      <c r="E20" s="10"/>
      <c r="F20" s="14" t="str" cm="1">
        <f t="array" ref="F20">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G20" s="34">
        <f>IF('_Engine Medium'!C32="","",'_Engine Medium'!C32)</f>
        <v>5</v>
      </c>
      <c r="H20" s="17" t="str" cm="1">
        <f t="array" ref="H20">IF('_Engine Medium'!C8&lt;&gt;"","",SDK_RenderDigit("Auto",$I$21,'_Engine Medium'!C20,6))</f>
        <v/>
      </c>
      <c r="I20" s="10"/>
      <c r="J20" s="14" t="str" cm="1">
        <f t="array" ref="J20">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K20" s="129"/>
      <c r="L20" s="21" cm="1">
        <f t="array" ref="L20">IF('_Engine Medium'!D8&lt;&gt;"","",SDK_RenderDigit("Auto",$M$21,'_Engine Medium'!D20,6))</f>
        <v>6</v>
      </c>
      <c r="M20" s="10"/>
      <c r="N20" s="20" t="str" cm="1">
        <f t="array" ref="N20">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4</v>
      </c>
      <c r="O20" s="129"/>
      <c r="P20" s="17" t="str" cm="1">
        <f t="array" ref="P20">IF('_Engine Medium'!E8&lt;&gt;"","",SDK_RenderDigit("Auto",$Q$21,'_Engine Medium'!E20,6))</f>
        <v/>
      </c>
      <c r="Q20" s="10"/>
      <c r="R20" s="14" t="str" cm="1">
        <f t="array" ref="R20">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4</v>
      </c>
      <c r="S20" s="129"/>
      <c r="T20" s="17" t="str" cm="1">
        <f t="array" ref="T20">IF('_Engine Medium'!F8&lt;&gt;"","",SDK_RenderDigit("Auto",$U$21,'_Engine Medium'!F20,6))</f>
        <v/>
      </c>
      <c r="U20" s="10"/>
      <c r="V20" s="14" t="str" cm="1">
        <f t="array" ref="V20">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W20" s="34">
        <f>IF('_Engine Medium'!G32="","",'_Engine Medium'!G32)</f>
        <v>3</v>
      </c>
      <c r="X20" s="21" t="str" cm="1">
        <f t="array" ref="X20">IF('_Engine Medium'!G8&lt;&gt;"","",SDK_RenderDigit("Auto",$Y$21,'_Engine Medium'!G20,6))</f>
        <v/>
      </c>
      <c r="Y20" s="10"/>
      <c r="Z20" s="20" t="str" cm="1">
        <f t="array" ref="Z20">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AA20" s="129"/>
      <c r="AB20" s="17" cm="1">
        <f t="array" ref="AB20">IF('_Engine Medium'!H8&lt;&gt;"","",SDK_RenderDigit("Auto",$AC$21,'_Engine Medium'!H20,6))</f>
        <v>6</v>
      </c>
      <c r="AC20" s="10"/>
      <c r="AD20" s="14" t="str" cm="1">
        <f t="array" ref="AD20">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AE20" s="34">
        <f>IF('_Engine Medium'!I32="","",'_Engine Medium'!I32)</f>
        <v>2</v>
      </c>
      <c r="AF20" s="17" t="str" cm="1">
        <f t="array" ref="AF20">IF('_Engine Medium'!I8&lt;&gt;"","",SDK_RenderDigit("Auto",$AG$21,'_Engine Medium'!I20,6))</f>
        <v/>
      </c>
      <c r="AG20" s="10"/>
      <c r="AH20" s="14" t="str" cm="1">
        <f t="array" ref="AH20">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AI20" s="34">
        <f>IF('_Engine Medium'!J32="","",'_Engine Medium'!J32)</f>
        <v>8</v>
      </c>
      <c r="AJ20" s="21" t="str" cm="1">
        <f t="array" ref="AJ20">IF('_Engine Medium'!J8&lt;&gt;"","",SDK_RenderDigit("Auto",$AK$21,'_Engine Medium'!J20,6))</f>
        <v/>
      </c>
      <c r="AK20" s="10"/>
      <c r="AM20" s="55"/>
      <c r="AN20" s="55"/>
      <c r="AO20" s="55"/>
      <c r="AP20" s="55"/>
      <c r="AQ20" s="55"/>
      <c r="AR20" s="55"/>
      <c r="AS20" s="55"/>
      <c r="AT20" s="55"/>
      <c r="AU20" s="55"/>
      <c r="AV20" s="55"/>
      <c r="AW20" s="55"/>
      <c r="AX20" s="55"/>
      <c r="AY20" s="55"/>
      <c r="AZ20" s="55"/>
      <c r="BA20" s="55"/>
      <c r="BB20" s="55"/>
      <c r="BC20" s="55"/>
      <c r="BD20" s="55"/>
      <c r="BE20" s="55"/>
      <c r="BF20" s="55"/>
      <c r="BG20" s="55"/>
      <c r="BH20" s="55"/>
    </row>
    <row r="21" spans="2:60" ht="15" customHeight="1" thickBot="1">
      <c r="B21" s="20" t="str" cm="1">
        <f t="array" ref="B21">IF('_Engine Medium'!B8&lt;&gt;"","",SDK_RenderDigit("Auto",$E$21,'_Engine Medium'!B20,7))</f>
        <v/>
      </c>
      <c r="C21" s="10" t="str" cm="1">
        <f t="array" ref="C21">IF('_Engine Medium'!B8&lt;&gt;"","",SDK_RenderDigit("Auto",$E$21,'_Engine Medium'!B20,8))</f>
        <v/>
      </c>
      <c r="D21" s="17" cm="1">
        <f t="array" ref="D21">IF('_Engine Medium'!B8&lt;&gt;"","",SDK_RenderDigit("Auto",$E$21,'_Engine Medium'!B20,9))</f>
        <v>9</v>
      </c>
      <c r="E21" s="10" t="str">
        <f>""</f>
        <v/>
      </c>
      <c r="F21" s="14" t="str" cm="1">
        <f t="array" ref="F21">IF('_Engine Medium'!C8&lt;&gt;"","",SDK_RenderDigit("Auto",$I$21,'_Engine Medium'!C20,7))</f>
        <v/>
      </c>
      <c r="G21" s="10" t="str" cm="1">
        <f t="array" ref="G21">IF('_Engine Medium'!C8&lt;&gt;"","",SDK_RenderDigit("Auto",$I$21,'_Engine Medium'!C20,8))</f>
        <v/>
      </c>
      <c r="H21" s="17" t="str" cm="1">
        <f t="array" ref="H21">IF('_Engine Medium'!C8&lt;&gt;"","",SDK_RenderDigit("Auto",$I$21,'_Engine Medium'!C20,9))</f>
        <v/>
      </c>
      <c r="I21" s="10" t="str">
        <f>""</f>
        <v/>
      </c>
      <c r="J21" s="14" cm="1">
        <f t="array" ref="J21">IF('_Engine Medium'!D8&lt;&gt;"","",SDK_RenderDigit("Auto",$M$21,'_Engine Medium'!D20,7))</f>
        <v>7</v>
      </c>
      <c r="K21" s="10" t="str" cm="1">
        <f t="array" ref="K21">IF('_Engine Medium'!D8&lt;&gt;"","",SDK_RenderDigit("Auto",$M$21,'_Engine Medium'!D20,8))</f>
        <v/>
      </c>
      <c r="L21" s="21" t="str" cm="1">
        <f t="array" ref="L21">IF('_Engine Medium'!D8&lt;&gt;"","",SDK_RenderDigit("Auto",$M$21,'_Engine Medium'!D20,9))</f>
        <v/>
      </c>
      <c r="M21" s="10" t="str">
        <f>""</f>
        <v/>
      </c>
      <c r="N21" s="20" cm="1">
        <f t="array" ref="N21">IF('_Engine Medium'!E8&lt;&gt;"","",SDK_RenderDigit("Auto",$Q$21,'_Engine Medium'!E20,7))</f>
        <v>7</v>
      </c>
      <c r="O21" s="10" t="str" cm="1">
        <f t="array" ref="O21">IF('_Engine Medium'!E8&lt;&gt;"","",SDK_RenderDigit("Auto",$Q$21,'_Engine Medium'!E20,8))</f>
        <v/>
      </c>
      <c r="P21" s="17" cm="1">
        <f t="array" ref="P21">IF('_Engine Medium'!E8&lt;&gt;"","",SDK_RenderDigit("Auto",$Q$21,'_Engine Medium'!E20,9))</f>
        <v>9</v>
      </c>
      <c r="Q21" s="10" t="str">
        <f>""</f>
        <v/>
      </c>
      <c r="R21" s="14" t="str" cm="1">
        <f t="array" ref="R21">IF('_Engine Medium'!F8&lt;&gt;"","",SDK_RenderDigit("Auto",$U$21,'_Engine Medium'!F20,7))</f>
        <v/>
      </c>
      <c r="S21" s="10" t="str" cm="1">
        <f t="array" ref="S21">IF('_Engine Medium'!F8&lt;&gt;"","",SDK_RenderDigit("Auto",$U$21,'_Engine Medium'!F20,8))</f>
        <v/>
      </c>
      <c r="T21" s="17" cm="1">
        <f t="array" ref="T21">IF('_Engine Medium'!F8&lt;&gt;"","",SDK_RenderDigit("Auto",$U$21,'_Engine Medium'!F20,9))</f>
        <v>9</v>
      </c>
      <c r="U21" s="10" t="str">
        <f>""</f>
        <v/>
      </c>
      <c r="V21" s="14" t="str" cm="1">
        <f t="array" ref="V21">IF('_Engine Medium'!G8&lt;&gt;"","",SDK_RenderDigit("Auto",$Y$21,'_Engine Medium'!G20,7))</f>
        <v/>
      </c>
      <c r="W21" s="10" t="str" cm="1">
        <f t="array" ref="W21">IF('_Engine Medium'!G8&lt;&gt;"","",SDK_RenderDigit("Auto",$Y$21,'_Engine Medium'!G20,8))</f>
        <v/>
      </c>
      <c r="X21" s="21" t="str" cm="1">
        <f t="array" ref="X21">IF('_Engine Medium'!G8&lt;&gt;"","",SDK_RenderDigit("Auto",$Y$21,'_Engine Medium'!G20,9))</f>
        <v/>
      </c>
      <c r="Y21" s="10" t="str">
        <f>""</f>
        <v/>
      </c>
      <c r="Z21" s="20" t="str" cm="1">
        <f t="array" ref="Z21">IF('_Engine Medium'!H8&lt;&gt;"","",SDK_RenderDigit("Auto",$AC$21,'_Engine Medium'!H20,7))</f>
        <v/>
      </c>
      <c r="AA21" s="10" t="str" cm="1">
        <f t="array" ref="AA21">IF('_Engine Medium'!H8&lt;&gt;"","",SDK_RenderDigit("Auto",$AC$21,'_Engine Medium'!H20,8))</f>
        <v/>
      </c>
      <c r="AB21" s="17" t="str" cm="1">
        <f t="array" ref="AB21">IF('_Engine Medium'!H8&lt;&gt;"","",SDK_RenderDigit("Auto",$AC$21,'_Engine Medium'!H20,9))</f>
        <v/>
      </c>
      <c r="AC21" s="10" t="str">
        <f>""</f>
        <v/>
      </c>
      <c r="AD21" s="14" t="str" cm="1">
        <f t="array" ref="AD21">IF('_Engine Medium'!I8&lt;&gt;"","",SDK_RenderDigit("Auto",$AG$21,'_Engine Medium'!I20,7))</f>
        <v/>
      </c>
      <c r="AE21" s="10" t="str" cm="1">
        <f t="array" ref="AE21">IF('_Engine Medium'!I8&lt;&gt;"","",SDK_RenderDigit("Auto",$AG$21,'_Engine Medium'!I20,8))</f>
        <v/>
      </c>
      <c r="AF21" s="17" t="str" cm="1">
        <f t="array" ref="AF21">IF('_Engine Medium'!I8&lt;&gt;"","",SDK_RenderDigit("Auto",$AG$21,'_Engine Medium'!I20,9))</f>
        <v/>
      </c>
      <c r="AG21" s="10" t="str">
        <f>""</f>
        <v/>
      </c>
      <c r="AH21" s="14" t="str" cm="1">
        <f t="array" ref="AH21">IF('_Engine Medium'!J8&lt;&gt;"","",SDK_RenderDigit("Auto",$AK$21,'_Engine Medium'!J20,7))</f>
        <v/>
      </c>
      <c r="AI21" s="10" t="str" cm="1">
        <f t="array" ref="AI21">IF('_Engine Medium'!J8&lt;&gt;"","",SDK_RenderDigit("Auto",$AK$21,'_Engine Medium'!J20,8))</f>
        <v/>
      </c>
      <c r="AJ21" s="21" t="str" cm="1">
        <f t="array" ref="AJ21">IF('_Engine Medium'!J8&lt;&gt;"","",SDK_RenderDigit("Auto",$AK$21,'_Engine Medium'!J20,9))</f>
        <v/>
      </c>
      <c r="AK21" s="10" t="str">
        <f>""</f>
        <v/>
      </c>
      <c r="AM21" s="55"/>
      <c r="AN21" s="55"/>
      <c r="AO21" s="55"/>
      <c r="AP21" s="55"/>
      <c r="AQ21" s="55"/>
      <c r="AR21" s="55"/>
      <c r="AS21" s="55"/>
      <c r="AT21" s="55"/>
      <c r="AU21" s="55"/>
      <c r="AV21" s="55"/>
      <c r="AW21" s="55"/>
      <c r="AX21" s="55"/>
      <c r="AY21" s="55"/>
      <c r="AZ21" s="55"/>
      <c r="BA21" s="55"/>
      <c r="BB21" s="55"/>
      <c r="BC21" s="55"/>
      <c r="BD21" s="55"/>
      <c r="BE21" s="55"/>
      <c r="BF21" s="55"/>
      <c r="BG21" s="55"/>
      <c r="BH21" s="55"/>
    </row>
    <row r="22" spans="2:60" ht="15" customHeight="1" thickTop="1">
      <c r="B22" s="24" t="str" cm="1">
        <f t="array" ref="B22">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C22" s="25" cm="1">
        <f t="array" ref="C22">IF('_Engine Medium'!B9&lt;&gt;"","",SDK_RenderDigit("Auto",$E$24,'_Engine Medium'!B21,2))</f>
        <v>2</v>
      </c>
      <c r="D22" s="26" t="str" cm="1">
        <f t="array" ref="D22">IF('_Engine Medium'!B9&lt;&gt;"","",SDK_RenderDigit("Auto",$E$24,'_Engine Medium'!B21,3))</f>
        <v/>
      </c>
      <c r="E22" s="25"/>
      <c r="F22" s="27" t="str" cm="1">
        <f t="array" ref="F22">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1</v>
      </c>
      <c r="G22" s="25" t="str" cm="1">
        <f t="array" ref="G22">IF('_Engine Medium'!C9&lt;&gt;"","",SDK_RenderDigit("Auto",$I$24,'_Engine Medium'!C21,2))</f>
        <v/>
      </c>
      <c r="H22" s="26" t="str" cm="1">
        <f t="array" ref="H22">IF('_Engine Medium'!C9&lt;&gt;"","",SDK_RenderDigit("Auto",$I$24,'_Engine Medium'!C21,3))</f>
        <v/>
      </c>
      <c r="I22" s="25"/>
      <c r="J22" s="27" t="str" cm="1">
        <f t="array" ref="J22">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K22" s="25" t="str" cm="1">
        <f t="array" ref="K22">IF('_Engine Medium'!D9&lt;&gt;"","",SDK_RenderDigit("Auto",$M$24,'_Engine Medium'!D21,2))</f>
        <v/>
      </c>
      <c r="L22" s="28" t="str" cm="1">
        <f t="array" ref="L22">IF('_Engine Medium'!D9&lt;&gt;"","",SDK_RenderDigit("Auto",$M$24,'_Engine Medium'!D21,3))</f>
        <v/>
      </c>
      <c r="M22" s="25"/>
      <c r="N22" s="24" t="str" cm="1">
        <f t="array" ref="N22">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O22" s="25" t="str" cm="1">
        <f t="array" ref="O22">IF('_Engine Medium'!E9&lt;&gt;"","",SDK_RenderDigit("Auto",$Q$24,'_Engine Medium'!E21,2))</f>
        <v/>
      </c>
      <c r="P22" s="26" t="str" cm="1">
        <f t="array" ref="P22">IF('_Engine Medium'!E9&lt;&gt;"","",SDK_RenderDigit("Auto",$Q$24,'_Engine Medium'!E21,3))</f>
        <v/>
      </c>
      <c r="Q22" s="25"/>
      <c r="R22" s="27" t="str" cm="1">
        <f t="array" ref="R22">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S22" s="25" cm="1">
        <f t="array" ref="S22">IF('_Engine Medium'!F9&lt;&gt;"","",SDK_RenderDigit("Auto",$U$24,'_Engine Medium'!F21,2))</f>
        <v>2</v>
      </c>
      <c r="T22" s="26" t="str" cm="1">
        <f t="array" ref="T22">IF('_Engine Medium'!F9&lt;&gt;"","",SDK_RenderDigit("Auto",$U$24,'_Engine Medium'!F21,3))</f>
        <v/>
      </c>
      <c r="U22" s="25"/>
      <c r="V22" s="27" t="str" cm="1">
        <f t="array" ref="V22">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W22" s="25" t="str" cm="1">
        <f t="array" ref="W22">IF('_Engine Medium'!G9&lt;&gt;"","",SDK_RenderDigit("Auto",$Y$24,'_Engine Medium'!G21,2))</f>
        <v/>
      </c>
      <c r="X22" s="28" t="str" cm="1">
        <f t="array" ref="X22">IF('_Engine Medium'!G9&lt;&gt;"","",SDK_RenderDigit("Auto",$Y$24,'_Engine Medium'!G21,3))</f>
        <v/>
      </c>
      <c r="Y22" s="25"/>
      <c r="Z22" s="24" t="str" cm="1">
        <f t="array" ref="Z22">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1</v>
      </c>
      <c r="AA22" s="25" cm="1">
        <f t="array" ref="AA22">IF('_Engine Medium'!H9&lt;&gt;"","",SDK_RenderDigit("Auto",$AC$24,'_Engine Medium'!H21,2))</f>
        <v>2</v>
      </c>
      <c r="AB22" s="26" t="str" cm="1">
        <f t="array" ref="AB22">IF('_Engine Medium'!H9&lt;&gt;"","",SDK_RenderDigit("Auto",$AC$24,'_Engine Medium'!H21,3))</f>
        <v/>
      </c>
      <c r="AC22" s="25"/>
      <c r="AD22" s="27" t="str" cm="1">
        <f t="array" ref="AD22">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AE22" s="25" t="str" cm="1">
        <f t="array" ref="AE22">IF('_Engine Medium'!I9&lt;&gt;"","",SDK_RenderDigit("Auto",$AG$24,'_Engine Medium'!I21,2))</f>
        <v/>
      </c>
      <c r="AF22" s="26" t="str" cm="1">
        <f t="array" ref="AF22">IF('_Engine Medium'!I9&lt;&gt;"","",SDK_RenderDigit("Auto",$AG$24,'_Engine Medium'!I21,3))</f>
        <v/>
      </c>
      <c r="AG22" s="25"/>
      <c r="AH22" s="27" t="str" cm="1">
        <f t="array" ref="AH22">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AI22" s="25" t="str" cm="1">
        <f t="array" ref="AI22">IF('_Engine Medium'!J9&lt;&gt;"","",SDK_RenderDigit("Auto",$AK$24,'_Engine Medium'!J21,2))</f>
        <v/>
      </c>
      <c r="AJ22" s="28" t="str" cm="1">
        <f t="array" ref="AJ22">IF('_Engine Medium'!J9&lt;&gt;"","",SDK_RenderDigit("Auto",$AK$24,'_Engine Medium'!J21,3))</f>
        <v/>
      </c>
      <c r="AK22" s="10"/>
      <c r="AM22" s="55"/>
      <c r="AN22" s="55"/>
      <c r="AO22" s="55"/>
      <c r="AP22" s="55"/>
      <c r="AQ22" s="55"/>
      <c r="AR22" s="55"/>
      <c r="AS22" s="55"/>
      <c r="AT22" s="55"/>
      <c r="AU22" s="55"/>
      <c r="AV22" s="55"/>
      <c r="AW22" s="55"/>
      <c r="AX22" s="55"/>
      <c r="AY22" s="55"/>
      <c r="AZ22" s="55"/>
      <c r="BA22" s="55"/>
      <c r="BB22" s="55"/>
      <c r="BC22" s="55"/>
      <c r="BD22" s="55"/>
      <c r="BE22" s="55"/>
      <c r="BF22" s="55"/>
      <c r="BG22" s="55"/>
      <c r="BH22" s="55"/>
    </row>
    <row r="23" spans="2:60" ht="22" customHeight="1" thickBot="1">
      <c r="B23" s="20" t="str" cm="1">
        <f t="array" ref="B23">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5</v>
      </c>
      <c r="C23" s="129"/>
      <c r="D23" s="17" t="str" cm="1">
        <f t="array" ref="D23">IF('_Engine Medium'!B9&lt;&gt;"","",SDK_RenderDigit("Auto",$E$24,'_Engine Medium'!B21,6))</f>
        <v/>
      </c>
      <c r="E23" s="10"/>
      <c r="F23" s="14" t="str" cm="1">
        <f t="array" ref="F23">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G23" s="129"/>
      <c r="H23" s="17" cm="1">
        <f t="array" ref="H23">IF('_Engine Medium'!C9&lt;&gt;"","",SDK_RenderDigit("Auto",$I$24,'_Engine Medium'!C21,6))</f>
        <v>6</v>
      </c>
      <c r="I23" s="10"/>
      <c r="J23" s="14" t="str" cm="1">
        <f t="array" ref="J23">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K23" s="34">
        <f>IF('_Engine Medium'!D33="","",'_Engine Medium'!D33)</f>
        <v>9</v>
      </c>
      <c r="L23" s="21" t="str" cm="1">
        <f t="array" ref="L23">IF('_Engine Medium'!D9&lt;&gt;"","",SDK_RenderDigit("Auto",$M$24,'_Engine Medium'!D21,6))</f>
        <v/>
      </c>
      <c r="M23" s="10"/>
      <c r="N23" s="20" t="str" cm="1">
        <f t="array" ref="N23">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O23" s="34">
        <f>IF('_Engine Medium'!E33="","",'_Engine Medium'!E33)</f>
        <v>3</v>
      </c>
      <c r="P23" s="17" t="str" cm="1">
        <f t="array" ref="P23">IF('_Engine Medium'!E9&lt;&gt;"","",SDK_RenderDigit("Auto",$Q$24,'_Engine Medium'!E21,6))</f>
        <v/>
      </c>
      <c r="Q23" s="10"/>
      <c r="R23" s="14" t="str" cm="1">
        <f t="array" ref="R23">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S23" s="129"/>
      <c r="T23" s="17" t="str" cm="1">
        <f t="array" ref="T23">IF('_Engine Medium'!F9&lt;&gt;"","",SDK_RenderDigit("Auto",$U$24,'_Engine Medium'!F21,6))</f>
        <v/>
      </c>
      <c r="U23" s="10"/>
      <c r="V23" s="14" t="str" cm="1">
        <f t="array" ref="V23">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W23" s="129"/>
      <c r="X23" s="21" cm="1">
        <f t="array" ref="X23">IF('_Engine Medium'!G9&lt;&gt;"","",SDK_RenderDigit("Auto",$Y$24,'_Engine Medium'!G21,6))</f>
        <v>6</v>
      </c>
      <c r="Y23" s="10"/>
      <c r="Z23" s="20" t="str" cm="1">
        <f t="array" ref="Z23">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AA23" s="129"/>
      <c r="AB23" s="17" t="str" cm="1">
        <f t="array" ref="AB23">IF('_Engine Medium'!H9&lt;&gt;"","",SDK_RenderDigit("Auto",$AC$24,'_Engine Medium'!H21,6))</f>
        <v/>
      </c>
      <c r="AC23" s="10"/>
      <c r="AD23" s="14" t="str" cm="1">
        <f t="array" ref="AD23">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AE23" s="34">
        <f>IF('_Engine Medium'!I33="","",'_Engine Medium'!I33)</f>
        <v>7</v>
      </c>
      <c r="AF23" s="17" t="str" cm="1">
        <f t="array" ref="AF23">IF('_Engine Medium'!I9&lt;&gt;"","",SDK_RenderDigit("Auto",$AG$24,'_Engine Medium'!I21,6))</f>
        <v/>
      </c>
      <c r="AG23" s="10"/>
      <c r="AH23" s="14" t="str" cm="1">
        <f t="array" ref="AH23">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AI23" s="34">
        <f>IF('_Engine Medium'!J33="","",'_Engine Medium'!J33)</f>
        <v>4</v>
      </c>
      <c r="AJ23" s="21" t="str" cm="1">
        <f t="array" ref="AJ23">IF('_Engine Medium'!J9&lt;&gt;"","",SDK_RenderDigit("Auto",$AK$24,'_Engine Medium'!J21,6))</f>
        <v/>
      </c>
      <c r="AK23" s="10"/>
      <c r="AM23" s="55"/>
      <c r="AN23" s="55"/>
      <c r="AO23" s="55"/>
      <c r="AP23" s="55"/>
      <c r="AQ23" s="55"/>
      <c r="AR23" s="55"/>
      <c r="AS23" s="55"/>
      <c r="AT23" s="55"/>
      <c r="AU23" s="55"/>
      <c r="AV23" s="55"/>
      <c r="AW23" s="55"/>
      <c r="AX23" s="55"/>
      <c r="AY23" s="55"/>
      <c r="AZ23" s="55"/>
      <c r="BA23" s="55"/>
      <c r="BB23" s="55"/>
      <c r="BC23" s="55"/>
      <c r="BD23" s="55"/>
      <c r="BE23" s="55"/>
      <c r="BF23" s="55"/>
      <c r="BG23" s="55"/>
      <c r="BH23" s="55"/>
    </row>
    <row r="24" spans="2:60" ht="15" customHeight="1">
      <c r="B24" s="20" t="str" cm="1">
        <f t="array" ref="B24">IF('_Engine Medium'!B9&lt;&gt;"","",SDK_RenderDigit("Auto",$E$24,'_Engine Medium'!B21,7))</f>
        <v/>
      </c>
      <c r="C24" s="10" t="str" cm="1">
        <f t="array" ref="C24">IF('_Engine Medium'!B9&lt;&gt;"","",SDK_RenderDigit("Auto",$E$24,'_Engine Medium'!B21,8))</f>
        <v/>
      </c>
      <c r="D24" s="17" t="str" cm="1">
        <f t="array" ref="D24">IF('_Engine Medium'!B9&lt;&gt;"","",SDK_RenderDigit("Auto",$E$24,'_Engine Medium'!B21,9))</f>
        <v/>
      </c>
      <c r="E24" s="10" t="str">
        <f>""</f>
        <v/>
      </c>
      <c r="F24" s="15" t="str" cm="1">
        <f t="array" ref="F24">IF('_Engine Medium'!C9&lt;&gt;"","",SDK_RenderDigit("Auto",$I$24,'_Engine Medium'!C21,7))</f>
        <v/>
      </c>
      <c r="G24" s="12" t="str" cm="1">
        <f t="array" ref="G24">IF('_Engine Medium'!C9&lt;&gt;"","",SDK_RenderDigit("Auto",$I$24,'_Engine Medium'!C21,8))</f>
        <v/>
      </c>
      <c r="H24" s="18" t="str" cm="1">
        <f t="array" ref="H24">IF('_Engine Medium'!C9&lt;&gt;"","",SDK_RenderDigit("Auto",$I$24,'_Engine Medium'!C21,9))</f>
        <v/>
      </c>
      <c r="I24" s="10" t="str">
        <f>""</f>
        <v/>
      </c>
      <c r="J24" s="14" t="str" cm="1">
        <f t="array" ref="J24">IF('_Engine Medium'!D9&lt;&gt;"","",SDK_RenderDigit("Auto",$M$24,'_Engine Medium'!D21,7))</f>
        <v/>
      </c>
      <c r="K24" s="10" t="str" cm="1">
        <f t="array" ref="K24">IF('_Engine Medium'!D9&lt;&gt;"","",SDK_RenderDigit("Auto",$M$24,'_Engine Medium'!D21,8))</f>
        <v/>
      </c>
      <c r="L24" s="21" t="str" cm="1">
        <f t="array" ref="L24">IF('_Engine Medium'!D9&lt;&gt;"","",SDK_RenderDigit("Auto",$M$24,'_Engine Medium'!D21,9))</f>
        <v/>
      </c>
      <c r="M24" s="10" t="str">
        <f>""</f>
        <v/>
      </c>
      <c r="N24" s="20" t="str" cm="1">
        <f t="array" ref="N24">IF('_Engine Medium'!E9&lt;&gt;"","",SDK_RenderDigit("Auto",$Q$24,'_Engine Medium'!E21,7))</f>
        <v/>
      </c>
      <c r="O24" s="10" t="str" cm="1">
        <f t="array" ref="O24">IF('_Engine Medium'!E9&lt;&gt;"","",SDK_RenderDigit("Auto",$Q$24,'_Engine Medium'!E21,8))</f>
        <v/>
      </c>
      <c r="P24" s="17" t="str" cm="1">
        <f t="array" ref="P24">IF('_Engine Medium'!E9&lt;&gt;"","",SDK_RenderDigit("Auto",$Q$24,'_Engine Medium'!E21,9))</f>
        <v/>
      </c>
      <c r="Q24" s="10" t="str">
        <f>""</f>
        <v/>
      </c>
      <c r="R24" s="15" t="str" cm="1">
        <f t="array" ref="R24">IF('_Engine Medium'!F9&lt;&gt;"","",SDK_RenderDigit("Auto",$U$24,'_Engine Medium'!F21,7))</f>
        <v/>
      </c>
      <c r="S24" s="12" t="str" cm="1">
        <f t="array" ref="S24">IF('_Engine Medium'!F9&lt;&gt;"","",SDK_RenderDigit("Auto",$U$24,'_Engine Medium'!F21,8))</f>
        <v/>
      </c>
      <c r="T24" s="18" t="str" cm="1">
        <f t="array" ref="T24">IF('_Engine Medium'!F9&lt;&gt;"","",SDK_RenderDigit("Auto",$U$24,'_Engine Medium'!F21,9))</f>
        <v/>
      </c>
      <c r="U24" s="10" t="str">
        <f>""</f>
        <v/>
      </c>
      <c r="V24" s="14" t="str" cm="1">
        <f t="array" ref="V24">IF('_Engine Medium'!G9&lt;&gt;"","",SDK_RenderDigit("Auto",$Y$24,'_Engine Medium'!G21,7))</f>
        <v/>
      </c>
      <c r="W24" s="10" t="str" cm="1">
        <f t="array" ref="W24">IF('_Engine Medium'!G9&lt;&gt;"","",SDK_RenderDigit("Auto",$Y$24,'_Engine Medium'!G21,8))</f>
        <v/>
      </c>
      <c r="X24" s="21" t="str" cm="1">
        <f t="array" ref="X24">IF('_Engine Medium'!G9&lt;&gt;"","",SDK_RenderDigit("Auto",$Y$24,'_Engine Medium'!G21,9))</f>
        <v/>
      </c>
      <c r="Y24" s="10" t="str">
        <f>""</f>
        <v/>
      </c>
      <c r="Z24" s="20" t="str" cm="1">
        <f t="array" ref="Z24">IF('_Engine Medium'!H9&lt;&gt;"","",SDK_RenderDigit("Auto",$AC$24,'_Engine Medium'!H21,7))</f>
        <v/>
      </c>
      <c r="AA24" s="10" cm="1">
        <f t="array" ref="AA24">IF('_Engine Medium'!H9&lt;&gt;"","",SDK_RenderDigit("Auto",$AC$24,'_Engine Medium'!H21,8))</f>
        <v>8</v>
      </c>
      <c r="AB24" s="17" t="str" cm="1">
        <f t="array" ref="AB24">IF('_Engine Medium'!H9&lt;&gt;"","",SDK_RenderDigit("Auto",$AC$24,'_Engine Medium'!H21,9))</f>
        <v/>
      </c>
      <c r="AC24" s="10" t="str">
        <f>""</f>
        <v/>
      </c>
      <c r="AD24" s="15" t="str" cm="1">
        <f t="array" ref="AD24">IF('_Engine Medium'!I9&lt;&gt;"","",SDK_RenderDigit("Auto",$AG$24,'_Engine Medium'!I21,7))</f>
        <v/>
      </c>
      <c r="AE24" s="12" t="str" cm="1">
        <f t="array" ref="AE24">IF('_Engine Medium'!I9&lt;&gt;"","",SDK_RenderDigit("Auto",$AG$24,'_Engine Medium'!I21,8))</f>
        <v/>
      </c>
      <c r="AF24" s="18" t="str" cm="1">
        <f t="array" ref="AF24">IF('_Engine Medium'!I9&lt;&gt;"","",SDK_RenderDigit("Auto",$AG$24,'_Engine Medium'!I21,9))</f>
        <v/>
      </c>
      <c r="AG24" s="10" t="str">
        <f>""</f>
        <v/>
      </c>
      <c r="AH24" s="14" t="str" cm="1">
        <f t="array" ref="AH24">IF('_Engine Medium'!J9&lt;&gt;"","",SDK_RenderDigit("Auto",$AK$24,'_Engine Medium'!J21,7))</f>
        <v/>
      </c>
      <c r="AI24" s="10" t="str" cm="1">
        <f t="array" ref="AI24">IF('_Engine Medium'!J9&lt;&gt;"","",SDK_RenderDigit("Auto",$AK$24,'_Engine Medium'!J21,8))</f>
        <v/>
      </c>
      <c r="AJ24" s="21" t="str" cm="1">
        <f t="array" ref="AJ24">IF('_Engine Medium'!J9&lt;&gt;"","",SDK_RenderDigit("Auto",$AK$24,'_Engine Medium'!J21,9))</f>
        <v/>
      </c>
      <c r="AK24" s="10" t="str">
        <f>""</f>
        <v/>
      </c>
      <c r="AM24" s="55"/>
      <c r="AN24" s="55"/>
      <c r="AO24" s="55"/>
      <c r="AP24" s="55"/>
      <c r="AQ24" s="55"/>
      <c r="AR24" s="55"/>
      <c r="AS24" s="55"/>
      <c r="AT24" s="55"/>
      <c r="AU24" s="55"/>
      <c r="AV24" s="55"/>
      <c r="AW24" s="55"/>
      <c r="AX24" s="55"/>
      <c r="AY24" s="55"/>
      <c r="AZ24" s="55"/>
      <c r="BA24" s="55"/>
      <c r="BB24" s="55"/>
      <c r="BC24" s="55"/>
      <c r="BD24" s="55"/>
      <c r="BE24" s="55"/>
      <c r="BF24" s="55"/>
      <c r="BG24" s="55"/>
      <c r="BH24" s="55"/>
    </row>
    <row r="25" spans="2:60" ht="15" customHeight="1">
      <c r="B25" s="22" t="str" cm="1">
        <f t="array" ref="B25">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C25" s="11" cm="1">
        <f t="array" ref="C25">IF('_Engine Medium'!B10&lt;&gt;"","",SDK_RenderDigit("Auto",$E$27,'_Engine Medium'!B22,2))</f>
        <v>2</v>
      </c>
      <c r="D25" s="16" t="str" cm="1">
        <f t="array" ref="D25">IF('_Engine Medium'!B10&lt;&gt;"","",SDK_RenderDigit("Auto",$E$27,'_Engine Medium'!B22,3))</f>
        <v/>
      </c>
      <c r="E25" s="10"/>
      <c r="F25" s="14" t="str" cm="1">
        <f t="array" ref="F25">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G25" s="10" t="str" cm="1">
        <f t="array" ref="G25">IF('_Engine Medium'!C10&lt;&gt;"","",SDK_RenderDigit("Auto",$I$27,'_Engine Medium'!C22,2))</f>
        <v/>
      </c>
      <c r="H25" s="17" t="str" cm="1">
        <f t="array" ref="H25">IF('_Engine Medium'!C10&lt;&gt;"","",SDK_RenderDigit("Auto",$I$27,'_Engine Medium'!C22,3))</f>
        <v/>
      </c>
      <c r="I25" s="10"/>
      <c r="J25" s="13" t="str" cm="1">
        <f t="array" ref="J25">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1</v>
      </c>
      <c r="K25" s="11" cm="1">
        <f t="array" ref="K25">IF('_Engine Medium'!D10&lt;&gt;"","",SDK_RenderDigit("Auto",$M$27,'_Engine Medium'!D22,2))</f>
        <v>2</v>
      </c>
      <c r="L25" s="23" t="str" cm="1">
        <f t="array" ref="L25">IF('_Engine Medium'!D10&lt;&gt;"","",SDK_RenderDigit("Auto",$M$27,'_Engine Medium'!D22,3))</f>
        <v/>
      </c>
      <c r="M25" s="10"/>
      <c r="N25" s="22" t="str" cm="1">
        <f t="array" ref="N25">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O25" s="11" t="str" cm="1">
        <f t="array" ref="O25">IF('_Engine Medium'!E10&lt;&gt;"","",SDK_RenderDigit("Auto",$Q$27,'_Engine Medium'!E22,2))</f>
        <v/>
      </c>
      <c r="P25" s="16" t="str" cm="1">
        <f t="array" ref="P25">IF('_Engine Medium'!E10&lt;&gt;"","",SDK_RenderDigit("Auto",$Q$27,'_Engine Medium'!E22,3))</f>
        <v/>
      </c>
      <c r="Q25" s="10"/>
      <c r="R25" s="14" t="str" cm="1">
        <f t="array" ref="R25">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S25" s="10" t="str" cm="1">
        <f t="array" ref="S25">IF('_Engine Medium'!F10&lt;&gt;"","",SDK_RenderDigit("Auto",$U$27,'_Engine Medium'!F22,2))</f>
        <v/>
      </c>
      <c r="T25" s="17" t="str" cm="1">
        <f t="array" ref="T25">IF('_Engine Medium'!F10&lt;&gt;"","",SDK_RenderDigit("Auto",$U$27,'_Engine Medium'!F22,3))</f>
        <v/>
      </c>
      <c r="U25" s="10"/>
      <c r="V25" s="13" t="str" cm="1">
        <f t="array" ref="V25">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W25" s="11" t="str" cm="1">
        <f t="array" ref="W25">IF('_Engine Medium'!G10&lt;&gt;"","",SDK_RenderDigit("Auto",$Y$27,'_Engine Medium'!G22,2))</f>
        <v/>
      </c>
      <c r="X25" s="23" t="str" cm="1">
        <f t="array" ref="X25">IF('_Engine Medium'!G10&lt;&gt;"","",SDK_RenderDigit("Auto",$Y$27,'_Engine Medium'!G22,3))</f>
        <v/>
      </c>
      <c r="Y25" s="10"/>
      <c r="Z25" s="22" t="str" cm="1">
        <f t="array" ref="Z25">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1</v>
      </c>
      <c r="AA25" s="11" cm="1">
        <f t="array" ref="AA25">IF('_Engine Medium'!H10&lt;&gt;"","",SDK_RenderDigit("Auto",$AC$27,'_Engine Medium'!H22,2))</f>
        <v>2</v>
      </c>
      <c r="AB25" s="16" t="str" cm="1">
        <f t="array" ref="AB25">IF('_Engine Medium'!H10&lt;&gt;"","",SDK_RenderDigit("Auto",$AC$27,'_Engine Medium'!H22,3))</f>
        <v/>
      </c>
      <c r="AC25" s="10"/>
      <c r="AD25" s="14" t="str" cm="1">
        <f t="array" ref="AD25">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AE25" s="10" t="str" cm="1">
        <f t="array" ref="AE25">IF('_Engine Medium'!I10&lt;&gt;"","",SDK_RenderDigit("Auto",$AG$27,'_Engine Medium'!I22,2))</f>
        <v/>
      </c>
      <c r="AF25" s="17" t="str" cm="1">
        <f t="array" ref="AF25">IF('_Engine Medium'!I10&lt;&gt;"","",SDK_RenderDigit("Auto",$AG$27,'_Engine Medium'!I22,3))</f>
        <v/>
      </c>
      <c r="AG25" s="10"/>
      <c r="AH25" s="13" t="str" cm="1">
        <f t="array" ref="AH25">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AI25" s="11" t="str" cm="1">
        <f t="array" ref="AI25">IF('_Engine Medium'!J10&lt;&gt;"","",SDK_RenderDigit("Auto",$AK$27,'_Engine Medium'!J22,2))</f>
        <v/>
      </c>
      <c r="AJ25" s="23" t="str" cm="1">
        <f t="array" ref="AJ25">IF('_Engine Medium'!J10&lt;&gt;"","",SDK_RenderDigit("Auto",$AK$27,'_Engine Medium'!J22,3))</f>
        <v/>
      </c>
      <c r="AK25" s="10"/>
      <c r="AM25" s="55"/>
      <c r="AN25" s="55"/>
      <c r="AO25" s="55"/>
      <c r="AP25" s="55"/>
      <c r="AQ25" s="55"/>
      <c r="AR25" s="55"/>
      <c r="AS25" s="55"/>
      <c r="AT25" s="55"/>
      <c r="AU25" s="55"/>
      <c r="AV25" s="55"/>
      <c r="AW25" s="55"/>
      <c r="AX25" s="55"/>
      <c r="AY25" s="55"/>
      <c r="AZ25" s="55"/>
      <c r="BA25" s="55"/>
      <c r="BB25" s="55"/>
      <c r="BC25" s="55"/>
      <c r="BD25" s="55"/>
      <c r="BE25" s="55"/>
      <c r="BF25" s="55"/>
      <c r="BG25" s="55"/>
      <c r="BH25" s="55"/>
    </row>
    <row r="26" spans="2:60" ht="22" customHeight="1" thickBot="1">
      <c r="B26" s="20" t="str" cm="1">
        <f t="array" ref="B26">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C26" s="129"/>
      <c r="D26" s="17" t="str" cm="1">
        <f t="array" ref="D26">IF('_Engine Medium'!B10&lt;&gt;"","",SDK_RenderDigit("Auto",$E$27,'_Engine Medium'!B22,6))</f>
        <v/>
      </c>
      <c r="E26" s="10"/>
      <c r="F26" s="14" t="str" cm="1">
        <f t="array" ref="F26">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G26" s="34">
        <f>IF('_Engine Medium'!C34="","",'_Engine Medium'!C34)</f>
        <v>4</v>
      </c>
      <c r="H26" s="17" t="str" cm="1">
        <f t="array" ref="H26">IF('_Engine Medium'!C10&lt;&gt;"","",SDK_RenderDigit("Auto",$I$27,'_Engine Medium'!C22,6))</f>
        <v/>
      </c>
      <c r="I26" s="10"/>
      <c r="J26" s="14" t="str" cm="1">
        <f t="array" ref="J26">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K26" s="129"/>
      <c r="L26" s="21" t="str" cm="1">
        <f t="array" ref="L26">IF('_Engine Medium'!D10&lt;&gt;"","",SDK_RenderDigit("Auto",$M$27,'_Engine Medium'!D22,6))</f>
        <v/>
      </c>
      <c r="M26" s="10"/>
      <c r="N26" s="20" t="str" cm="1">
        <f t="array" ref="N26">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O26" s="129"/>
      <c r="P26" s="17" t="str" cm="1">
        <f t="array" ref="P26">IF('_Engine Medium'!E10&lt;&gt;"","",SDK_RenderDigit("Auto",$Q$27,'_Engine Medium'!E22,6))</f>
        <v/>
      </c>
      <c r="Q26" s="10"/>
      <c r="R26" s="14" t="str" cm="1">
        <f t="array" ref="R26">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S26" s="34">
        <f>IF('_Engine Medium'!F34="","",'_Engine Medium'!F34)</f>
        <v>5</v>
      </c>
      <c r="T26" s="17" t="str" cm="1">
        <f t="array" ref="T26">IF('_Engine Medium'!F10&lt;&gt;"","",SDK_RenderDigit("Auto",$U$27,'_Engine Medium'!F22,6))</f>
        <v/>
      </c>
      <c r="U26" s="10"/>
      <c r="V26" s="14" t="str" cm="1">
        <f t="array" ref="V26">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W26" s="129"/>
      <c r="X26" s="21" t="str" cm="1">
        <f t="array" ref="X26">IF('_Engine Medium'!G10&lt;&gt;"","",SDK_RenderDigit("Auto",$Y$27,'_Engine Medium'!G22,6))</f>
        <v/>
      </c>
      <c r="Y26" s="10"/>
      <c r="Z26" s="20" t="str" cm="1">
        <f t="array" ref="Z26">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AA26" s="129"/>
      <c r="AB26" s="17" t="str" cm="1">
        <f t="array" ref="AB26">IF('_Engine Medium'!H10&lt;&gt;"","",SDK_RenderDigit("Auto",$AC$27,'_Engine Medium'!H22,6))</f>
        <v/>
      </c>
      <c r="AC26" s="10"/>
      <c r="AD26" s="14" t="str" cm="1">
        <f t="array" ref="AD26">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AE26" s="34">
        <f>IF('_Engine Medium'!I34="","",'_Engine Medium'!I34)</f>
        <v>3</v>
      </c>
      <c r="AF26" s="17" t="str" cm="1">
        <f t="array" ref="AF26">IF('_Engine Medium'!I10&lt;&gt;"","",SDK_RenderDigit("Auto",$AG$27,'_Engine Medium'!I22,6))</f>
        <v/>
      </c>
      <c r="AG26" s="10"/>
      <c r="AH26" s="14" t="str" cm="1">
        <f t="array" ref="AH26">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AI26" s="34">
        <f>IF('_Engine Medium'!J34="","",'_Engine Medium'!J34)</f>
        <v>6</v>
      </c>
      <c r="AJ26" s="21" t="str" cm="1">
        <f t="array" ref="AJ26">IF('_Engine Medium'!J10&lt;&gt;"","",SDK_RenderDigit("Auto",$AK$27,'_Engine Medium'!J22,6))</f>
        <v/>
      </c>
      <c r="AK26" s="10"/>
      <c r="AM26" s="55"/>
      <c r="AN26" s="55"/>
      <c r="AO26" s="55"/>
      <c r="AP26" s="55"/>
      <c r="AQ26" s="55"/>
      <c r="AR26" s="55"/>
      <c r="AS26" s="55"/>
      <c r="AT26" s="55"/>
      <c r="AU26" s="55"/>
      <c r="AV26" s="55"/>
      <c r="AW26" s="55"/>
      <c r="AX26" s="55"/>
      <c r="AY26" s="55"/>
      <c r="AZ26" s="55"/>
      <c r="BA26" s="55"/>
      <c r="BB26" s="55"/>
      <c r="BC26" s="55"/>
      <c r="BD26" s="55"/>
      <c r="BE26" s="55"/>
      <c r="BF26" s="55"/>
      <c r="BG26" s="55"/>
      <c r="BH26" s="55"/>
    </row>
    <row r="27" spans="2:60" ht="15" customHeight="1">
      <c r="B27" s="20" t="str" cm="1">
        <f t="array" ref="B27">IF('_Engine Medium'!B10&lt;&gt;"","",SDK_RenderDigit("Auto",$E$27,'_Engine Medium'!B22,7))</f>
        <v/>
      </c>
      <c r="C27" s="10" t="str" cm="1">
        <f t="array" ref="C27">IF('_Engine Medium'!B10&lt;&gt;"","",SDK_RenderDigit("Auto",$E$27,'_Engine Medium'!B22,8))</f>
        <v/>
      </c>
      <c r="D27" s="17" t="str" cm="1">
        <f t="array" ref="D27">IF('_Engine Medium'!B10&lt;&gt;"","",SDK_RenderDigit("Auto",$E$27,'_Engine Medium'!B22,9))</f>
        <v/>
      </c>
      <c r="E27" s="10" t="str">
        <f>""</f>
        <v/>
      </c>
      <c r="F27" s="14" t="str" cm="1">
        <f t="array" ref="F27">IF('_Engine Medium'!C10&lt;&gt;"","",SDK_RenderDigit("Auto",$I$27,'_Engine Medium'!C22,7))</f>
        <v/>
      </c>
      <c r="G27" s="10" t="str" cm="1">
        <f t="array" ref="G27">IF('_Engine Medium'!C10&lt;&gt;"","",SDK_RenderDigit("Auto",$I$27,'_Engine Medium'!C22,8))</f>
        <v/>
      </c>
      <c r="H27" s="17" t="str" cm="1">
        <f t="array" ref="H27">IF('_Engine Medium'!C10&lt;&gt;"","",SDK_RenderDigit("Auto",$I$27,'_Engine Medium'!C22,9))</f>
        <v/>
      </c>
      <c r="I27" s="10" t="str">
        <f>""</f>
        <v/>
      </c>
      <c r="J27" s="14" t="str" cm="1">
        <f t="array" ref="J27">IF('_Engine Medium'!D10&lt;&gt;"","",SDK_RenderDigit("Auto",$M$27,'_Engine Medium'!D22,7))</f>
        <v/>
      </c>
      <c r="K27" s="10" cm="1">
        <f t="array" ref="K27">IF('_Engine Medium'!D10&lt;&gt;"","",SDK_RenderDigit("Auto",$M$27,'_Engine Medium'!D22,8))</f>
        <v>8</v>
      </c>
      <c r="L27" s="21" t="str" cm="1">
        <f t="array" ref="L27">IF('_Engine Medium'!D10&lt;&gt;"","",SDK_RenderDigit("Auto",$M$27,'_Engine Medium'!D22,9))</f>
        <v/>
      </c>
      <c r="M27" s="10" t="str">
        <f>""</f>
        <v/>
      </c>
      <c r="N27" s="20" cm="1">
        <f t="array" ref="N27">IF('_Engine Medium'!E10&lt;&gt;"","",SDK_RenderDigit("Auto",$Q$27,'_Engine Medium'!E22,7))</f>
        <v>7</v>
      </c>
      <c r="O27" s="10" t="str" cm="1">
        <f t="array" ref="O27">IF('_Engine Medium'!E10&lt;&gt;"","",SDK_RenderDigit("Auto",$Q$27,'_Engine Medium'!E22,8))</f>
        <v/>
      </c>
      <c r="P27" s="17" cm="1">
        <f t="array" ref="P27">IF('_Engine Medium'!E10&lt;&gt;"","",SDK_RenderDigit("Auto",$Q$27,'_Engine Medium'!E22,9))</f>
        <v>9</v>
      </c>
      <c r="Q27" s="10" t="str">
        <f>""</f>
        <v/>
      </c>
      <c r="R27" s="14" t="str" cm="1">
        <f t="array" ref="R27">IF('_Engine Medium'!F10&lt;&gt;"","",SDK_RenderDigit("Auto",$U$27,'_Engine Medium'!F22,7))</f>
        <v/>
      </c>
      <c r="S27" s="10" t="str" cm="1">
        <f t="array" ref="S27">IF('_Engine Medium'!F10&lt;&gt;"","",SDK_RenderDigit("Auto",$U$27,'_Engine Medium'!F22,8))</f>
        <v/>
      </c>
      <c r="T27" s="17" t="str" cm="1">
        <f t="array" ref="T27">IF('_Engine Medium'!F10&lt;&gt;"","",SDK_RenderDigit("Auto",$U$27,'_Engine Medium'!F22,9))</f>
        <v/>
      </c>
      <c r="U27" s="10" t="str">
        <f>""</f>
        <v/>
      </c>
      <c r="V27" s="14" cm="1">
        <f t="array" ref="V27">IF('_Engine Medium'!G10&lt;&gt;"","",SDK_RenderDigit("Auto",$Y$27,'_Engine Medium'!G22,7))</f>
        <v>7</v>
      </c>
      <c r="W27" s="10" t="str" cm="1">
        <f t="array" ref="W27">IF('_Engine Medium'!G10&lt;&gt;"","",SDK_RenderDigit("Auto",$Y$27,'_Engine Medium'!G22,8))</f>
        <v/>
      </c>
      <c r="X27" s="21" cm="1">
        <f t="array" ref="X27">IF('_Engine Medium'!G10&lt;&gt;"","",SDK_RenderDigit("Auto",$Y$27,'_Engine Medium'!G22,9))</f>
        <v>9</v>
      </c>
      <c r="Y27" s="10" t="str">
        <f>""</f>
        <v/>
      </c>
      <c r="Z27" s="20" t="str" cm="1">
        <f t="array" ref="Z27">IF('_Engine Medium'!H10&lt;&gt;"","",SDK_RenderDigit("Auto",$AC$27,'_Engine Medium'!H22,7))</f>
        <v/>
      </c>
      <c r="AA27" s="10" cm="1">
        <f t="array" ref="AA27">IF('_Engine Medium'!H10&lt;&gt;"","",SDK_RenderDigit("Auto",$AC$27,'_Engine Medium'!H22,8))</f>
        <v>8</v>
      </c>
      <c r="AB27" s="17" t="str" cm="1">
        <f t="array" ref="AB27">IF('_Engine Medium'!H10&lt;&gt;"","",SDK_RenderDigit("Auto",$AC$27,'_Engine Medium'!H22,9))</f>
        <v/>
      </c>
      <c r="AC27" s="10" t="str">
        <f>""</f>
        <v/>
      </c>
      <c r="AD27" s="14" t="str" cm="1">
        <f t="array" ref="AD27">IF('_Engine Medium'!I10&lt;&gt;"","",SDK_RenderDigit("Auto",$AG$27,'_Engine Medium'!I22,7))</f>
        <v/>
      </c>
      <c r="AE27" s="10" t="str" cm="1">
        <f t="array" ref="AE27">IF('_Engine Medium'!I10&lt;&gt;"","",SDK_RenderDigit("Auto",$AG$27,'_Engine Medium'!I22,8))</f>
        <v/>
      </c>
      <c r="AF27" s="17" t="str" cm="1">
        <f t="array" ref="AF27">IF('_Engine Medium'!I10&lt;&gt;"","",SDK_RenderDigit("Auto",$AG$27,'_Engine Medium'!I22,9))</f>
        <v/>
      </c>
      <c r="AG27" s="10" t="str">
        <f>""</f>
        <v/>
      </c>
      <c r="AH27" s="14" t="str" cm="1">
        <f t="array" ref="AH27">IF('_Engine Medium'!J10&lt;&gt;"","",SDK_RenderDigit("Auto",$AK$27,'_Engine Medium'!J22,7))</f>
        <v/>
      </c>
      <c r="AI27" s="10" t="str" cm="1">
        <f t="array" ref="AI27">IF('_Engine Medium'!J10&lt;&gt;"","",SDK_RenderDigit("Auto",$AK$27,'_Engine Medium'!J22,8))</f>
        <v/>
      </c>
      <c r="AJ27" s="21" t="str" cm="1">
        <f t="array" ref="AJ27">IF('_Engine Medium'!J10&lt;&gt;"","",SDK_RenderDigit("Auto",$AK$27,'_Engine Medium'!J22,9))</f>
        <v/>
      </c>
      <c r="AK27" s="10" t="str">
        <f>""</f>
        <v/>
      </c>
      <c r="AM27" s="55"/>
      <c r="AN27" s="55"/>
      <c r="AO27" s="55"/>
      <c r="AP27" s="55"/>
      <c r="AQ27" s="55"/>
      <c r="AR27" s="55"/>
      <c r="AS27" s="55"/>
      <c r="AT27" s="55"/>
      <c r="AU27" s="55"/>
      <c r="AV27" s="55"/>
      <c r="AW27" s="55"/>
      <c r="AX27" s="55"/>
      <c r="AY27" s="55"/>
      <c r="AZ27" s="55"/>
      <c r="BA27" s="55"/>
      <c r="BB27" s="55"/>
      <c r="BC27" s="55"/>
      <c r="BD27" s="55"/>
      <c r="BE27" s="55"/>
      <c r="BF27" s="55"/>
      <c r="BG27" s="55"/>
      <c r="BH27" s="55"/>
    </row>
    <row r="28" spans="2:60" ht="15" customHeight="1">
      <c r="B28" s="22" t="str" cm="1">
        <f t="array" ref="B28">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C28" s="11" t="str" cm="1">
        <f t="array" ref="C28">IF('_Engine Medium'!B11&lt;&gt;"","",SDK_RenderDigit("Auto",$E$30,'_Engine Medium'!B23,2))</f>
        <v/>
      </c>
      <c r="D28" s="16" t="str" cm="1">
        <f t="array" ref="D28">IF('_Engine Medium'!B11&lt;&gt;"","",SDK_RenderDigit("Auto",$E$30,'_Engine Medium'!B23,3))</f>
        <v/>
      </c>
      <c r="E28" s="10"/>
      <c r="F28" s="13" t="str" cm="1">
        <f t="array" ref="F28">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G28" s="11" t="str" cm="1">
        <f t="array" ref="G28">IF('_Engine Medium'!C11&lt;&gt;"","",SDK_RenderDigit("Auto",$I$30,'_Engine Medium'!C23,2))</f>
        <v/>
      </c>
      <c r="H28" s="16" t="str" cm="1">
        <f t="array" ref="H28">IF('_Engine Medium'!C11&lt;&gt;"","",SDK_RenderDigit("Auto",$I$30,'_Engine Medium'!C23,3))</f>
        <v/>
      </c>
      <c r="I28" s="10"/>
      <c r="J28" s="13" t="str" cm="1">
        <f t="array" ref="J28">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K28" s="11" t="str" cm="1">
        <f t="array" ref="K28">IF('_Engine Medium'!D11&lt;&gt;"","",SDK_RenderDigit("Auto",$M$30,'_Engine Medium'!D23,2))</f>
        <v/>
      </c>
      <c r="L28" s="23" t="str" cm="1">
        <f t="array" ref="L28">IF('_Engine Medium'!D11&lt;&gt;"","",SDK_RenderDigit("Auto",$M$30,'_Engine Medium'!D23,3))</f>
        <v/>
      </c>
      <c r="M28" s="10"/>
      <c r="N28" s="22" t="str" cm="1">
        <f t="array" ref="N28">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O28" s="11" t="str" cm="1">
        <f t="array" ref="O28">IF('_Engine Medium'!E11&lt;&gt;"","",SDK_RenderDigit("Auto",$Q$30,'_Engine Medium'!E23,2))</f>
        <v/>
      </c>
      <c r="P28" s="16" t="str" cm="1">
        <f t="array" ref="P28">IF('_Engine Medium'!E11&lt;&gt;"","",SDK_RenderDigit("Auto",$Q$30,'_Engine Medium'!E23,3))</f>
        <v/>
      </c>
      <c r="Q28" s="10"/>
      <c r="R28" s="13" t="str" cm="1">
        <f t="array" ref="R28">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S28" s="11" t="str" cm="1">
        <f t="array" ref="S28">IF('_Engine Medium'!F11&lt;&gt;"","",SDK_RenderDigit("Auto",$U$30,'_Engine Medium'!F23,2))</f>
        <v/>
      </c>
      <c r="T28" s="16" t="str" cm="1">
        <f t="array" ref="T28">IF('_Engine Medium'!F11&lt;&gt;"","",SDK_RenderDigit("Auto",$U$30,'_Engine Medium'!F23,3))</f>
        <v/>
      </c>
      <c r="U28" s="10"/>
      <c r="V28" s="13" t="str" cm="1">
        <f t="array" ref="V28">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W28" s="11" t="str" cm="1">
        <f t="array" ref="W28">IF('_Engine Medium'!G11&lt;&gt;"","",SDK_RenderDigit("Auto",$Y$30,'_Engine Medium'!G23,2))</f>
        <v/>
      </c>
      <c r="X28" s="23" t="str" cm="1">
        <f t="array" ref="X28">IF('_Engine Medium'!G11&lt;&gt;"","",SDK_RenderDigit("Auto",$Y$30,'_Engine Medium'!G23,3))</f>
        <v/>
      </c>
      <c r="Y28" s="10"/>
      <c r="Z28" s="22" t="str" cm="1">
        <f t="array" ref="Z28">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AA28" s="11" cm="1">
        <f t="array" ref="AA28">IF('_Engine Medium'!H11&lt;&gt;"","",SDK_RenderDigit("Auto",$AC$30,'_Engine Medium'!H23,2))</f>
        <v>2</v>
      </c>
      <c r="AB28" s="16" t="str" cm="1">
        <f t="array" ref="AB28">IF('_Engine Medium'!H11&lt;&gt;"","",SDK_RenderDigit("Auto",$AC$30,'_Engine Medium'!H23,3))</f>
        <v/>
      </c>
      <c r="AC28" s="10"/>
      <c r="AD28" s="13" t="str" cm="1">
        <f t="array" ref="AD28">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AE28" s="11" t="str" cm="1">
        <f t="array" ref="AE28">IF('_Engine Medium'!I11&lt;&gt;"","",SDK_RenderDigit("Auto",$AG$30,'_Engine Medium'!I23,2))</f>
        <v/>
      </c>
      <c r="AF28" s="16" t="str" cm="1">
        <f t="array" ref="AF28">IF('_Engine Medium'!I11&lt;&gt;"","",SDK_RenderDigit("Auto",$AG$30,'_Engine Medium'!I23,3))</f>
        <v/>
      </c>
      <c r="AG28" s="10"/>
      <c r="AH28" s="13" t="str" cm="1">
        <f t="array" ref="AH28">_xlfn.LET(_xlpm.r,QUOTIENT(ROW()-4,3)+1,_xlpm.c,QUOTIENT(COLUMN()-2,4)+1,_xlpm.live,INDEX('_Engine Medium'!$B$3:$J$11,_xlpm.r,_xlpm.c),_xlpm.cand,INDEX('_Engine Medium'!$B$15:$J$23,_xlpm.r,_xlpm.c),_xlpm.bad,INDEX('_Engine Medium'!$B$51:$J$59,_xlpm.r,_xlpm.c),_xlpm.note,INDEX($B$4:$AK$30,3*_xlpm.r,4*_xlpm.c),_xlpm.coord,"R"&amp;_xlpm.r&amp;"C"&amp;_xlpm.c,_xlpm.role,SDK_CoordRole('_Engine Medium'!$B$88,_xlpm.coord),_xlpm.mark,IF(_xlpm.bad,"✖",IF($AS$11="Off","",IF(_xlpm.role="TARGET","▼",IF(_xlpm.role="SOURCE","●","")))),_xlpm.digit,IF(_xlpm.live&lt;&gt;"","",SDK_RenderDigit("Auto",_xlpm.note,_xlpm.cand,1)),_xlfn.TEXTJOIN(" ",TRUE,_xlpm.mark,_xlpm.digit))</f>
        <v/>
      </c>
      <c r="AI28" s="11" cm="1">
        <f t="array" ref="AI28">IF('_Engine Medium'!J11&lt;&gt;"","",SDK_RenderDigit("Auto",$AK$30,'_Engine Medium'!J23,2))</f>
        <v>2</v>
      </c>
      <c r="AJ28" s="23" t="str" cm="1">
        <f t="array" ref="AJ28">IF('_Engine Medium'!J11&lt;&gt;"","",SDK_RenderDigit("Auto",$AK$30,'_Engine Medium'!J23,3))</f>
        <v/>
      </c>
      <c r="AK28" s="10"/>
      <c r="AM28" s="55"/>
      <c r="AN28" s="55"/>
      <c r="AO28" s="55"/>
      <c r="AP28" s="55"/>
      <c r="AQ28" s="55"/>
      <c r="AR28" s="55"/>
      <c r="AS28" s="55"/>
      <c r="AT28" s="55"/>
      <c r="AU28" s="55"/>
      <c r="AV28" s="55"/>
      <c r="AW28" s="55"/>
      <c r="AX28" s="55"/>
      <c r="AY28" s="55"/>
      <c r="AZ28" s="55"/>
      <c r="BA28" s="55"/>
      <c r="BB28" s="55"/>
      <c r="BC28" s="55"/>
      <c r="BD28" s="55"/>
      <c r="BE28" s="55"/>
      <c r="BF28" s="55"/>
      <c r="BG28" s="55"/>
      <c r="BH28" s="55"/>
    </row>
    <row r="29" spans="2:60" ht="22" customHeight="1" thickBot="1">
      <c r="B29" s="20" t="str" cm="1">
        <f t="array" ref="B29">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C29" s="34">
        <f>IF('_Engine Medium'!B35="","",'_Engine Medium'!B35)</f>
        <v>7</v>
      </c>
      <c r="D29" s="17" t="str" cm="1">
        <f t="array" ref="D29">IF('_Engine Medium'!B11&lt;&gt;"","",SDK_RenderDigit("Auto",$E$30,'_Engine Medium'!B23,6))</f>
        <v/>
      </c>
      <c r="E29" s="10"/>
      <c r="F29" s="14" t="str" cm="1">
        <f t="array" ref="F29">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G29" s="129"/>
      <c r="H29" s="17" cm="1">
        <f t="array" ref="H29">IF('_Engine Medium'!C11&lt;&gt;"","",SDK_RenderDigit("Auto",$I$30,'_Engine Medium'!C23,6))</f>
        <v>6</v>
      </c>
      <c r="I29" s="10"/>
      <c r="J29" s="14" t="str" cm="1">
        <f t="array" ref="J29">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K29" s="34">
        <f>IF('_Engine Medium'!D35="","",'_Engine Medium'!D35)</f>
        <v>3</v>
      </c>
      <c r="L29" s="21" t="str" cm="1">
        <f t="array" ref="L29">IF('_Engine Medium'!D11&lt;&gt;"","",SDK_RenderDigit("Auto",$M$30,'_Engine Medium'!D23,6))</f>
        <v/>
      </c>
      <c r="M29" s="10"/>
      <c r="N29" s="20" t="str" cm="1">
        <f t="array" ref="N29">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4</v>
      </c>
      <c r="O29" s="129"/>
      <c r="P29" s="17" t="str" cm="1">
        <f t="array" ref="P29">IF('_Engine Medium'!E11&lt;&gt;"","",SDK_RenderDigit("Auto",$Q$30,'_Engine Medium'!E23,6))</f>
        <v/>
      </c>
      <c r="Q29" s="10"/>
      <c r="R29" s="14" t="str" cm="1">
        <f t="array" ref="R29">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S29" s="34">
        <f>IF('_Engine Medium'!F35="","",'_Engine Medium'!F35)</f>
        <v>1</v>
      </c>
      <c r="T29" s="17" t="str" cm="1">
        <f t="array" ref="T29">IF('_Engine Medium'!F11&lt;&gt;"","",SDK_RenderDigit("Auto",$U$30,'_Engine Medium'!F23,6))</f>
        <v/>
      </c>
      <c r="U29" s="10"/>
      <c r="V29" s="14" t="str" cm="1">
        <f t="array" ref="V29">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W29" s="34">
        <f>IF('_Engine Medium'!G35="","",'_Engine Medium'!G35)</f>
        <v>8</v>
      </c>
      <c r="X29" s="21" t="str" cm="1">
        <f t="array" ref="X29">IF('_Engine Medium'!G11&lt;&gt;"","",SDK_RenderDigit("Auto",$Y$30,'_Engine Medium'!G23,6))</f>
        <v/>
      </c>
      <c r="Y29" s="10"/>
      <c r="Z29" s="20" t="str" cm="1">
        <f t="array" ref="Z29">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
      </c>
      <c r="AA29" s="129"/>
      <c r="AB29" s="17" t="str" cm="1">
        <f t="array" ref="AB29">IF('_Engine Medium'!H11&lt;&gt;"","",SDK_RenderDigit("Auto",$AC$30,'_Engine Medium'!H23,6))</f>
        <v/>
      </c>
      <c r="AC29" s="10"/>
      <c r="AD29" s="14" t="str" cm="1">
        <f t="array" ref="AD29">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5</v>
      </c>
      <c r="AE29" s="129"/>
      <c r="AF29" s="17" t="str" cm="1">
        <f t="array" ref="AF29">IF('_Engine Medium'!I11&lt;&gt;"","",SDK_RenderDigit("Auto",$AG$30,'_Engine Medium'!I23,6))</f>
        <v/>
      </c>
      <c r="AG29" s="10"/>
      <c r="AH29" s="14" t="str" cm="1">
        <f t="array" ref="AH29">_xlfn.LET(_xlpm.r,QUOTIENT(ROW()-5,3)+1,_xlpm.c,QUOTIENT(COLUMN()-2,4)+1,_xlpm.live,INDEX('_Engine Medium'!$B$3:$J$11,_xlpm.r,_xlpm.c),_xlpm.cand,INDEX('_Engine Medium'!$B$15:$J$23,_xlpm.r,_xlpm.c),_xlpm.note,INDEX($B$4:$AK$30,3*_xlpm.r,4*_xlpm.c),IF(_xlpm.live&lt;&gt;"","",_xlfn.TEXTJOIN("·",TRUE,SDK_RenderDigit("Auto",_xlpm.note,_xlpm.cand,4),SDK_RenderDigit("Auto",_xlpm.note,_xlpm.cand,5))))</f>
        <v>5</v>
      </c>
      <c r="AI29" s="129"/>
      <c r="AJ29" s="21" t="str" cm="1">
        <f t="array" ref="AJ29">IF('_Engine Medium'!J11&lt;&gt;"","",SDK_RenderDigit("Auto",$AK$30,'_Engine Medium'!J23,6))</f>
        <v/>
      </c>
      <c r="AK29" s="10"/>
      <c r="AM29" s="55"/>
      <c r="AN29" s="55"/>
      <c r="AO29" s="55"/>
      <c r="AP29" s="55"/>
      <c r="AQ29" s="55"/>
      <c r="AR29" s="55"/>
      <c r="AS29" s="55"/>
      <c r="AT29" s="55"/>
      <c r="AU29" s="55"/>
      <c r="AV29" s="55"/>
      <c r="AW29" s="55"/>
      <c r="AX29" s="55"/>
      <c r="AY29" s="55"/>
      <c r="AZ29" s="55"/>
      <c r="BA29" s="55"/>
      <c r="BB29" s="55"/>
      <c r="BC29" s="55"/>
      <c r="BD29" s="55"/>
      <c r="BE29" s="55"/>
      <c r="BF29" s="55"/>
      <c r="BG29" s="55"/>
      <c r="BH29" s="55"/>
    </row>
    <row r="30" spans="2:60" ht="15" customHeight="1" thickBot="1">
      <c r="B30" s="29" t="str" cm="1">
        <f t="array" ref="B30">IF('_Engine Medium'!B11&lt;&gt;"","",SDK_RenderDigit("Auto",$E$30,'_Engine Medium'!B23,7))</f>
        <v/>
      </c>
      <c r="C30" s="30" t="str" cm="1">
        <f t="array" ref="C30">IF('_Engine Medium'!B11&lt;&gt;"","",SDK_RenderDigit("Auto",$E$30,'_Engine Medium'!B23,8))</f>
        <v/>
      </c>
      <c r="D30" s="31" t="str" cm="1">
        <f t="array" ref="D30">IF('_Engine Medium'!B11&lt;&gt;"","",SDK_RenderDigit("Auto",$E$30,'_Engine Medium'!B23,9))</f>
        <v/>
      </c>
      <c r="E30" s="30" t="str">
        <f>""</f>
        <v/>
      </c>
      <c r="F30" s="32" t="str" cm="1">
        <f t="array" ref="F30">IF('_Engine Medium'!C11&lt;&gt;"","",SDK_RenderDigit("Auto",$I$30,'_Engine Medium'!C23,7))</f>
        <v/>
      </c>
      <c r="G30" s="30" t="str" cm="1">
        <f t="array" ref="G30">IF('_Engine Medium'!C11&lt;&gt;"","",SDK_RenderDigit("Auto",$I$30,'_Engine Medium'!C23,8))</f>
        <v/>
      </c>
      <c r="H30" s="31" t="str" cm="1">
        <f t="array" ref="H30">IF('_Engine Medium'!C11&lt;&gt;"","",SDK_RenderDigit("Auto",$I$30,'_Engine Medium'!C23,9))</f>
        <v/>
      </c>
      <c r="I30" s="30" t="str">
        <f>""</f>
        <v/>
      </c>
      <c r="J30" s="32" t="str" cm="1">
        <f t="array" ref="J30">IF('_Engine Medium'!D11&lt;&gt;"","",SDK_RenderDigit("Auto",$M$30,'_Engine Medium'!D23,7))</f>
        <v/>
      </c>
      <c r="K30" s="30" t="str" cm="1">
        <f t="array" ref="K30">IF('_Engine Medium'!D11&lt;&gt;"","",SDK_RenderDigit("Auto",$M$30,'_Engine Medium'!D23,8))</f>
        <v/>
      </c>
      <c r="L30" s="33" t="str" cm="1">
        <f t="array" ref="L30">IF('_Engine Medium'!D11&lt;&gt;"","",SDK_RenderDigit("Auto",$M$30,'_Engine Medium'!D23,9))</f>
        <v/>
      </c>
      <c r="M30" s="30" t="str">
        <f>""</f>
        <v/>
      </c>
      <c r="N30" s="29" t="str" cm="1">
        <f t="array" ref="N30">IF('_Engine Medium'!E11&lt;&gt;"","",SDK_RenderDigit("Auto",$Q$30,'_Engine Medium'!E23,7))</f>
        <v/>
      </c>
      <c r="O30" s="30" t="str" cm="1">
        <f t="array" ref="O30">IF('_Engine Medium'!E11&lt;&gt;"","",SDK_RenderDigit("Auto",$Q$30,'_Engine Medium'!E23,8))</f>
        <v/>
      </c>
      <c r="P30" s="31" cm="1">
        <f t="array" ref="P30">IF('_Engine Medium'!E11&lt;&gt;"","",SDK_RenderDigit("Auto",$Q$30,'_Engine Medium'!E23,9))</f>
        <v>9</v>
      </c>
      <c r="Q30" s="30" t="str">
        <f>""</f>
        <v/>
      </c>
      <c r="R30" s="32" t="str" cm="1">
        <f t="array" ref="R30">IF('_Engine Medium'!F11&lt;&gt;"","",SDK_RenderDigit("Auto",$U$30,'_Engine Medium'!F23,7))</f>
        <v/>
      </c>
      <c r="S30" s="30" t="str" cm="1">
        <f t="array" ref="S30">IF('_Engine Medium'!F11&lt;&gt;"","",SDK_RenderDigit("Auto",$U$30,'_Engine Medium'!F23,8))</f>
        <v/>
      </c>
      <c r="T30" s="31" t="str" cm="1">
        <f t="array" ref="T30">IF('_Engine Medium'!F11&lt;&gt;"","",SDK_RenderDigit("Auto",$U$30,'_Engine Medium'!F23,9))</f>
        <v/>
      </c>
      <c r="U30" s="30" t="str">
        <f>""</f>
        <v/>
      </c>
      <c r="V30" s="32" t="str" cm="1">
        <f t="array" ref="V30">IF('_Engine Medium'!G11&lt;&gt;"","",SDK_RenderDigit("Auto",$Y$30,'_Engine Medium'!G23,7))</f>
        <v/>
      </c>
      <c r="W30" s="30" t="str" cm="1">
        <f t="array" ref="W30">IF('_Engine Medium'!G11&lt;&gt;"","",SDK_RenderDigit("Auto",$Y$30,'_Engine Medium'!G23,8))</f>
        <v/>
      </c>
      <c r="X30" s="33" t="str" cm="1">
        <f t="array" ref="X30">IF('_Engine Medium'!G11&lt;&gt;"","",SDK_RenderDigit("Auto",$Y$30,'_Engine Medium'!G23,9))</f>
        <v/>
      </c>
      <c r="Y30" s="30" t="str">
        <f>""</f>
        <v/>
      </c>
      <c r="Z30" s="29" t="str" cm="1">
        <f t="array" ref="Z30">IF('_Engine Medium'!H11&lt;&gt;"","",SDK_RenderDigit("Auto",$AC$30,'_Engine Medium'!H23,7))</f>
        <v/>
      </c>
      <c r="AA30" s="30" t="str" cm="1">
        <f t="array" ref="AA30">IF('_Engine Medium'!H11&lt;&gt;"","",SDK_RenderDigit("Auto",$AC$30,'_Engine Medium'!H23,8))</f>
        <v/>
      </c>
      <c r="AB30" s="31" t="str" cm="1">
        <f t="array" ref="AB30">IF('_Engine Medium'!H11&lt;&gt;"","",SDK_RenderDigit("Auto",$AC$30,'_Engine Medium'!H23,9))</f>
        <v/>
      </c>
      <c r="AC30" s="30" t="str">
        <f>""</f>
        <v/>
      </c>
      <c r="AD30" s="32" t="str" cm="1">
        <f t="array" ref="AD30">IF('_Engine Medium'!I11&lt;&gt;"","",SDK_RenderDigit("Auto",$AG$30,'_Engine Medium'!I23,7))</f>
        <v/>
      </c>
      <c r="AE30" s="30" t="str" cm="1">
        <f t="array" ref="AE30">IF('_Engine Medium'!I11&lt;&gt;"","",SDK_RenderDigit("Auto",$AG$30,'_Engine Medium'!I23,8))</f>
        <v/>
      </c>
      <c r="AF30" s="31" t="str" cm="1">
        <f t="array" ref="AF30">IF('_Engine Medium'!I11&lt;&gt;"","",SDK_RenderDigit("Auto",$AG$30,'_Engine Medium'!I23,9))</f>
        <v/>
      </c>
      <c r="AG30" s="30" t="str">
        <f>""</f>
        <v/>
      </c>
      <c r="AH30" s="32" t="str" cm="1">
        <f t="array" ref="AH30">IF('_Engine Medium'!J11&lt;&gt;"","",SDK_RenderDigit("Auto",$AK$30,'_Engine Medium'!J23,7))</f>
        <v/>
      </c>
      <c r="AI30" s="30" t="str" cm="1">
        <f t="array" ref="AI30">IF('_Engine Medium'!J11&lt;&gt;"","",SDK_RenderDigit("Auto",$AK$30,'_Engine Medium'!J23,8))</f>
        <v/>
      </c>
      <c r="AJ30" s="33" cm="1">
        <f t="array" ref="AJ30">IF('_Engine Medium'!J11&lt;&gt;"","",SDK_RenderDigit("Auto",$AK$30,'_Engine Medium'!J23,9))</f>
        <v>9</v>
      </c>
      <c r="AK30" s="10" t="str">
        <f>""</f>
        <v/>
      </c>
      <c r="AM30" s="54"/>
      <c r="AN30" s="54"/>
      <c r="AO30" s="54"/>
      <c r="AP30" s="54"/>
      <c r="AQ30" s="54"/>
      <c r="AR30" s="54"/>
      <c r="AS30" s="54"/>
      <c r="AT30" s="54"/>
      <c r="AU30" s="54"/>
      <c r="AV30" s="54"/>
      <c r="AW30" s="54"/>
      <c r="AX30" s="54"/>
      <c r="AY30" s="54"/>
      <c r="AZ30" s="54"/>
      <c r="BA30" s="54"/>
      <c r="BB30" s="54"/>
      <c r="BC30" s="54"/>
      <c r="BD30" s="54"/>
      <c r="BE30" s="54"/>
      <c r="BF30" s="54"/>
      <c r="BG30" s="54"/>
      <c r="BH30" s="54"/>
    </row>
    <row r="31" spans="2:60" ht="21" hidden="1" customHeight="1"/>
    <row r="32" spans="2:60" ht="21" hidden="1" customHeight="1"/>
    <row r="33" ht="21" hidden="1" customHeight="1"/>
    <row r="34" ht="6" hidden="1" customHeight="1"/>
    <row r="35" ht="6" hidden="1" customHeight="1"/>
    <row r="36" ht="20" hidden="1" customHeight="1"/>
    <row r="37" ht="18" hidden="1" customHeight="1"/>
    <row r="38" ht="18" hidden="1" customHeight="1"/>
    <row r="39" ht="17" thickTop="1"/>
  </sheetData>
  <sheetProtection sheet="1" objects="1" scenarios="1"/>
  <mergeCells count="15">
    <mergeCell ref="B1:BH1"/>
    <mergeCell ref="B2:BH2"/>
    <mergeCell ref="AM4:BH4"/>
    <mergeCell ref="AM5:BH6"/>
    <mergeCell ref="AM7:AS7"/>
    <mergeCell ref="AU7:BA7"/>
    <mergeCell ref="BC7:BH7"/>
    <mergeCell ref="AM12:BH15"/>
    <mergeCell ref="AM16:BH16"/>
    <mergeCell ref="AM8:AS9"/>
    <mergeCell ref="AU8:BA9"/>
    <mergeCell ref="BC8:BH9"/>
    <mergeCell ref="AM10:BH10"/>
    <mergeCell ref="AM11:AQ11"/>
    <mergeCell ref="AS11:AZ11"/>
  </mergeCells>
  <phoneticPr fontId="1" type="noConversion"/>
  <conditionalFormatting sqref="AM5:BH5">
    <cfRule type="expression" dxfId="24" priority="4">
      <formula>LEFT($AM$5,8)="DEAD END"</formula>
    </cfRule>
  </conditionalFormatting>
  <dataValidations count="3">
    <dataValidation type="whole" allowBlank="1" showInputMessage="1" showErrorMessage="1" errorTitle="Enter 1–9" error="Enter one whole number from 1 to 9, or press Delete to clear the square." promptTitle="Player square" prompt="Enter 1–9. Press Delete or Backspace to clear." sqref="AA29 AI29 AE29 O29 G29 AA26 W26 O26 K26 C26 AA23 W23 S23 G23 C23 AA20 S20 O20 K20 C20 AI17 AE17 S17 G17 C17 AI14 AA14 W14 S14 K14 AI11 AE11 S11 O11 K11 AI8 AA8 W8 O8 K8 AE5 W5 K5 G5 C5" xr:uid="{4981A6C7-68BE-0444-8042-3E38D303C827}">
      <formula1>1</formula1>
      <formula2>9</formula2>
    </dataValidation>
    <dataValidation type="custom" allowBlank="1" showInputMessage="1" showErrorMessage="1" errorTitle="Fixed clue" error="This square is part of the puzzle and cannot be changed." promptTitle="Fixed clue" prompt="Gray centers are fixed puzzle clues." sqref="O5 W29 S29 K29 C29 AI26 AE26 S26 G26 AI23 AE23 O23 K23 AI20 AE20 W20 G20 AA17 W17 O17 K17 AE14 O14 G14 C14 AA11 W11 G11 C11 AE8 S8 G8 C8 AI5 AA5 S5" xr:uid="{113DF905-91B5-004C-87F3-D87A6FA27F11}">
      <formula1>FALSE</formula1>
    </dataValidation>
    <dataValidation type="list" allowBlank="1" showInputMessage="1" showErrorMessage="1" errorTitle="Choose a Coach mode" error="Use Off, Hint, Trace, or Verify." promptTitle="Coach mode" prompt="Choose Off, Hint, Trace, or Verify." sqref="AS11" xr:uid="{227CFC3F-8C97-7841-BD6E-A99F43015436}">
      <formula1>"Off,Hint,Trace,Verify"</formula1>
    </dataValidation>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3" id="{4D177DAB-D777-254E-86E0-4177C6707B91}">
            <xm:f>INDEX('_Engine Medium'!$B$51:$J$59,QUOTIENT(ROW()-4,3)+1,QUOTIENT(COLUMN()-2,4)+1)=TRUE</xm:f>
            <x14:dxf>
              <font>
                <b/>
                <i val="0"/>
                <color rgb="FFC00000"/>
              </font>
              <fill>
                <patternFill patternType="solid">
                  <fgColor indexed="64"/>
                  <bgColor rgb="FFFDE9E7"/>
                </patternFill>
              </fill>
            </x14:dxf>
          </x14:cfRule>
          <xm:sqref>B4:AK30</xm:sqref>
        </x14:conditionalFormatting>
        <x14:conditionalFormatting xmlns:xm="http://schemas.microsoft.com/office/excel/2006/main">
          <x14:cfRule type="expression" priority="2" id="{EC062A43-50BD-F44E-8BA5-F551F74A55D9}">
            <xm:f>COUNTIF(_Engine!$B$51:$J$59,TRUE)&gt;0</xm:f>
            <x14:dxf>
              <font>
                <b/>
                <i val="0"/>
                <color rgb="FFC00000"/>
              </font>
            </x14:dxf>
          </x14:cfRule>
          <xm:sqref>AU8:BA9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61EA9-61F0-6546-AE4E-396DC0A4C6AB}">
  <sheetPr codeName="Sheet4">
    <tabColor rgb="FF70AD47"/>
  </sheetPr>
  <dimension ref="B1:BI39"/>
  <sheetViews>
    <sheetView showGridLines="0" showRowColHeaders="0" zoomScaleNormal="100" workbookViewId="0">
      <selection activeCell="BJ11" sqref="BJ11"/>
    </sheetView>
  </sheetViews>
  <sheetFormatPr baseColWidth="10" defaultColWidth="9.33203125" defaultRowHeight="16"/>
  <cols>
    <col min="2" max="4" width="3" customWidth="1"/>
    <col min="5" max="5" width="2.5" hidden="1" customWidth="1"/>
    <col min="6" max="8" width="3" customWidth="1"/>
    <col min="9" max="9" width="2.5" hidden="1" customWidth="1"/>
    <col min="10" max="12" width="3" customWidth="1"/>
    <col min="13" max="13" width="2.5" hidden="1" customWidth="1"/>
    <col min="14" max="16" width="3" customWidth="1"/>
    <col min="17" max="17" width="2.5" hidden="1" customWidth="1"/>
    <col min="18" max="20" width="3" customWidth="1"/>
    <col min="21" max="21" width="2.5" hidden="1" customWidth="1"/>
    <col min="22" max="24" width="3" customWidth="1"/>
    <col min="25" max="25" width="2.5" hidden="1" customWidth="1"/>
    <col min="26" max="28" width="3" customWidth="1"/>
    <col min="29" max="29" width="1.33203125" hidden="1" customWidth="1"/>
    <col min="30" max="32" width="3" customWidth="1"/>
    <col min="33" max="33" width="2" hidden="1" customWidth="1"/>
    <col min="34" max="36" width="3" customWidth="1"/>
    <col min="37" max="37" width="2" hidden="1" customWidth="1"/>
    <col min="38" max="38" width="1.5" customWidth="1"/>
    <col min="39" max="60" width="2" customWidth="1"/>
  </cols>
  <sheetData>
    <row r="1" spans="2:61" ht="27" customHeight="1">
      <c r="B1" s="104" t="s">
        <v>547</v>
      </c>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c r="AX1" s="104"/>
      <c r="AY1" s="104"/>
      <c r="AZ1" s="104"/>
      <c r="BA1" s="104"/>
      <c r="BB1" s="104"/>
      <c r="BC1" s="104"/>
      <c r="BD1" s="104"/>
      <c r="BE1" s="104"/>
      <c r="BF1" s="104"/>
      <c r="BG1" s="104"/>
      <c r="BH1" s="104"/>
    </row>
    <row r="2" spans="2:61" ht="18" customHeight="1">
      <c r="B2" s="105" t="s">
        <v>163</v>
      </c>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row>
    <row r="3" spans="2:61" ht="24" customHeight="1" thickBot="1">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row>
    <row r="4" spans="2:61" ht="15" customHeight="1" thickTop="1">
      <c r="B4" s="24" t="str" cm="1">
        <f t="array" ref="B4">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C4" s="25" cm="1">
        <f t="array" ref="C4">IF('_Engine Hard'!B3&lt;&gt;"","",SDK_RenderDigit("Auto",$E$6,'_Engine Hard'!B15,2))</f>
        <v>2</v>
      </c>
      <c r="D4" s="26" cm="1">
        <f t="array" ref="D4">IF('_Engine Hard'!B3&lt;&gt;"","",SDK_RenderDigit("Auto",$E$6,'_Engine Hard'!B15,3))</f>
        <v>3</v>
      </c>
      <c r="E4" s="25"/>
      <c r="F4" s="27" t="str" cm="1">
        <f t="array" ref="F4">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1</v>
      </c>
      <c r="G4" s="25" t="str" cm="1">
        <f t="array" ref="G4">IF('_Engine Hard'!C3&lt;&gt;"","",SDK_RenderDigit("Auto",$I$6,'_Engine Hard'!C15,2))</f>
        <v/>
      </c>
      <c r="H4" s="26" t="str" cm="1">
        <f t="array" ref="H4">IF('_Engine Hard'!C3&lt;&gt;"","",SDK_RenderDigit("Auto",$I$6,'_Engine Hard'!C15,3))</f>
        <v/>
      </c>
      <c r="I4" s="25"/>
      <c r="J4" s="27" t="str" cm="1">
        <f t="array" ref="J4">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1</v>
      </c>
      <c r="K4" s="25" cm="1">
        <f t="array" ref="K4">IF('_Engine Hard'!D3&lt;&gt;"","",SDK_RenderDigit("Auto",$M$6,'_Engine Hard'!D15,2))</f>
        <v>2</v>
      </c>
      <c r="L4" s="28" cm="1">
        <f t="array" ref="L4">IF('_Engine Hard'!D3&lt;&gt;"","",SDK_RenderDigit("Auto",$M$6,'_Engine Hard'!D15,3))</f>
        <v>3</v>
      </c>
      <c r="M4" s="25"/>
      <c r="N4" s="24" t="str" cm="1">
        <f t="array" ref="N4">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O4" s="25" t="str" cm="1">
        <f t="array" ref="O4">IF('_Engine Hard'!E3&lt;&gt;"","",SDK_RenderDigit("Auto",$Q$6,'_Engine Hard'!E15,2))</f>
        <v/>
      </c>
      <c r="P4" s="26" cm="1">
        <f t="array" ref="P4">IF('_Engine Hard'!E3&lt;&gt;"","",SDK_RenderDigit("Auto",$Q$6,'_Engine Hard'!E15,3))</f>
        <v>3</v>
      </c>
      <c r="Q4" s="25"/>
      <c r="R4" s="27" t="str" cm="1">
        <f t="array" ref="R4">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1</v>
      </c>
      <c r="S4" s="25" t="str" cm="1">
        <f t="array" ref="S4">IF('_Engine Hard'!F3&lt;&gt;"","",SDK_RenderDigit("Auto",$U$6,'_Engine Hard'!F15,2))</f>
        <v/>
      </c>
      <c r="T4" s="26" cm="1">
        <f t="array" ref="T4">IF('_Engine Hard'!F3&lt;&gt;"","",SDK_RenderDigit("Auto",$U$6,'_Engine Hard'!F15,3))</f>
        <v>3</v>
      </c>
      <c r="U4" s="25"/>
      <c r="V4" s="27" t="str" cm="1">
        <f t="array" ref="V4">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1</v>
      </c>
      <c r="W4" s="25" t="str" cm="1">
        <f t="array" ref="W4">IF('_Engine Hard'!G3&lt;&gt;"","",SDK_RenderDigit("Auto",$Y$6,'_Engine Hard'!G15,2))</f>
        <v/>
      </c>
      <c r="X4" s="28" cm="1">
        <f t="array" ref="X4">IF('_Engine Hard'!G3&lt;&gt;"","",SDK_RenderDigit("Auto",$Y$6,'_Engine Hard'!G15,3))</f>
        <v>3</v>
      </c>
      <c r="Y4" s="25"/>
      <c r="Z4" s="24" t="str" cm="1">
        <f t="array" ref="Z4">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AA4" s="25" t="str" cm="1">
        <f t="array" ref="AA4">IF('_Engine Hard'!H3&lt;&gt;"","",SDK_RenderDigit("Auto",$AC$6,'_Engine Hard'!H15,2))</f>
        <v/>
      </c>
      <c r="AB4" s="26" t="str" cm="1">
        <f t="array" ref="AB4">IF('_Engine Hard'!H3&lt;&gt;"","",SDK_RenderDigit("Auto",$AC$6,'_Engine Hard'!H15,3))</f>
        <v/>
      </c>
      <c r="AC4" s="25"/>
      <c r="AD4" s="27" t="str" cm="1">
        <f t="array" ref="AD4">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AE4" s="25" t="str" cm="1">
        <f t="array" ref="AE4">IF('_Engine Hard'!I3&lt;&gt;"","",SDK_RenderDigit("Auto",$AG$6,'_Engine Hard'!I15,2))</f>
        <v/>
      </c>
      <c r="AF4" s="26" cm="1">
        <f t="array" ref="AF4">IF('_Engine Hard'!I3&lt;&gt;"","",SDK_RenderDigit("Auto",$AG$6,'_Engine Hard'!I15,3))</f>
        <v>3</v>
      </c>
      <c r="AG4" s="25"/>
      <c r="AH4" s="27" t="str" cm="1">
        <f t="array" ref="AH4">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AI4" s="25" t="str" cm="1">
        <f t="array" ref="AI4">IF('_Engine Hard'!J3&lt;&gt;"","",SDK_RenderDigit("Auto",$AK$6,'_Engine Hard'!J15,2))</f>
        <v/>
      </c>
      <c r="AJ4" s="28" t="str" cm="1">
        <f t="array" ref="AJ4">IF('_Engine Hard'!J3&lt;&gt;"","",SDK_RenderDigit("Auto",$AK$6,'_Engine Hard'!J15,3))</f>
        <v/>
      </c>
      <c r="AK4" s="10"/>
      <c r="AM4" s="106" t="s">
        <v>157</v>
      </c>
      <c r="AN4" s="106"/>
      <c r="AO4" s="106"/>
      <c r="AP4" s="106"/>
      <c r="AQ4" s="106"/>
      <c r="AR4" s="106"/>
      <c r="AS4" s="106"/>
      <c r="AT4" s="106"/>
      <c r="AU4" s="106"/>
      <c r="AV4" s="106"/>
      <c r="AW4" s="106"/>
      <c r="AX4" s="106"/>
      <c r="AY4" s="106"/>
      <c r="AZ4" s="106"/>
      <c r="BA4" s="106"/>
      <c r="BB4" s="106"/>
      <c r="BC4" s="106"/>
      <c r="BD4" s="106"/>
      <c r="BE4" s="106"/>
      <c r="BF4" s="106"/>
      <c r="BG4" s="106"/>
      <c r="BH4" s="106"/>
    </row>
    <row r="5" spans="2:61" ht="22" customHeight="1" thickBot="1">
      <c r="B5" s="20" t="str" cm="1">
        <f t="array" ref="B5">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4</v>
      </c>
      <c r="C5" s="129"/>
      <c r="D5" s="17" cm="1">
        <f t="array" ref="D5">IF('_Engine Hard'!B3&lt;&gt;"","",SDK_RenderDigit("Auto",$E$6,'_Engine Hard'!B15,6))</f>
        <v>6</v>
      </c>
      <c r="E5" s="10"/>
      <c r="F5" s="14" t="str" cm="1">
        <f t="array" ref="F5">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4</v>
      </c>
      <c r="G5" s="129"/>
      <c r="H5" s="17" cm="1">
        <f t="array" ref="H5">IF('_Engine Hard'!C3&lt;&gt;"","",SDK_RenderDigit("Auto",$I$6,'_Engine Hard'!C15,6))</f>
        <v>6</v>
      </c>
      <c r="I5" s="10"/>
      <c r="J5" s="14" t="str" cm="1">
        <f t="array" ref="J5">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5</v>
      </c>
      <c r="K5" s="129"/>
      <c r="L5" s="21" cm="1">
        <f t="array" ref="L5">IF('_Engine Hard'!D3&lt;&gt;"","",SDK_RenderDigit("Auto",$M$6,'_Engine Hard'!D15,6))</f>
        <v>6</v>
      </c>
      <c r="M5" s="10"/>
      <c r="N5" s="20" t="str" cm="1">
        <f t="array" ref="N5">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O5" s="129"/>
      <c r="P5" s="17" cm="1">
        <f t="array" ref="P5">IF('_Engine Hard'!E3&lt;&gt;"","",SDK_RenderDigit("Auto",$Q$6,'_Engine Hard'!E15,6))</f>
        <v>6</v>
      </c>
      <c r="Q5" s="10"/>
      <c r="R5" s="14" t="str" cm="1">
        <f t="array" ref="R5">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S5" s="129"/>
      <c r="T5" s="17" cm="1">
        <f t="array" ref="T5">IF('_Engine Hard'!F3&lt;&gt;"","",SDK_RenderDigit("Auto",$U$6,'_Engine Hard'!F15,6))</f>
        <v>6</v>
      </c>
      <c r="U5" s="10"/>
      <c r="V5" s="14" t="str" cm="1">
        <f t="array" ref="V5">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W5" s="129"/>
      <c r="X5" s="21" cm="1">
        <f t="array" ref="X5">IF('_Engine Hard'!G3&lt;&gt;"","",SDK_RenderDigit("Auto",$Y$6,'_Engine Hard'!G15,6))</f>
        <v>6</v>
      </c>
      <c r="Y5" s="10"/>
      <c r="Z5" s="20" t="str" cm="1">
        <f t="array" ref="Z5">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AA5" s="34">
        <f>IF('_Engine Hard'!H27="","",'_Engine Hard'!H27)</f>
        <v>9</v>
      </c>
      <c r="AB5" s="17" t="str" cm="1">
        <f t="array" ref="AB5">IF('_Engine Hard'!H3&lt;&gt;"","",SDK_RenderDigit("Auto",$AC$6,'_Engine Hard'!H15,6))</f>
        <v/>
      </c>
      <c r="AC5" s="10"/>
      <c r="AD5" s="14" t="str" cm="1">
        <f t="array" ref="AD5">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5</v>
      </c>
      <c r="AE5" s="129"/>
      <c r="AF5" s="17" t="str" cm="1">
        <f t="array" ref="AF5">IF('_Engine Hard'!I3&lt;&gt;"","",SDK_RenderDigit("Auto",$AG$6,'_Engine Hard'!I15,6))</f>
        <v/>
      </c>
      <c r="AG5" s="10"/>
      <c r="AH5" s="14" t="str" cm="1">
        <f t="array" ref="AH5">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AI5" s="34">
        <f>IF('_Engine Hard'!J27="","",'_Engine Hard'!J27)</f>
        <v>7</v>
      </c>
      <c r="AJ5" s="21" t="str" cm="1">
        <f t="array" ref="AJ5">IF('_Engine Hard'!J3&lt;&gt;"","",SDK_RenderDigit("Auto",$AK$6,'_Engine Hard'!J15,6))</f>
        <v/>
      </c>
      <c r="AK5" s="10"/>
      <c r="AM5" s="107" t="str" cm="1">
        <f t="array" ref="AM5">_xlfn.LET(_xlpm.conf,COUNTIF('_Engine Hard'!$B$51:$J$59,TRUE),_xlpm.dead,'_Engine Hard'!$B$99,_xlpm.state,IF(SDK_IsSolved('_Engine Hard'!$B$3:$J$11,'_Engine Hard'!$B$39:$J$47),"SOLVED",IF(_xlpm.conf&gt;0,"CONFLICT",IF(_xlpm.dead,"DEAD END",IF(COUNT('_Engine Hard'!$B$3:$J$11)=81,"CHECK ERRORS","IN PROGRESS")))),_xlpm.state&amp;"  ·  "&amp;(COUNT('_Engine Hard'!$B$3:$J$11)-COUNT('_Engine Hard'!$B$27:$J$35))&amp;" answers entered")</f>
        <v>IN PROGRESS  ·  0 answers entered</v>
      </c>
      <c r="AN5" s="107"/>
      <c r="AO5" s="107"/>
      <c r="AP5" s="107"/>
      <c r="AQ5" s="107"/>
      <c r="AR5" s="107"/>
      <c r="AS5" s="107"/>
      <c r="AT5" s="107"/>
      <c r="AU5" s="107"/>
      <c r="AV5" s="107"/>
      <c r="AW5" s="107"/>
      <c r="AX5" s="107"/>
      <c r="AY5" s="107"/>
      <c r="AZ5" s="107"/>
      <c r="BA5" s="107"/>
      <c r="BB5" s="107"/>
      <c r="BC5" s="107"/>
      <c r="BD5" s="107"/>
      <c r="BE5" s="107"/>
      <c r="BF5" s="107"/>
      <c r="BG5" s="107"/>
      <c r="BH5" s="107"/>
    </row>
    <row r="6" spans="2:61" ht="15" customHeight="1" thickBot="1">
      <c r="B6" s="20" t="str" cm="1">
        <f t="array" ref="B6">IF('_Engine Hard'!B3&lt;&gt;"","",SDK_RenderDigit("Auto",$E$6,'_Engine Hard'!B15,7))</f>
        <v/>
      </c>
      <c r="C6" s="10" cm="1">
        <f t="array" ref="C6">IF('_Engine Hard'!B3&lt;&gt;"","",SDK_RenderDigit("Auto",$E$6,'_Engine Hard'!B15,8))</f>
        <v>8</v>
      </c>
      <c r="D6" s="17" t="str" cm="1">
        <f t="array" ref="D6">IF('_Engine Hard'!B3&lt;&gt;"","",SDK_RenderDigit("Auto",$E$6,'_Engine Hard'!B15,9))</f>
        <v/>
      </c>
      <c r="E6" s="10" t="str">
        <f>""</f>
        <v/>
      </c>
      <c r="F6" s="15" t="str" cm="1">
        <f t="array" ref="F6">IF('_Engine Hard'!C3&lt;&gt;"","",SDK_RenderDigit("Auto",$I$6,'_Engine Hard'!C15,7))</f>
        <v/>
      </c>
      <c r="G6" s="12" cm="1">
        <f t="array" ref="G6">IF('_Engine Hard'!C3&lt;&gt;"","",SDK_RenderDigit("Auto",$I$6,'_Engine Hard'!C15,8))</f>
        <v>8</v>
      </c>
      <c r="H6" s="18" t="str" cm="1">
        <f t="array" ref="H6">IF('_Engine Hard'!C3&lt;&gt;"","",SDK_RenderDigit("Auto",$I$6,'_Engine Hard'!C15,9))</f>
        <v/>
      </c>
      <c r="I6" s="10" t="str">
        <f>""</f>
        <v/>
      </c>
      <c r="J6" s="14" t="str" cm="1">
        <f t="array" ref="J6">IF('_Engine Hard'!D3&lt;&gt;"","",SDK_RenderDigit("Auto",$M$6,'_Engine Hard'!D15,7))</f>
        <v/>
      </c>
      <c r="K6" s="10" cm="1">
        <f t="array" ref="K6">IF('_Engine Hard'!D3&lt;&gt;"","",SDK_RenderDigit("Auto",$M$6,'_Engine Hard'!D15,8))</f>
        <v>8</v>
      </c>
      <c r="L6" s="21" t="str" cm="1">
        <f t="array" ref="L6">IF('_Engine Hard'!D3&lt;&gt;"","",SDK_RenderDigit("Auto",$M$6,'_Engine Hard'!D15,9))</f>
        <v/>
      </c>
      <c r="M6" s="10" t="str">
        <f>""</f>
        <v/>
      </c>
      <c r="N6" s="20" t="str" cm="1">
        <f t="array" ref="N6">IF('_Engine Hard'!E3&lt;&gt;"","",SDK_RenderDigit("Auto",$Q$6,'_Engine Hard'!E15,7))</f>
        <v/>
      </c>
      <c r="O6" s="10" cm="1">
        <f t="array" ref="O6">IF('_Engine Hard'!E3&lt;&gt;"","",SDK_RenderDigit("Auto",$Q$6,'_Engine Hard'!E15,8))</f>
        <v>8</v>
      </c>
      <c r="P6" s="17" t="str" cm="1">
        <f t="array" ref="P6">IF('_Engine Hard'!E3&lt;&gt;"","",SDK_RenderDigit("Auto",$Q$6,'_Engine Hard'!E15,9))</f>
        <v/>
      </c>
      <c r="Q6" s="10" t="str">
        <f>""</f>
        <v/>
      </c>
      <c r="R6" s="15" t="str" cm="1">
        <f t="array" ref="R6">IF('_Engine Hard'!F3&lt;&gt;"","",SDK_RenderDigit("Auto",$U$6,'_Engine Hard'!F15,7))</f>
        <v/>
      </c>
      <c r="S6" s="12" cm="1">
        <f t="array" ref="S6">IF('_Engine Hard'!F3&lt;&gt;"","",SDK_RenderDigit("Auto",$U$6,'_Engine Hard'!F15,8))</f>
        <v>8</v>
      </c>
      <c r="T6" s="18" t="str" cm="1">
        <f t="array" ref="T6">IF('_Engine Hard'!F3&lt;&gt;"","",SDK_RenderDigit("Auto",$U$6,'_Engine Hard'!F15,9))</f>
        <v/>
      </c>
      <c r="U6" s="10" t="str">
        <f>""</f>
        <v/>
      </c>
      <c r="V6" s="14" t="str" cm="1">
        <f t="array" ref="V6">IF('_Engine Hard'!G3&lt;&gt;"","",SDK_RenderDigit("Auto",$Y$6,'_Engine Hard'!G15,7))</f>
        <v/>
      </c>
      <c r="W6" s="10" t="str" cm="1">
        <f t="array" ref="W6">IF('_Engine Hard'!G3&lt;&gt;"","",SDK_RenderDigit("Auto",$Y$6,'_Engine Hard'!G15,8))</f>
        <v/>
      </c>
      <c r="X6" s="21" t="str" cm="1">
        <f t="array" ref="X6">IF('_Engine Hard'!G3&lt;&gt;"","",SDK_RenderDigit("Auto",$Y$6,'_Engine Hard'!G15,9))</f>
        <v/>
      </c>
      <c r="Y6" s="10" t="str">
        <f>""</f>
        <v/>
      </c>
      <c r="Z6" s="20" t="str" cm="1">
        <f t="array" ref="Z6">IF('_Engine Hard'!H3&lt;&gt;"","",SDK_RenderDigit("Auto",$AC$6,'_Engine Hard'!H15,7))</f>
        <v/>
      </c>
      <c r="AA6" s="10" t="str" cm="1">
        <f t="array" ref="AA6">IF('_Engine Hard'!H3&lt;&gt;"","",SDK_RenderDigit("Auto",$AC$6,'_Engine Hard'!H15,8))</f>
        <v/>
      </c>
      <c r="AB6" s="17" t="str" cm="1">
        <f t="array" ref="AB6">IF('_Engine Hard'!H3&lt;&gt;"","",SDK_RenderDigit("Auto",$AC$6,'_Engine Hard'!H15,9))</f>
        <v/>
      </c>
      <c r="AC6" s="10" t="str">
        <f>""</f>
        <v/>
      </c>
      <c r="AD6" s="15" t="str" cm="1">
        <f t="array" ref="AD6">IF('_Engine Hard'!I3&lt;&gt;"","",SDK_RenderDigit("Auto",$AG$6,'_Engine Hard'!I15,7))</f>
        <v/>
      </c>
      <c r="AE6" s="12" t="str" cm="1">
        <f t="array" ref="AE6">IF('_Engine Hard'!I3&lt;&gt;"","",SDK_RenderDigit("Auto",$AG$6,'_Engine Hard'!I15,8))</f>
        <v/>
      </c>
      <c r="AF6" s="18" t="str" cm="1">
        <f t="array" ref="AF6">IF('_Engine Hard'!I3&lt;&gt;"","",SDK_RenderDigit("Auto",$AG$6,'_Engine Hard'!I15,9))</f>
        <v/>
      </c>
      <c r="AG6" s="10" t="str">
        <f>""</f>
        <v/>
      </c>
      <c r="AH6" s="14" t="str" cm="1">
        <f t="array" ref="AH6">IF('_Engine Hard'!J3&lt;&gt;"","",SDK_RenderDigit("Auto",$AK$6,'_Engine Hard'!J15,7))</f>
        <v/>
      </c>
      <c r="AI6" s="10" t="str" cm="1">
        <f t="array" ref="AI6">IF('_Engine Hard'!J3&lt;&gt;"","",SDK_RenderDigit("Auto",$AK$6,'_Engine Hard'!J15,8))</f>
        <v/>
      </c>
      <c r="AJ6" s="21" t="str" cm="1">
        <f t="array" ref="AJ6">IF('_Engine Hard'!J3&lt;&gt;"","",SDK_RenderDigit("Auto",$AK$6,'_Engine Hard'!J15,9))</f>
        <v/>
      </c>
      <c r="AK6" s="10" t="str">
        <f>""</f>
        <v/>
      </c>
      <c r="AM6" s="108"/>
      <c r="AN6" s="108"/>
      <c r="AO6" s="108"/>
      <c r="AP6" s="108"/>
      <c r="AQ6" s="108"/>
      <c r="AR6" s="108"/>
      <c r="AS6" s="108"/>
      <c r="AT6" s="108"/>
      <c r="AU6" s="108"/>
      <c r="AV6" s="108"/>
      <c r="AW6" s="108"/>
      <c r="AX6" s="108"/>
      <c r="AY6" s="108"/>
      <c r="AZ6" s="108"/>
      <c r="BA6" s="108"/>
      <c r="BB6" s="108"/>
      <c r="BC6" s="108"/>
      <c r="BD6" s="108"/>
      <c r="BE6" s="108"/>
      <c r="BF6" s="108"/>
      <c r="BG6" s="108"/>
      <c r="BH6" s="108"/>
    </row>
    <row r="7" spans="2:61" ht="15" customHeight="1">
      <c r="B7" s="22" t="str" cm="1">
        <f t="array" ref="B7">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C7" s="11" t="str" cm="1">
        <f t="array" ref="C7">IF('_Engine Hard'!B4&lt;&gt;"","",SDK_RenderDigit("Auto",$E$9,'_Engine Hard'!B16,2))</f>
        <v/>
      </c>
      <c r="D7" s="16" cm="1">
        <f t="array" ref="D7">IF('_Engine Hard'!B4&lt;&gt;"","",SDK_RenderDigit("Auto",$E$9,'_Engine Hard'!B16,3))</f>
        <v>3</v>
      </c>
      <c r="E7" s="10"/>
      <c r="F7" s="14" t="str" cm="1">
        <f t="array" ref="F7">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G7" s="10" t="str" cm="1">
        <f t="array" ref="G7">IF('_Engine Hard'!C4&lt;&gt;"","",SDK_RenderDigit("Auto",$I$9,'_Engine Hard'!C16,2))</f>
        <v/>
      </c>
      <c r="H7" s="17" t="str" cm="1">
        <f t="array" ref="H7">IF('_Engine Hard'!C4&lt;&gt;"","",SDK_RenderDigit("Auto",$I$9,'_Engine Hard'!C16,3))</f>
        <v/>
      </c>
      <c r="I7" s="10"/>
      <c r="J7" s="13" t="str" cm="1">
        <f t="array" ref="J7">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K7" s="11" t="str" cm="1">
        <f t="array" ref="K7">IF('_Engine Hard'!D4&lt;&gt;"","",SDK_RenderDigit("Auto",$M$9,'_Engine Hard'!D16,2))</f>
        <v/>
      </c>
      <c r="L7" s="23" cm="1">
        <f t="array" ref="L7">IF('_Engine Hard'!D4&lt;&gt;"","",SDK_RenderDigit("Auto",$M$9,'_Engine Hard'!D16,3))</f>
        <v>3</v>
      </c>
      <c r="M7" s="10"/>
      <c r="N7" s="22" t="str" cm="1">
        <f t="array" ref="N7">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O7" s="11" t="str" cm="1">
        <f t="array" ref="O7">IF('_Engine Hard'!E4&lt;&gt;"","",SDK_RenderDigit("Auto",$Q$9,'_Engine Hard'!E16,2))</f>
        <v/>
      </c>
      <c r="P7" s="16" t="str" cm="1">
        <f t="array" ref="P7">IF('_Engine Hard'!E4&lt;&gt;"","",SDK_RenderDigit("Auto",$Q$9,'_Engine Hard'!E16,3))</f>
        <v/>
      </c>
      <c r="Q7" s="10"/>
      <c r="R7" s="14" t="str" cm="1">
        <f t="array" ref="R7">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S7" s="10" t="str" cm="1">
        <f t="array" ref="S7">IF('_Engine Hard'!F4&lt;&gt;"","",SDK_RenderDigit("Auto",$U$9,'_Engine Hard'!F16,2))</f>
        <v/>
      </c>
      <c r="T7" s="17" t="str" cm="1">
        <f t="array" ref="T7">IF('_Engine Hard'!F4&lt;&gt;"","",SDK_RenderDigit("Auto",$U$9,'_Engine Hard'!F16,3))</f>
        <v/>
      </c>
      <c r="U7" s="10"/>
      <c r="V7" s="13" t="str" cm="1">
        <f t="array" ref="V7">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W7" s="11" t="str" cm="1">
        <f t="array" ref="W7">IF('_Engine Hard'!G4&lt;&gt;"","",SDK_RenderDigit("Auto",$Y$9,'_Engine Hard'!G16,2))</f>
        <v/>
      </c>
      <c r="X7" s="23" cm="1">
        <f t="array" ref="X7">IF('_Engine Hard'!G4&lt;&gt;"","",SDK_RenderDigit("Auto",$Y$9,'_Engine Hard'!G16,3))</f>
        <v>3</v>
      </c>
      <c r="Y7" s="10"/>
      <c r="Z7" s="22" t="str" cm="1">
        <f t="array" ref="Z7">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AA7" s="11" t="str" cm="1">
        <f t="array" ref="AA7">IF('_Engine Hard'!H4&lt;&gt;"","",SDK_RenderDigit("Auto",$AC$9,'_Engine Hard'!H16,2))</f>
        <v/>
      </c>
      <c r="AB7" s="16" t="str" cm="1">
        <f t="array" ref="AB7">IF('_Engine Hard'!H4&lt;&gt;"","",SDK_RenderDigit("Auto",$AC$9,'_Engine Hard'!H16,3))</f>
        <v/>
      </c>
      <c r="AC7" s="10"/>
      <c r="AD7" s="14" t="str" cm="1">
        <f t="array" ref="AD7">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AE7" s="10" t="str" cm="1">
        <f t="array" ref="AE7">IF('_Engine Hard'!I4&lt;&gt;"","",SDK_RenderDigit("Auto",$AG$9,'_Engine Hard'!I16,2))</f>
        <v/>
      </c>
      <c r="AF7" s="17" t="str" cm="1">
        <f t="array" ref="AF7">IF('_Engine Hard'!I4&lt;&gt;"","",SDK_RenderDigit("Auto",$AG$9,'_Engine Hard'!I16,3))</f>
        <v/>
      </c>
      <c r="AG7" s="10"/>
      <c r="AH7" s="13" t="str" cm="1">
        <f t="array" ref="AH7">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AI7" s="11" t="str" cm="1">
        <f t="array" ref="AI7">IF('_Engine Hard'!J4&lt;&gt;"","",SDK_RenderDigit("Auto",$AK$9,'_Engine Hard'!J16,2))</f>
        <v/>
      </c>
      <c r="AJ7" s="23" cm="1">
        <f t="array" ref="AJ7">IF('_Engine Hard'!J4&lt;&gt;"","",SDK_RenderDigit("Auto",$AK$9,'_Engine Hard'!J16,3))</f>
        <v>3</v>
      </c>
      <c r="AK7" s="10"/>
      <c r="AM7" s="109" t="s">
        <v>158</v>
      </c>
      <c r="AN7" s="109"/>
      <c r="AO7" s="109"/>
      <c r="AP7" s="109"/>
      <c r="AQ7" s="109"/>
      <c r="AR7" s="109"/>
      <c r="AS7" s="109"/>
      <c r="AT7" s="9"/>
      <c r="AU7" s="109" t="s">
        <v>159</v>
      </c>
      <c r="AV7" s="109"/>
      <c r="AW7" s="109"/>
      <c r="AX7" s="109"/>
      <c r="AY7" s="109"/>
      <c r="AZ7" s="109"/>
      <c r="BA7" s="109"/>
      <c r="BB7" s="9"/>
      <c r="BC7" s="109" t="s">
        <v>160</v>
      </c>
      <c r="BD7" s="109"/>
      <c r="BE7" s="109"/>
      <c r="BF7" s="109"/>
      <c r="BG7" s="109"/>
      <c r="BH7" s="109"/>
    </row>
    <row r="8" spans="2:61" ht="22" customHeight="1" thickBot="1">
      <c r="B8" s="20" t="str" cm="1">
        <f t="array" ref="B8">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C8" s="129"/>
      <c r="D8" s="17" cm="1">
        <f t="array" ref="D8">IF('_Engine Hard'!B4&lt;&gt;"","",SDK_RenderDigit("Auto",$E$9,'_Engine Hard'!B16,6))</f>
        <v>6</v>
      </c>
      <c r="E8" s="10"/>
      <c r="F8" s="14" t="str" cm="1">
        <f t="array" ref="F8">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G8" s="129"/>
      <c r="H8" s="17" cm="1">
        <f t="array" ref="H8">IF('_Engine Hard'!C4&lt;&gt;"","",SDK_RenderDigit("Auto",$I$9,'_Engine Hard'!C16,6))</f>
        <v>6</v>
      </c>
      <c r="I8" s="10"/>
      <c r="J8" s="14" t="str" cm="1">
        <f t="array" ref="J8">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5</v>
      </c>
      <c r="K8" s="129"/>
      <c r="L8" s="21" cm="1">
        <f t="array" ref="L8">IF('_Engine Hard'!D4&lt;&gt;"","",SDK_RenderDigit("Auto",$M$9,'_Engine Hard'!D16,6))</f>
        <v>6</v>
      </c>
      <c r="M8" s="10"/>
      <c r="N8" s="20" t="str" cm="1">
        <f t="array" ref="N8">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O8" s="34">
        <f>IF('_Engine Hard'!E28="","",'_Engine Hard'!E28)</f>
        <v>4</v>
      </c>
      <c r="P8" s="17" t="str" cm="1">
        <f t="array" ref="P8">IF('_Engine Hard'!E4&lt;&gt;"","",SDK_RenderDigit("Auto",$Q$9,'_Engine Hard'!E16,6))</f>
        <v/>
      </c>
      <c r="Q8" s="10"/>
      <c r="R8" s="14" t="str" cm="1">
        <f t="array" ref="R8">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S8" s="34">
        <f>IF('_Engine Hard'!F28="","",'_Engine Hard'!F28)</f>
        <v>2</v>
      </c>
      <c r="T8" s="17" t="str" cm="1">
        <f t="array" ref="T8">IF('_Engine Hard'!F4&lt;&gt;"","",SDK_RenderDigit("Auto",$U$9,'_Engine Hard'!F16,6))</f>
        <v/>
      </c>
      <c r="U8" s="10"/>
      <c r="V8" s="14" t="str" cm="1">
        <f t="array" ref="V8">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W8" s="129"/>
      <c r="X8" s="21" cm="1">
        <f t="array" ref="X8">IF('_Engine Hard'!G4&lt;&gt;"","",SDK_RenderDigit("Auto",$Y$9,'_Engine Hard'!G16,6))</f>
        <v>6</v>
      </c>
      <c r="Y8" s="10"/>
      <c r="Z8" s="20" t="str" cm="1">
        <f t="array" ref="Z8">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AA8" s="34">
        <f>IF('_Engine Hard'!H28="","",'_Engine Hard'!H28)</f>
        <v>1</v>
      </c>
      <c r="AB8" s="17" t="str" cm="1">
        <f t="array" ref="AB8">IF('_Engine Hard'!H4&lt;&gt;"","",SDK_RenderDigit("Auto",$AC$9,'_Engine Hard'!H16,6))</f>
        <v/>
      </c>
      <c r="AC8" s="10"/>
      <c r="AD8" s="14" t="str" cm="1">
        <f t="array" ref="AD8">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AE8" s="34">
        <f>IF('_Engine Hard'!I28="","",'_Engine Hard'!I28)</f>
        <v>8</v>
      </c>
      <c r="AF8" s="17" t="str" cm="1">
        <f t="array" ref="AF8">IF('_Engine Hard'!I4&lt;&gt;"","",SDK_RenderDigit("Auto",$AG$9,'_Engine Hard'!I16,6))</f>
        <v/>
      </c>
      <c r="AG8" s="10"/>
      <c r="AH8" s="14" t="str" cm="1">
        <f t="array" ref="AH8">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5</v>
      </c>
      <c r="AI8" s="129"/>
      <c r="AJ8" s="21" t="str" cm="1">
        <f t="array" ref="AJ8">IF('_Engine Hard'!J4&lt;&gt;"","",SDK_RenderDigit("Auto",$AK$9,'_Engine Hard'!J16,6))</f>
        <v/>
      </c>
      <c r="AK8" s="10"/>
      <c r="AM8" s="110">
        <f>81-COUNT('_Engine Hard'!$B$3:$J$11)</f>
        <v>53</v>
      </c>
      <c r="AN8" s="110"/>
      <c r="AO8" s="110"/>
      <c r="AP8" s="110"/>
      <c r="AQ8" s="110"/>
      <c r="AR8" s="110"/>
      <c r="AS8" s="110"/>
      <c r="AT8" s="9"/>
      <c r="AU8" s="111">
        <f>COUNTIF('_Engine Hard'!$B$51:$J$59,TRUE)</f>
        <v>0</v>
      </c>
      <c r="AV8" s="111"/>
      <c r="AW8" s="111"/>
      <c r="AX8" s="111"/>
      <c r="AY8" s="111"/>
      <c r="AZ8" s="111"/>
      <c r="BA8" s="111"/>
      <c r="BB8" s="9"/>
      <c r="BC8" s="107" t="s">
        <v>161</v>
      </c>
      <c r="BD8" s="107"/>
      <c r="BE8" s="107"/>
      <c r="BF8" s="107"/>
      <c r="BG8" s="107"/>
      <c r="BH8" s="107"/>
    </row>
    <row r="9" spans="2:61" ht="15" customHeight="1">
      <c r="B9" s="20" cm="1">
        <f t="array" ref="B9">IF('_Engine Hard'!B4&lt;&gt;"","",SDK_RenderDigit("Auto",$E$9,'_Engine Hard'!B16,7))</f>
        <v>7</v>
      </c>
      <c r="C9" s="10" t="str" cm="1">
        <f t="array" ref="C9">IF('_Engine Hard'!B4&lt;&gt;"","",SDK_RenderDigit("Auto",$E$9,'_Engine Hard'!B16,8))</f>
        <v/>
      </c>
      <c r="D9" s="17" t="str" cm="1">
        <f t="array" ref="D9">IF('_Engine Hard'!B4&lt;&gt;"","",SDK_RenderDigit("Auto",$E$9,'_Engine Hard'!B16,9))</f>
        <v/>
      </c>
      <c r="E9" s="10" t="str">
        <f>""</f>
        <v/>
      </c>
      <c r="F9" s="14" cm="1">
        <f t="array" ref="F9">IF('_Engine Hard'!C4&lt;&gt;"","",SDK_RenderDigit("Auto",$I$9,'_Engine Hard'!C16,7))</f>
        <v>7</v>
      </c>
      <c r="G9" s="10" t="str" cm="1">
        <f t="array" ref="G9">IF('_Engine Hard'!C4&lt;&gt;"","",SDK_RenderDigit("Auto",$I$9,'_Engine Hard'!C16,8))</f>
        <v/>
      </c>
      <c r="H9" s="17" cm="1">
        <f t="array" ref="H9">IF('_Engine Hard'!C4&lt;&gt;"","",SDK_RenderDigit("Auto",$I$9,'_Engine Hard'!C16,9))</f>
        <v>9</v>
      </c>
      <c r="I9" s="10" t="str">
        <f>""</f>
        <v/>
      </c>
      <c r="J9" s="14" t="str" cm="1">
        <f t="array" ref="J9">IF('_Engine Hard'!D4&lt;&gt;"","",SDK_RenderDigit("Auto",$M$9,'_Engine Hard'!D16,7))</f>
        <v/>
      </c>
      <c r="K9" s="10" t="str" cm="1">
        <f t="array" ref="K9">IF('_Engine Hard'!D4&lt;&gt;"","",SDK_RenderDigit("Auto",$M$9,'_Engine Hard'!D16,8))</f>
        <v/>
      </c>
      <c r="L9" s="21" cm="1">
        <f t="array" ref="L9">IF('_Engine Hard'!D4&lt;&gt;"","",SDK_RenderDigit("Auto",$M$9,'_Engine Hard'!D16,9))</f>
        <v>9</v>
      </c>
      <c r="M9" s="10" t="str">
        <f>""</f>
        <v/>
      </c>
      <c r="N9" s="20" t="str" cm="1">
        <f t="array" ref="N9">IF('_Engine Hard'!E4&lt;&gt;"","",SDK_RenderDigit("Auto",$Q$9,'_Engine Hard'!E16,7))</f>
        <v/>
      </c>
      <c r="O9" s="10" t="str" cm="1">
        <f t="array" ref="O9">IF('_Engine Hard'!E4&lt;&gt;"","",SDK_RenderDigit("Auto",$Q$9,'_Engine Hard'!E16,8))</f>
        <v/>
      </c>
      <c r="P9" s="17" t="str" cm="1">
        <f t="array" ref="P9">IF('_Engine Hard'!E4&lt;&gt;"","",SDK_RenderDigit("Auto",$Q$9,'_Engine Hard'!E16,9))</f>
        <v/>
      </c>
      <c r="Q9" s="10" t="str">
        <f>""</f>
        <v/>
      </c>
      <c r="R9" s="14" t="str" cm="1">
        <f t="array" ref="R9">IF('_Engine Hard'!F4&lt;&gt;"","",SDK_RenderDigit("Auto",$U$9,'_Engine Hard'!F16,7))</f>
        <v/>
      </c>
      <c r="S9" s="10" t="str" cm="1">
        <f t="array" ref="S9">IF('_Engine Hard'!F4&lt;&gt;"","",SDK_RenderDigit("Auto",$U$9,'_Engine Hard'!F16,8))</f>
        <v/>
      </c>
      <c r="T9" s="17" t="str" cm="1">
        <f t="array" ref="T9">IF('_Engine Hard'!F4&lt;&gt;"","",SDK_RenderDigit("Auto",$U$9,'_Engine Hard'!F16,9))</f>
        <v/>
      </c>
      <c r="U9" s="10" t="str">
        <f>""</f>
        <v/>
      </c>
      <c r="V9" s="14" t="str" cm="1">
        <f t="array" ref="V9">IF('_Engine Hard'!G4&lt;&gt;"","",SDK_RenderDigit("Auto",$Y$9,'_Engine Hard'!G16,7))</f>
        <v/>
      </c>
      <c r="W9" s="10" t="str" cm="1">
        <f t="array" ref="W9">IF('_Engine Hard'!G4&lt;&gt;"","",SDK_RenderDigit("Auto",$Y$9,'_Engine Hard'!G16,8))</f>
        <v/>
      </c>
      <c r="X9" s="21" t="str" cm="1">
        <f t="array" ref="X9">IF('_Engine Hard'!G4&lt;&gt;"","",SDK_RenderDigit("Auto",$Y$9,'_Engine Hard'!G16,9))</f>
        <v/>
      </c>
      <c r="Y9" s="10" t="str">
        <f>""</f>
        <v/>
      </c>
      <c r="Z9" s="20" t="str" cm="1">
        <f t="array" ref="Z9">IF('_Engine Hard'!H4&lt;&gt;"","",SDK_RenderDigit("Auto",$AC$9,'_Engine Hard'!H16,7))</f>
        <v/>
      </c>
      <c r="AA9" s="10" t="str" cm="1">
        <f t="array" ref="AA9">IF('_Engine Hard'!H4&lt;&gt;"","",SDK_RenderDigit("Auto",$AC$9,'_Engine Hard'!H16,8))</f>
        <v/>
      </c>
      <c r="AB9" s="17" t="str" cm="1">
        <f t="array" ref="AB9">IF('_Engine Hard'!H4&lt;&gt;"","",SDK_RenderDigit("Auto",$AC$9,'_Engine Hard'!H16,9))</f>
        <v/>
      </c>
      <c r="AC9" s="10" t="str">
        <f>""</f>
        <v/>
      </c>
      <c r="AD9" s="14" t="str" cm="1">
        <f t="array" ref="AD9">IF('_Engine Hard'!I4&lt;&gt;"","",SDK_RenderDigit("Auto",$AG$9,'_Engine Hard'!I16,7))</f>
        <v/>
      </c>
      <c r="AE9" s="10" t="str" cm="1">
        <f t="array" ref="AE9">IF('_Engine Hard'!I4&lt;&gt;"","",SDK_RenderDigit("Auto",$AG$9,'_Engine Hard'!I16,8))</f>
        <v/>
      </c>
      <c r="AF9" s="17" t="str" cm="1">
        <f t="array" ref="AF9">IF('_Engine Hard'!I4&lt;&gt;"","",SDK_RenderDigit("Auto",$AG$9,'_Engine Hard'!I16,9))</f>
        <v/>
      </c>
      <c r="AG9" s="10" t="str">
        <f>""</f>
        <v/>
      </c>
      <c r="AH9" s="14" t="str" cm="1">
        <f t="array" ref="AH9">IF('_Engine Hard'!J4&lt;&gt;"","",SDK_RenderDigit("Auto",$AK$9,'_Engine Hard'!J16,7))</f>
        <v/>
      </c>
      <c r="AI9" s="10" t="str" cm="1">
        <f t="array" ref="AI9">IF('_Engine Hard'!J4&lt;&gt;"","",SDK_RenderDigit("Auto",$AK$9,'_Engine Hard'!J16,8))</f>
        <v/>
      </c>
      <c r="AJ9" s="21" t="str" cm="1">
        <f t="array" ref="AJ9">IF('_Engine Hard'!J4&lt;&gt;"","",SDK_RenderDigit("Auto",$AK$9,'_Engine Hard'!J16,9))</f>
        <v/>
      </c>
      <c r="AK9" s="10" t="str">
        <f>""</f>
        <v/>
      </c>
      <c r="AM9" s="110"/>
      <c r="AN9" s="110"/>
      <c r="AO9" s="110"/>
      <c r="AP9" s="110"/>
      <c r="AQ9" s="110"/>
      <c r="AR9" s="110"/>
      <c r="AS9" s="110"/>
      <c r="AT9" s="9"/>
      <c r="AU9" s="111"/>
      <c r="AV9" s="111"/>
      <c r="AW9" s="111"/>
      <c r="AX9" s="111"/>
      <c r="AY9" s="111"/>
      <c r="AZ9" s="111"/>
      <c r="BA9" s="111"/>
      <c r="BB9" s="9"/>
      <c r="BC9" s="107"/>
      <c r="BD9" s="107"/>
      <c r="BE9" s="107"/>
      <c r="BF9" s="107"/>
      <c r="BG9" s="107"/>
      <c r="BH9" s="107"/>
    </row>
    <row r="10" spans="2:61" ht="15" customHeight="1">
      <c r="B10" s="22" t="str" cm="1">
        <f t="array" ref="B10">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C10" s="11" t="str" cm="1">
        <f t="array" ref="C10">IF('_Engine Hard'!B5&lt;&gt;"","",SDK_RenderDigit("Auto",$E$12,'_Engine Hard'!B17,2))</f>
        <v/>
      </c>
      <c r="D10" s="16" cm="1">
        <f t="array" ref="D10">IF('_Engine Hard'!B5&lt;&gt;"","",SDK_RenderDigit("Auto",$E$12,'_Engine Hard'!B17,3))</f>
        <v>3</v>
      </c>
      <c r="E10" s="10"/>
      <c r="F10" s="13" t="str" cm="1">
        <f t="array" ref="F10">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1</v>
      </c>
      <c r="G10" s="11" t="str" cm="1">
        <f t="array" ref="G10">IF('_Engine Hard'!C5&lt;&gt;"","",SDK_RenderDigit("Auto",$I$12,'_Engine Hard'!C17,2))</f>
        <v/>
      </c>
      <c r="H10" s="16" t="str" cm="1">
        <f t="array" ref="H10">IF('_Engine Hard'!C5&lt;&gt;"","",SDK_RenderDigit("Auto",$I$12,'_Engine Hard'!C17,3))</f>
        <v/>
      </c>
      <c r="I10" s="10"/>
      <c r="J10" s="13" t="str" cm="1">
        <f t="array" ref="J10">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1</v>
      </c>
      <c r="K10" s="11" t="str" cm="1">
        <f t="array" ref="K10">IF('_Engine Hard'!D5&lt;&gt;"","",SDK_RenderDigit("Auto",$M$12,'_Engine Hard'!D17,2))</f>
        <v/>
      </c>
      <c r="L10" s="23" cm="1">
        <f t="array" ref="L10">IF('_Engine Hard'!D5&lt;&gt;"","",SDK_RenderDigit("Auto",$M$12,'_Engine Hard'!D17,3))</f>
        <v>3</v>
      </c>
      <c r="M10" s="10"/>
      <c r="N10" s="22" t="str" cm="1">
        <f t="array" ref="N10">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O10" s="11" t="str" cm="1">
        <f t="array" ref="O10">IF('_Engine Hard'!E5&lt;&gt;"","",SDK_RenderDigit("Auto",$Q$12,'_Engine Hard'!E17,2))</f>
        <v/>
      </c>
      <c r="P10" s="16" t="str" cm="1">
        <f t="array" ref="P10">IF('_Engine Hard'!E5&lt;&gt;"","",SDK_RenderDigit("Auto",$Q$12,'_Engine Hard'!E17,3))</f>
        <v/>
      </c>
      <c r="Q10" s="10"/>
      <c r="R10" s="13" t="str" cm="1">
        <f t="array" ref="R10">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1</v>
      </c>
      <c r="S10" s="11" t="str" cm="1">
        <f t="array" ref="S10">IF('_Engine Hard'!F5&lt;&gt;"","",SDK_RenderDigit("Auto",$U$12,'_Engine Hard'!F17,2))</f>
        <v/>
      </c>
      <c r="T10" s="16" cm="1">
        <f t="array" ref="T10">IF('_Engine Hard'!F5&lt;&gt;"","",SDK_RenderDigit("Auto",$U$12,'_Engine Hard'!F17,3))</f>
        <v>3</v>
      </c>
      <c r="U10" s="10"/>
      <c r="V10" s="13" t="str" cm="1">
        <f t="array" ref="V10">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W10" s="11" t="str" cm="1">
        <f t="array" ref="W10">IF('_Engine Hard'!G5&lt;&gt;"","",SDK_RenderDigit("Auto",$Y$12,'_Engine Hard'!G17,2))</f>
        <v/>
      </c>
      <c r="X10" s="23" t="str" cm="1">
        <f t="array" ref="X10">IF('_Engine Hard'!G5&lt;&gt;"","",SDK_RenderDigit("Auto",$Y$12,'_Engine Hard'!G17,3))</f>
        <v/>
      </c>
      <c r="Y10" s="10"/>
      <c r="Z10" s="22" t="str" cm="1">
        <f t="array" ref="Z10">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AA10" s="11" t="str" cm="1">
        <f t="array" ref="AA10">IF('_Engine Hard'!H5&lt;&gt;"","",SDK_RenderDigit("Auto",$AC$12,'_Engine Hard'!H17,2))</f>
        <v/>
      </c>
      <c r="AB10" s="16" cm="1">
        <f t="array" ref="AB10">IF('_Engine Hard'!H5&lt;&gt;"","",SDK_RenderDigit("Auto",$AC$12,'_Engine Hard'!H17,3))</f>
        <v>3</v>
      </c>
      <c r="AC10" s="10"/>
      <c r="AD10" s="13" t="str" cm="1">
        <f t="array" ref="AD10">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AE10" s="11" t="str" cm="1">
        <f t="array" ref="AE10">IF('_Engine Hard'!I5&lt;&gt;"","",SDK_RenderDigit("Auto",$AG$12,'_Engine Hard'!I17,2))</f>
        <v/>
      </c>
      <c r="AF10" s="16" t="str" cm="1">
        <f t="array" ref="AF10">IF('_Engine Hard'!I5&lt;&gt;"","",SDK_RenderDigit("Auto",$AG$12,'_Engine Hard'!I17,3))</f>
        <v/>
      </c>
      <c r="AG10" s="10"/>
      <c r="AH10" s="13" t="str" cm="1">
        <f t="array" ref="AH10">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AI10" s="11" t="str" cm="1">
        <f t="array" ref="AI10">IF('_Engine Hard'!J5&lt;&gt;"","",SDK_RenderDigit("Auto",$AK$12,'_Engine Hard'!J17,2))</f>
        <v/>
      </c>
      <c r="AJ10" s="23" t="str" cm="1">
        <f t="array" ref="AJ10">IF('_Engine Hard'!J5&lt;&gt;"","",SDK_RenderDigit("Auto",$AK$12,'_Engine Hard'!J17,3))</f>
        <v/>
      </c>
      <c r="AK10" s="10"/>
      <c r="AM10" s="71" t="s">
        <v>148</v>
      </c>
      <c r="AN10" s="71"/>
      <c r="AO10" s="71"/>
      <c r="AP10" s="71"/>
      <c r="AQ10" s="71"/>
      <c r="AR10" s="71"/>
      <c r="AS10" s="71"/>
      <c r="AT10" s="71"/>
      <c r="AU10" s="71"/>
      <c r="AV10" s="71"/>
      <c r="AW10" s="71"/>
      <c r="AX10" s="71"/>
      <c r="AY10" s="71"/>
      <c r="AZ10" s="71"/>
      <c r="BA10" s="71"/>
      <c r="BB10" s="71"/>
      <c r="BC10" s="71"/>
      <c r="BD10" s="71"/>
      <c r="BE10" s="71"/>
      <c r="BF10" s="71"/>
      <c r="BG10" s="71"/>
      <c r="BH10" s="71"/>
    </row>
    <row r="11" spans="2:61" ht="22" customHeight="1" thickBot="1">
      <c r="B11" s="20" t="str" cm="1">
        <f t="array" ref="B11">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4</v>
      </c>
      <c r="C11" s="129"/>
      <c r="D11" s="17" t="str" cm="1">
        <f t="array" ref="D11">IF('_Engine Hard'!B5&lt;&gt;"","",SDK_RenderDigit("Auto",$E$12,'_Engine Hard'!B17,6))</f>
        <v/>
      </c>
      <c r="E11" s="10"/>
      <c r="F11" s="14" t="str" cm="1">
        <f t="array" ref="F11">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4</v>
      </c>
      <c r="G11" s="129"/>
      <c r="H11" s="17" t="str" cm="1">
        <f t="array" ref="H11">IF('_Engine Hard'!C5&lt;&gt;"","",SDK_RenderDigit("Auto",$I$12,'_Engine Hard'!C17,6))</f>
        <v/>
      </c>
      <c r="I11" s="10"/>
      <c r="J11" s="14" t="str" cm="1">
        <f t="array" ref="J11">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K11" s="129"/>
      <c r="L11" s="21" t="str" cm="1">
        <f t="array" ref="L11">IF('_Engine Hard'!D5&lt;&gt;"","",SDK_RenderDigit("Auto",$M$12,'_Engine Hard'!D17,6))</f>
        <v/>
      </c>
      <c r="M11" s="10"/>
      <c r="N11" s="20" t="str" cm="1">
        <f t="array" ref="N11">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O11" s="34">
        <f>IF('_Engine Hard'!E29="","",'_Engine Hard'!E29)</f>
        <v>7</v>
      </c>
      <c r="P11" s="17" t="str" cm="1">
        <f t="array" ref="P11">IF('_Engine Hard'!E5&lt;&gt;"","",SDK_RenderDigit("Auto",$Q$12,'_Engine Hard'!E17,6))</f>
        <v/>
      </c>
      <c r="Q11" s="10"/>
      <c r="R11" s="14" t="str" cm="1">
        <f t="array" ref="R11">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S11" s="129"/>
      <c r="T11" s="17" t="str" cm="1">
        <f t="array" ref="T11">IF('_Engine Hard'!F5&lt;&gt;"","",SDK_RenderDigit("Auto",$U$12,'_Engine Hard'!F17,6))</f>
        <v/>
      </c>
      <c r="U11" s="10"/>
      <c r="V11" s="14" t="str" cm="1">
        <f t="array" ref="V11">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W11" s="34">
        <f>IF('_Engine Hard'!G29="","",'_Engine Hard'!G29)</f>
        <v>5</v>
      </c>
      <c r="X11" s="21" t="str" cm="1">
        <f t="array" ref="X11">IF('_Engine Hard'!G5&lt;&gt;"","",SDK_RenderDigit("Auto",$Y$12,'_Engine Hard'!G17,6))</f>
        <v/>
      </c>
      <c r="Y11" s="10"/>
      <c r="Z11" s="20" t="str" cm="1">
        <f t="array" ref="Z11">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4</v>
      </c>
      <c r="AA11" s="129"/>
      <c r="AB11" s="17" t="str" cm="1">
        <f t="array" ref="AB11">IF('_Engine Hard'!H5&lt;&gt;"","",SDK_RenderDigit("Auto",$AC$12,'_Engine Hard'!H17,6))</f>
        <v/>
      </c>
      <c r="AC11" s="10"/>
      <c r="AD11" s="14" t="str" cm="1">
        <f t="array" ref="AD11">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AE11" s="34">
        <f>IF('_Engine Hard'!I29="","",'_Engine Hard'!I29)</f>
        <v>2</v>
      </c>
      <c r="AF11" s="17" t="str" cm="1">
        <f t="array" ref="AF11">IF('_Engine Hard'!I5&lt;&gt;"","",SDK_RenderDigit("Auto",$AG$12,'_Engine Hard'!I17,6))</f>
        <v/>
      </c>
      <c r="AG11" s="10"/>
      <c r="AH11" s="14" t="str" cm="1">
        <f t="array" ref="AH11">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AI11" s="34">
        <f>IF('_Engine Hard'!J29="","",'_Engine Hard'!J29)</f>
        <v>6</v>
      </c>
      <c r="AJ11" s="21" t="str" cm="1">
        <f t="array" ref="AJ11">IF('_Engine Hard'!J5&lt;&gt;"","",SDK_RenderDigit("Auto",$AK$12,'_Engine Hard'!J17,6))</f>
        <v/>
      </c>
      <c r="AK11" s="10"/>
      <c r="AM11" s="116" t="s">
        <v>154</v>
      </c>
      <c r="AN11" s="116"/>
      <c r="AO11" s="116"/>
      <c r="AP11" s="116"/>
      <c r="AQ11" s="116"/>
      <c r="AR11" s="55"/>
      <c r="AS11" s="130" t="s">
        <v>40</v>
      </c>
      <c r="AT11" s="117"/>
      <c r="AU11" s="117"/>
      <c r="AV11" s="117"/>
      <c r="AW11" s="117"/>
      <c r="AX11" s="117"/>
      <c r="AY11" s="117"/>
      <c r="AZ11" s="117"/>
      <c r="BA11" s="55"/>
      <c r="BB11" s="55"/>
      <c r="BC11" s="55"/>
      <c r="BD11" s="55"/>
      <c r="BE11" s="55"/>
      <c r="BF11" s="55"/>
      <c r="BG11" s="55"/>
      <c r="BH11" s="55"/>
    </row>
    <row r="12" spans="2:61" ht="15" customHeight="1" thickBot="1">
      <c r="B12" s="20" t="str" cm="1">
        <f t="array" ref="B12">IF('_Engine Hard'!B5&lt;&gt;"","",SDK_RenderDigit("Auto",$E$12,'_Engine Hard'!B17,7))</f>
        <v/>
      </c>
      <c r="C12" s="10" cm="1">
        <f t="array" ref="C12">IF('_Engine Hard'!B5&lt;&gt;"","",SDK_RenderDigit("Auto",$E$12,'_Engine Hard'!B17,8))</f>
        <v>8</v>
      </c>
      <c r="D12" s="17" t="str" cm="1">
        <f t="array" ref="D12">IF('_Engine Hard'!B5&lt;&gt;"","",SDK_RenderDigit("Auto",$E$12,'_Engine Hard'!B17,9))</f>
        <v/>
      </c>
      <c r="E12" s="10" t="str">
        <f>""</f>
        <v/>
      </c>
      <c r="F12" s="14" t="str" cm="1">
        <f t="array" ref="F12">IF('_Engine Hard'!C5&lt;&gt;"","",SDK_RenderDigit("Auto",$I$12,'_Engine Hard'!C17,7))</f>
        <v/>
      </c>
      <c r="G12" s="10" cm="1">
        <f t="array" ref="G12">IF('_Engine Hard'!C5&lt;&gt;"","",SDK_RenderDigit("Auto",$I$12,'_Engine Hard'!C17,8))</f>
        <v>8</v>
      </c>
      <c r="H12" s="17" cm="1">
        <f t="array" ref="H12">IF('_Engine Hard'!C5&lt;&gt;"","",SDK_RenderDigit("Auto",$I$12,'_Engine Hard'!C17,9))</f>
        <v>9</v>
      </c>
      <c r="I12" s="10" t="str">
        <f>""</f>
        <v/>
      </c>
      <c r="J12" s="14" t="str" cm="1">
        <f t="array" ref="J12">IF('_Engine Hard'!D5&lt;&gt;"","",SDK_RenderDigit("Auto",$M$12,'_Engine Hard'!D17,7))</f>
        <v/>
      </c>
      <c r="K12" s="10" cm="1">
        <f t="array" ref="K12">IF('_Engine Hard'!D5&lt;&gt;"","",SDK_RenderDigit("Auto",$M$12,'_Engine Hard'!D17,8))</f>
        <v>8</v>
      </c>
      <c r="L12" s="21" cm="1">
        <f t="array" ref="L12">IF('_Engine Hard'!D5&lt;&gt;"","",SDK_RenderDigit("Auto",$M$12,'_Engine Hard'!D17,9))</f>
        <v>9</v>
      </c>
      <c r="M12" s="10" t="str">
        <f>""</f>
        <v/>
      </c>
      <c r="N12" s="20" t="str" cm="1">
        <f t="array" ref="N12">IF('_Engine Hard'!E5&lt;&gt;"","",SDK_RenderDigit("Auto",$Q$12,'_Engine Hard'!E17,7))</f>
        <v/>
      </c>
      <c r="O12" s="10" t="str" cm="1">
        <f t="array" ref="O12">IF('_Engine Hard'!E5&lt;&gt;"","",SDK_RenderDigit("Auto",$Q$12,'_Engine Hard'!E17,8))</f>
        <v/>
      </c>
      <c r="P12" s="17" t="str" cm="1">
        <f t="array" ref="P12">IF('_Engine Hard'!E5&lt;&gt;"","",SDK_RenderDigit("Auto",$Q$12,'_Engine Hard'!E17,9))</f>
        <v/>
      </c>
      <c r="Q12" s="10" t="str">
        <f>""</f>
        <v/>
      </c>
      <c r="R12" s="14" t="str" cm="1">
        <f t="array" ref="R12">IF('_Engine Hard'!F5&lt;&gt;"","",SDK_RenderDigit("Auto",$U$12,'_Engine Hard'!F17,7))</f>
        <v/>
      </c>
      <c r="S12" s="10" cm="1">
        <f t="array" ref="S12">IF('_Engine Hard'!F5&lt;&gt;"","",SDK_RenderDigit("Auto",$U$12,'_Engine Hard'!F17,8))</f>
        <v>8</v>
      </c>
      <c r="T12" s="17" cm="1">
        <f t="array" ref="T12">IF('_Engine Hard'!F5&lt;&gt;"","",SDK_RenderDigit("Auto",$U$12,'_Engine Hard'!F17,9))</f>
        <v>9</v>
      </c>
      <c r="U12" s="10" t="str">
        <f>""</f>
        <v/>
      </c>
      <c r="V12" s="14" t="str" cm="1">
        <f t="array" ref="V12">IF('_Engine Hard'!G5&lt;&gt;"","",SDK_RenderDigit("Auto",$Y$12,'_Engine Hard'!G17,7))</f>
        <v/>
      </c>
      <c r="W12" s="10" t="str" cm="1">
        <f t="array" ref="W12">IF('_Engine Hard'!G5&lt;&gt;"","",SDK_RenderDigit("Auto",$Y$12,'_Engine Hard'!G17,8))</f>
        <v/>
      </c>
      <c r="X12" s="21" t="str" cm="1">
        <f t="array" ref="X12">IF('_Engine Hard'!G5&lt;&gt;"","",SDK_RenderDigit("Auto",$Y$12,'_Engine Hard'!G17,9))</f>
        <v/>
      </c>
      <c r="Y12" s="10" t="str">
        <f>""</f>
        <v/>
      </c>
      <c r="Z12" s="20" t="str" cm="1">
        <f t="array" ref="Z12">IF('_Engine Hard'!H5&lt;&gt;"","",SDK_RenderDigit("Auto",$AC$12,'_Engine Hard'!H17,7))</f>
        <v/>
      </c>
      <c r="AA12" s="10" t="str" cm="1">
        <f t="array" ref="AA12">IF('_Engine Hard'!H5&lt;&gt;"","",SDK_RenderDigit("Auto",$AC$12,'_Engine Hard'!H17,8))</f>
        <v/>
      </c>
      <c r="AB12" s="17" t="str" cm="1">
        <f t="array" ref="AB12">IF('_Engine Hard'!H5&lt;&gt;"","",SDK_RenderDigit("Auto",$AC$12,'_Engine Hard'!H17,9))</f>
        <v/>
      </c>
      <c r="AC12" s="10" t="str">
        <f>""</f>
        <v/>
      </c>
      <c r="AD12" s="14" t="str" cm="1">
        <f t="array" ref="AD12">IF('_Engine Hard'!I5&lt;&gt;"","",SDK_RenderDigit("Auto",$AG$12,'_Engine Hard'!I17,7))</f>
        <v/>
      </c>
      <c r="AE12" s="10" t="str" cm="1">
        <f t="array" ref="AE12">IF('_Engine Hard'!I5&lt;&gt;"","",SDK_RenderDigit("Auto",$AG$12,'_Engine Hard'!I17,8))</f>
        <v/>
      </c>
      <c r="AF12" s="17" t="str" cm="1">
        <f t="array" ref="AF12">IF('_Engine Hard'!I5&lt;&gt;"","",SDK_RenderDigit("Auto",$AG$12,'_Engine Hard'!I17,9))</f>
        <v/>
      </c>
      <c r="AG12" s="10" t="str">
        <f>""</f>
        <v/>
      </c>
      <c r="AH12" s="14" t="str" cm="1">
        <f t="array" ref="AH12">IF('_Engine Hard'!J5&lt;&gt;"","",SDK_RenderDigit("Auto",$AK$12,'_Engine Hard'!J17,7))</f>
        <v/>
      </c>
      <c r="AI12" s="10" t="str" cm="1">
        <f t="array" ref="AI12">IF('_Engine Hard'!J5&lt;&gt;"","",SDK_RenderDigit("Auto",$AK$12,'_Engine Hard'!J17,8))</f>
        <v/>
      </c>
      <c r="AJ12" s="21" t="str" cm="1">
        <f t="array" ref="AJ12">IF('_Engine Hard'!J5&lt;&gt;"","",SDK_RenderDigit("Auto",$AK$12,'_Engine Hard'!J17,9))</f>
        <v/>
      </c>
      <c r="AK12" s="10" t="str">
        <f>""</f>
        <v/>
      </c>
      <c r="AM12" s="115" t="str" cm="1">
        <f t="array" ref="AM12">IF($AS$11="Off","",IF(COUNTIF('_Engine Hard'!$B$51:$J$59,TRUE)&gt;0,"Resolve the conflict before using Coach.",IF('_Engine Hard'!$B$99,'_Engine Hard'!$B$98,IF($AS$11="Verify",IF(SDK_IsSolved('_Engine Hard'!$B$3:$J$11,'_Engine Hard'!$B$39:$J$47),"Puzzle complete.",_xlfn.SWITCH('_Engine Hard'!$B$100,"VIABLE","VIABLE · At least one completion remains."&amp;CHAR(10)&amp;"Global search checked the full board. Return Mode to Off afterward.","NO SOLUTION","NO SOLUTION · Current entries cannot complete."&amp;CHAR(10)&amp;"Undo one or more recent entries. Return Mode to Off afterward.","CONFLICT","Resolve the conflict before using Coach.","SEARCH ERROR","SEARCH ERROR · Excel could not complete the global check."&amp;CHAR(10)&amp;"Return Coach to Off and try again.","")),IF($AS$11="Hint",'_Engine Hard'!$B$88,'_Engine Hard'!$B$89&amp;CHAR(10)&amp;'_Engine Hard'!$B$90)))))</f>
        <v/>
      </c>
      <c r="AN12" s="115"/>
      <c r="AO12" s="115"/>
      <c r="AP12" s="115"/>
      <c r="AQ12" s="115"/>
      <c r="AR12" s="115"/>
      <c r="AS12" s="115"/>
      <c r="AT12" s="115"/>
      <c r="AU12" s="115"/>
      <c r="AV12" s="115"/>
      <c r="AW12" s="115"/>
      <c r="AX12" s="115"/>
      <c r="AY12" s="115"/>
      <c r="AZ12" s="115"/>
      <c r="BA12" s="115"/>
      <c r="BB12" s="115"/>
      <c r="BC12" s="115"/>
      <c r="BD12" s="115"/>
      <c r="BE12" s="115"/>
      <c r="BF12" s="115"/>
      <c r="BG12" s="115"/>
      <c r="BH12" s="115"/>
    </row>
    <row r="13" spans="2:61" ht="15" customHeight="1" thickTop="1">
      <c r="B13" s="24" t="str" cm="1">
        <f t="array" ref="B13">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C13" s="25" t="str" cm="1">
        <f t="array" ref="C13">IF('_Engine Hard'!B6&lt;&gt;"","",SDK_RenderDigit("Auto",$E$15,'_Engine Hard'!B18,2))</f>
        <v/>
      </c>
      <c r="D13" s="26" t="str" cm="1">
        <f t="array" ref="D13">IF('_Engine Hard'!B6&lt;&gt;"","",SDK_RenderDigit("Auto",$E$15,'_Engine Hard'!B18,3))</f>
        <v/>
      </c>
      <c r="E13" s="25"/>
      <c r="F13" s="27" t="str" cm="1">
        <f t="array" ref="F13">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G13" s="25" t="str" cm="1">
        <f t="array" ref="G13">IF('_Engine Hard'!C6&lt;&gt;"","",SDK_RenderDigit("Auto",$I$15,'_Engine Hard'!C18,2))</f>
        <v/>
      </c>
      <c r="H13" s="26" t="str" cm="1">
        <f t="array" ref="H13">IF('_Engine Hard'!C6&lt;&gt;"","",SDK_RenderDigit("Auto",$I$15,'_Engine Hard'!C18,3))</f>
        <v/>
      </c>
      <c r="I13" s="25"/>
      <c r="J13" s="27" t="str" cm="1">
        <f t="array" ref="J13">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K13" s="25" cm="1">
        <f t="array" ref="K13">IF('_Engine Hard'!D6&lt;&gt;"","",SDK_RenderDigit("Auto",$M$15,'_Engine Hard'!D18,2))</f>
        <v>2</v>
      </c>
      <c r="L13" s="28" cm="1">
        <f t="array" ref="L13">IF('_Engine Hard'!D6&lt;&gt;"","",SDK_RenderDigit("Auto",$M$15,'_Engine Hard'!D18,3))</f>
        <v>3</v>
      </c>
      <c r="M13" s="25"/>
      <c r="N13" s="24" t="str" cm="1">
        <f t="array" ref="N13">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O13" s="25" t="str" cm="1">
        <f t="array" ref="O13">IF('_Engine Hard'!E6&lt;&gt;"","",SDK_RenderDigit("Auto",$Q$15,'_Engine Hard'!E18,2))</f>
        <v/>
      </c>
      <c r="P13" s="26" t="str" cm="1">
        <f t="array" ref="P13">IF('_Engine Hard'!E6&lt;&gt;"","",SDK_RenderDigit("Auto",$Q$15,'_Engine Hard'!E18,3))</f>
        <v/>
      </c>
      <c r="Q13" s="25"/>
      <c r="R13" s="27" t="str" cm="1">
        <f t="array" ref="R13">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S13" s="25" t="str" cm="1">
        <f t="array" ref="S13">IF('_Engine Hard'!F6&lt;&gt;"","",SDK_RenderDigit("Auto",$U$15,'_Engine Hard'!F18,2))</f>
        <v/>
      </c>
      <c r="T13" s="26" cm="1">
        <f t="array" ref="T13">IF('_Engine Hard'!F6&lt;&gt;"","",SDK_RenderDigit("Auto",$U$15,'_Engine Hard'!F18,3))</f>
        <v>3</v>
      </c>
      <c r="U13" s="25"/>
      <c r="V13" s="27" t="str" cm="1">
        <f t="array" ref="V13">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W13" s="25" t="str" cm="1">
        <f t="array" ref="W13">IF('_Engine Hard'!G6&lt;&gt;"","",SDK_RenderDigit("Auto",$Y$15,'_Engine Hard'!G18,2))</f>
        <v/>
      </c>
      <c r="X13" s="28" t="str" cm="1">
        <f t="array" ref="X13">IF('_Engine Hard'!G6&lt;&gt;"","",SDK_RenderDigit("Auto",$Y$15,'_Engine Hard'!G18,3))</f>
        <v/>
      </c>
      <c r="Y13" s="25"/>
      <c r="Z13" s="24" t="str" cm="1">
        <f t="array" ref="Z13">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AA13" s="25" cm="1">
        <f t="array" ref="AA13">IF('_Engine Hard'!H6&lt;&gt;"","",SDK_RenderDigit("Auto",$AC$15,'_Engine Hard'!H18,2))</f>
        <v>2</v>
      </c>
      <c r="AB13" s="26" cm="1">
        <f t="array" ref="AB13">IF('_Engine Hard'!H6&lt;&gt;"","",SDK_RenderDigit("Auto",$AC$15,'_Engine Hard'!H18,3))</f>
        <v>3</v>
      </c>
      <c r="AC13" s="25"/>
      <c r="AD13" s="27" t="str" cm="1">
        <f t="array" ref="AD13">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AE13" s="25" t="str" cm="1">
        <f t="array" ref="AE13">IF('_Engine Hard'!I6&lt;&gt;"","",SDK_RenderDigit("Auto",$AG$15,'_Engine Hard'!I18,2))</f>
        <v/>
      </c>
      <c r="AF13" s="26" cm="1">
        <f t="array" ref="AF13">IF('_Engine Hard'!I6&lt;&gt;"","",SDK_RenderDigit("Auto",$AG$15,'_Engine Hard'!I18,3))</f>
        <v>3</v>
      </c>
      <c r="AG13" s="25"/>
      <c r="AH13" s="27" t="str" cm="1">
        <f t="array" ref="AH13">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AI13" s="25" cm="1">
        <f t="array" ref="AI13">IF('_Engine Hard'!J6&lt;&gt;"","",SDK_RenderDigit("Auto",$AK$15,'_Engine Hard'!J18,2))</f>
        <v>2</v>
      </c>
      <c r="AJ13" s="28" cm="1">
        <f t="array" ref="AJ13">IF('_Engine Hard'!J6&lt;&gt;"","",SDK_RenderDigit("Auto",$AK$15,'_Engine Hard'!J18,3))</f>
        <v>3</v>
      </c>
      <c r="AK13" s="10"/>
      <c r="AM13" s="115"/>
      <c r="AN13" s="115"/>
      <c r="AO13" s="115"/>
      <c r="AP13" s="115"/>
      <c r="AQ13" s="115"/>
      <c r="AR13" s="115"/>
      <c r="AS13" s="115"/>
      <c r="AT13" s="115"/>
      <c r="AU13" s="115"/>
      <c r="AV13" s="115"/>
      <c r="AW13" s="115"/>
      <c r="AX13" s="115"/>
      <c r="AY13" s="115"/>
      <c r="AZ13" s="115"/>
      <c r="BA13" s="115"/>
      <c r="BB13" s="115"/>
      <c r="BC13" s="115"/>
      <c r="BD13" s="115"/>
      <c r="BE13" s="115"/>
      <c r="BF13" s="115"/>
      <c r="BG13" s="115"/>
      <c r="BH13" s="115"/>
    </row>
    <row r="14" spans="2:61" ht="22" customHeight="1" thickBot="1">
      <c r="B14" s="20" t="str" cm="1">
        <f t="array" ref="B14">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C14" s="34">
        <f>IF('_Engine Hard'!B30="","",'_Engine Hard'!B30)</f>
        <v>1</v>
      </c>
      <c r="D14" s="17" t="str" cm="1">
        <f t="array" ref="D14">IF('_Engine Hard'!B6&lt;&gt;"","",SDK_RenderDigit("Auto",$E$15,'_Engine Hard'!B18,6))</f>
        <v/>
      </c>
      <c r="E14" s="10"/>
      <c r="F14" s="14" t="str" cm="1">
        <f t="array" ref="F14">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G14" s="129"/>
      <c r="H14" s="17" cm="1">
        <f t="array" ref="H14">IF('_Engine Hard'!C6&lt;&gt;"","",SDK_RenderDigit("Auto",$I$15,'_Engine Hard'!C18,6))</f>
        <v>6</v>
      </c>
      <c r="I14" s="10"/>
      <c r="J14" s="14" t="str" cm="1">
        <f t="array" ref="J14">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K14" s="129"/>
      <c r="L14" s="21" cm="1">
        <f t="array" ref="L14">IF('_Engine Hard'!D6&lt;&gt;"","",SDK_RenderDigit("Auto",$M$15,'_Engine Hard'!D18,6))</f>
        <v>6</v>
      </c>
      <c r="M14" s="10"/>
      <c r="N14" s="20" t="str" cm="1">
        <f t="array" ref="N14">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O14" s="34">
        <f>IF('_Engine Hard'!E30="","",'_Engine Hard'!E30)</f>
        <v>9</v>
      </c>
      <c r="P14" s="17" t="str" cm="1">
        <f t="array" ref="P14">IF('_Engine Hard'!E6&lt;&gt;"","",SDK_RenderDigit("Auto",$Q$15,'_Engine Hard'!E18,6))</f>
        <v/>
      </c>
      <c r="Q14" s="10"/>
      <c r="R14" s="14" t="str" cm="1">
        <f t="array" ref="R14">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S14" s="129"/>
      <c r="T14" s="17" cm="1">
        <f t="array" ref="T14">IF('_Engine Hard'!F6&lt;&gt;"","",SDK_RenderDigit("Auto",$U$15,'_Engine Hard'!F18,6))</f>
        <v>6</v>
      </c>
      <c r="U14" s="10"/>
      <c r="V14" s="14" t="str" cm="1">
        <f t="array" ref="V14">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W14" s="34">
        <f>IF('_Engine Hard'!G30="","",'_Engine Hard'!G30)</f>
        <v>4</v>
      </c>
      <c r="X14" s="21" t="str" cm="1">
        <f t="array" ref="X14">IF('_Engine Hard'!G6&lt;&gt;"","",SDK_RenderDigit("Auto",$Y$15,'_Engine Hard'!G18,6))</f>
        <v/>
      </c>
      <c r="Y14" s="10"/>
      <c r="Z14" s="20" t="str" cm="1">
        <f t="array" ref="Z14">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5</v>
      </c>
      <c r="AA14" s="129"/>
      <c r="AB14" s="17" cm="1">
        <f t="array" ref="AB14">IF('_Engine Hard'!H6&lt;&gt;"","",SDK_RenderDigit("Auto",$AC$15,'_Engine Hard'!H18,6))</f>
        <v>6</v>
      </c>
      <c r="AC14" s="10"/>
      <c r="AD14" s="14" t="str" cm="1">
        <f t="array" ref="AD14">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5</v>
      </c>
      <c r="AE14" s="129"/>
      <c r="AF14" s="17" cm="1">
        <f t="array" ref="AF14">IF('_Engine Hard'!I6&lt;&gt;"","",SDK_RenderDigit("Auto",$AG$15,'_Engine Hard'!I18,6))</f>
        <v>6</v>
      </c>
      <c r="AG14" s="10"/>
      <c r="AH14" s="14" t="str" cm="1">
        <f t="array" ref="AH14">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5</v>
      </c>
      <c r="AI14" s="129"/>
      <c r="AJ14" s="21" t="str" cm="1">
        <f t="array" ref="AJ14">IF('_Engine Hard'!J6&lt;&gt;"","",SDK_RenderDigit("Auto",$AK$15,'_Engine Hard'!J18,6))</f>
        <v/>
      </c>
      <c r="AK14" s="10"/>
      <c r="AM14" s="115"/>
      <c r="AN14" s="115"/>
      <c r="AO14" s="115"/>
      <c r="AP14" s="115"/>
      <c r="AQ14" s="115"/>
      <c r="AR14" s="115"/>
      <c r="AS14" s="115"/>
      <c r="AT14" s="115"/>
      <c r="AU14" s="115"/>
      <c r="AV14" s="115"/>
      <c r="AW14" s="115"/>
      <c r="AX14" s="115"/>
      <c r="AY14" s="115"/>
      <c r="AZ14" s="115"/>
      <c r="BA14" s="115"/>
      <c r="BB14" s="115"/>
      <c r="BC14" s="115"/>
      <c r="BD14" s="115"/>
      <c r="BE14" s="115"/>
      <c r="BF14" s="115"/>
      <c r="BG14" s="115"/>
      <c r="BH14" s="115"/>
    </row>
    <row r="15" spans="2:61" ht="15" customHeight="1">
      <c r="B15" s="20" t="str" cm="1">
        <f t="array" ref="B15">IF('_Engine Hard'!B6&lt;&gt;"","",SDK_RenderDigit("Auto",$E$15,'_Engine Hard'!B18,7))</f>
        <v/>
      </c>
      <c r="C15" s="10" t="str" cm="1">
        <f t="array" ref="C15">IF('_Engine Hard'!B6&lt;&gt;"","",SDK_RenderDigit("Auto",$E$15,'_Engine Hard'!B18,8))</f>
        <v/>
      </c>
      <c r="D15" s="17" t="str" cm="1">
        <f t="array" ref="D15">IF('_Engine Hard'!B6&lt;&gt;"","",SDK_RenderDigit("Auto",$E$15,'_Engine Hard'!B18,9))</f>
        <v/>
      </c>
      <c r="E15" s="10" t="str">
        <f>""</f>
        <v/>
      </c>
      <c r="F15" s="15" cm="1">
        <f t="array" ref="F15">IF('_Engine Hard'!C6&lt;&gt;"","",SDK_RenderDigit("Auto",$I$15,'_Engine Hard'!C18,7))</f>
        <v>7</v>
      </c>
      <c r="G15" s="12" cm="1">
        <f t="array" ref="G15">IF('_Engine Hard'!C6&lt;&gt;"","",SDK_RenderDigit("Auto",$I$15,'_Engine Hard'!C18,8))</f>
        <v>8</v>
      </c>
      <c r="H15" s="18" t="str" cm="1">
        <f t="array" ref="H15">IF('_Engine Hard'!C6&lt;&gt;"","",SDK_RenderDigit("Auto",$I$15,'_Engine Hard'!C18,9))</f>
        <v/>
      </c>
      <c r="I15" s="10" t="str">
        <f>""</f>
        <v/>
      </c>
      <c r="J15" s="14" t="str" cm="1">
        <f t="array" ref="J15">IF('_Engine Hard'!D6&lt;&gt;"","",SDK_RenderDigit("Auto",$M$15,'_Engine Hard'!D18,7))</f>
        <v/>
      </c>
      <c r="K15" s="10" cm="1">
        <f t="array" ref="K15">IF('_Engine Hard'!D6&lt;&gt;"","",SDK_RenderDigit("Auto",$M$15,'_Engine Hard'!D18,8))</f>
        <v>8</v>
      </c>
      <c r="L15" s="21" t="str" cm="1">
        <f t="array" ref="L15">IF('_Engine Hard'!D6&lt;&gt;"","",SDK_RenderDigit("Auto",$M$15,'_Engine Hard'!D18,9))</f>
        <v/>
      </c>
      <c r="M15" s="10" t="str">
        <f>""</f>
        <v/>
      </c>
      <c r="N15" s="20" t="str" cm="1">
        <f t="array" ref="N15">IF('_Engine Hard'!E6&lt;&gt;"","",SDK_RenderDigit("Auto",$Q$15,'_Engine Hard'!E18,7))</f>
        <v/>
      </c>
      <c r="O15" s="10" t="str" cm="1">
        <f t="array" ref="O15">IF('_Engine Hard'!E6&lt;&gt;"","",SDK_RenderDigit("Auto",$Q$15,'_Engine Hard'!E18,8))</f>
        <v/>
      </c>
      <c r="P15" s="17" t="str" cm="1">
        <f t="array" ref="P15">IF('_Engine Hard'!E6&lt;&gt;"","",SDK_RenderDigit("Auto",$Q$15,'_Engine Hard'!E18,9))</f>
        <v/>
      </c>
      <c r="Q15" s="10" t="str">
        <f>""</f>
        <v/>
      </c>
      <c r="R15" s="15" t="str" cm="1">
        <f t="array" ref="R15">IF('_Engine Hard'!F6&lt;&gt;"","",SDK_RenderDigit("Auto",$U$15,'_Engine Hard'!F18,7))</f>
        <v/>
      </c>
      <c r="S15" s="12" cm="1">
        <f t="array" ref="S15">IF('_Engine Hard'!F6&lt;&gt;"","",SDK_RenderDigit("Auto",$U$15,'_Engine Hard'!F18,8))</f>
        <v>8</v>
      </c>
      <c r="T15" s="18" t="str" cm="1">
        <f t="array" ref="T15">IF('_Engine Hard'!F6&lt;&gt;"","",SDK_RenderDigit("Auto",$U$15,'_Engine Hard'!F18,9))</f>
        <v/>
      </c>
      <c r="U15" s="10" t="str">
        <f>""</f>
        <v/>
      </c>
      <c r="V15" s="14" t="str" cm="1">
        <f t="array" ref="V15">IF('_Engine Hard'!G6&lt;&gt;"","",SDK_RenderDigit("Auto",$Y$15,'_Engine Hard'!G18,7))</f>
        <v/>
      </c>
      <c r="W15" s="10" t="str" cm="1">
        <f t="array" ref="W15">IF('_Engine Hard'!G6&lt;&gt;"","",SDK_RenderDigit("Auto",$Y$15,'_Engine Hard'!G18,8))</f>
        <v/>
      </c>
      <c r="X15" s="21" t="str" cm="1">
        <f t="array" ref="X15">IF('_Engine Hard'!G6&lt;&gt;"","",SDK_RenderDigit("Auto",$Y$15,'_Engine Hard'!G18,9))</f>
        <v/>
      </c>
      <c r="Y15" s="10" t="str">
        <f>""</f>
        <v/>
      </c>
      <c r="Z15" s="20" cm="1">
        <f t="array" ref="Z15">IF('_Engine Hard'!H6&lt;&gt;"","",SDK_RenderDigit("Auto",$AC$15,'_Engine Hard'!H18,7))</f>
        <v>7</v>
      </c>
      <c r="AA15" s="10" cm="1">
        <f t="array" ref="AA15">IF('_Engine Hard'!H6&lt;&gt;"","",SDK_RenderDigit("Auto",$AC$15,'_Engine Hard'!H18,8))</f>
        <v>8</v>
      </c>
      <c r="AB15" s="17" t="str" cm="1">
        <f t="array" ref="AB15">IF('_Engine Hard'!H6&lt;&gt;"","",SDK_RenderDigit("Auto",$AC$15,'_Engine Hard'!H18,9))</f>
        <v/>
      </c>
      <c r="AC15" s="10" t="str">
        <f>""</f>
        <v/>
      </c>
      <c r="AD15" s="15" cm="1">
        <f t="array" ref="AD15">IF('_Engine Hard'!I6&lt;&gt;"","",SDK_RenderDigit("Auto",$AG$15,'_Engine Hard'!I18,7))</f>
        <v>7</v>
      </c>
      <c r="AE15" s="12" t="str" cm="1">
        <f t="array" ref="AE15">IF('_Engine Hard'!I6&lt;&gt;"","",SDK_RenderDigit("Auto",$AG$15,'_Engine Hard'!I18,8))</f>
        <v/>
      </c>
      <c r="AF15" s="18" t="str" cm="1">
        <f t="array" ref="AF15">IF('_Engine Hard'!I6&lt;&gt;"","",SDK_RenderDigit("Auto",$AG$15,'_Engine Hard'!I18,9))</f>
        <v/>
      </c>
      <c r="AG15" s="10" t="str">
        <f>""</f>
        <v/>
      </c>
      <c r="AH15" s="14" t="str" cm="1">
        <f t="array" ref="AH15">IF('_Engine Hard'!J6&lt;&gt;"","",SDK_RenderDigit("Auto",$AK$15,'_Engine Hard'!J18,7))</f>
        <v/>
      </c>
      <c r="AI15" s="10" cm="1">
        <f t="array" ref="AI15">IF('_Engine Hard'!J6&lt;&gt;"","",SDK_RenderDigit("Auto",$AK$15,'_Engine Hard'!J18,8))</f>
        <v>8</v>
      </c>
      <c r="AJ15" s="21" t="str" cm="1">
        <f t="array" ref="AJ15">IF('_Engine Hard'!J6&lt;&gt;"","",SDK_RenderDigit("Auto",$AK$15,'_Engine Hard'!J18,9))</f>
        <v/>
      </c>
      <c r="AK15" s="10" t="str">
        <f>""</f>
        <v/>
      </c>
      <c r="AM15" s="115"/>
      <c r="AN15" s="115"/>
      <c r="AO15" s="115"/>
      <c r="AP15" s="115"/>
      <c r="AQ15" s="115"/>
      <c r="AR15" s="115"/>
      <c r="AS15" s="115"/>
      <c r="AT15" s="115"/>
      <c r="AU15" s="115"/>
      <c r="AV15" s="115"/>
      <c r="AW15" s="115"/>
      <c r="AX15" s="115"/>
      <c r="AY15" s="115"/>
      <c r="AZ15" s="115"/>
      <c r="BA15" s="115"/>
      <c r="BB15" s="115"/>
      <c r="BC15" s="115"/>
      <c r="BD15" s="115"/>
      <c r="BE15" s="115"/>
      <c r="BF15" s="115"/>
      <c r="BG15" s="115"/>
      <c r="BH15" s="115"/>
      <c r="BI15" s="19"/>
    </row>
    <row r="16" spans="2:61" ht="15" customHeight="1">
      <c r="B16" s="22" t="str" cm="1">
        <f t="array" ref="B16">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C16" s="11" cm="1">
        <f t="array" ref="C16">IF('_Engine Hard'!B7&lt;&gt;"","",SDK_RenderDigit("Auto",$E$18,'_Engine Hard'!B19,2))</f>
        <v>2</v>
      </c>
      <c r="D16" s="16" cm="1">
        <f t="array" ref="D16">IF('_Engine Hard'!B7&lt;&gt;"","",SDK_RenderDigit("Auto",$E$18,'_Engine Hard'!B19,3))</f>
        <v>3</v>
      </c>
      <c r="E16" s="10"/>
      <c r="F16" s="14" t="str" cm="1">
        <f t="array" ref="F16">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G16" s="10" t="str" cm="1">
        <f t="array" ref="G16">IF('_Engine Hard'!C7&lt;&gt;"","",SDK_RenderDigit("Auto",$I$18,'_Engine Hard'!C19,2))</f>
        <v/>
      </c>
      <c r="H16" s="17" t="str" cm="1">
        <f t="array" ref="H16">IF('_Engine Hard'!C7&lt;&gt;"","",SDK_RenderDigit("Auto",$I$18,'_Engine Hard'!C19,3))</f>
        <v/>
      </c>
      <c r="I16" s="10"/>
      <c r="J16" s="13" t="str" cm="1">
        <f t="array" ref="J16">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K16" s="11" cm="1">
        <f t="array" ref="K16">IF('_Engine Hard'!D7&lt;&gt;"","",SDK_RenderDigit("Auto",$M$18,'_Engine Hard'!D19,2))</f>
        <v>2</v>
      </c>
      <c r="L16" s="23" cm="1">
        <f t="array" ref="L16">IF('_Engine Hard'!D7&lt;&gt;"","",SDK_RenderDigit("Auto",$M$18,'_Engine Hard'!D19,3))</f>
        <v>3</v>
      </c>
      <c r="M16" s="10"/>
      <c r="N16" s="22" t="str" cm="1">
        <f t="array" ref="N16">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O16" s="11" cm="1">
        <f t="array" ref="O16">IF('_Engine Hard'!E7&lt;&gt;"","",SDK_RenderDigit("Auto",$Q$18,'_Engine Hard'!E19,2))</f>
        <v>2</v>
      </c>
      <c r="P16" s="16" cm="1">
        <f t="array" ref="P16">IF('_Engine Hard'!E7&lt;&gt;"","",SDK_RenderDigit("Auto",$Q$18,'_Engine Hard'!E19,3))</f>
        <v>3</v>
      </c>
      <c r="Q16" s="10"/>
      <c r="R16" s="14" t="str" cm="1">
        <f t="array" ref="R16">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1</v>
      </c>
      <c r="S16" s="10" t="str" cm="1">
        <f t="array" ref="S16">IF('_Engine Hard'!F7&lt;&gt;"","",SDK_RenderDigit("Auto",$U$18,'_Engine Hard'!F19,2))</f>
        <v/>
      </c>
      <c r="T16" s="17" cm="1">
        <f t="array" ref="T16">IF('_Engine Hard'!F7&lt;&gt;"","",SDK_RenderDigit("Auto",$U$18,'_Engine Hard'!F19,3))</f>
        <v>3</v>
      </c>
      <c r="U16" s="10"/>
      <c r="V16" s="13" t="str" cm="1">
        <f t="array" ref="V16">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1</v>
      </c>
      <c r="W16" s="11" cm="1">
        <f t="array" ref="W16">IF('_Engine Hard'!G7&lt;&gt;"","",SDK_RenderDigit("Auto",$Y$18,'_Engine Hard'!G19,2))</f>
        <v>2</v>
      </c>
      <c r="X16" s="23" cm="1">
        <f t="array" ref="X16">IF('_Engine Hard'!G7&lt;&gt;"","",SDK_RenderDigit("Auto",$Y$18,'_Engine Hard'!G19,3))</f>
        <v>3</v>
      </c>
      <c r="Y16" s="10"/>
      <c r="Z16" s="22" t="str" cm="1">
        <f t="array" ref="Z16">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AA16" s="11" cm="1">
        <f t="array" ref="AA16">IF('_Engine Hard'!H7&lt;&gt;"","",SDK_RenderDigit("Auto",$AC$18,'_Engine Hard'!H19,2))</f>
        <v>2</v>
      </c>
      <c r="AB16" s="16" cm="1">
        <f t="array" ref="AB16">IF('_Engine Hard'!H7&lt;&gt;"","",SDK_RenderDigit("Auto",$AC$18,'_Engine Hard'!H19,3))</f>
        <v>3</v>
      </c>
      <c r="AC16" s="10"/>
      <c r="AD16" s="14" t="str" cm="1">
        <f t="array" ref="AD16">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AE16" s="10" t="str" cm="1">
        <f t="array" ref="AE16">IF('_Engine Hard'!I7&lt;&gt;"","",SDK_RenderDigit("Auto",$AG$18,'_Engine Hard'!I19,2))</f>
        <v/>
      </c>
      <c r="AF16" s="17" t="str" cm="1">
        <f t="array" ref="AF16">IF('_Engine Hard'!I7&lt;&gt;"","",SDK_RenderDigit("Auto",$AG$18,'_Engine Hard'!I19,3))</f>
        <v/>
      </c>
      <c r="AG16" s="10"/>
      <c r="AH16" s="13" t="str" cm="1">
        <f t="array" ref="AH16">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1</v>
      </c>
      <c r="AI16" s="11" cm="1">
        <f t="array" ref="AI16">IF('_Engine Hard'!J7&lt;&gt;"","",SDK_RenderDigit("Auto",$AK$18,'_Engine Hard'!J19,2))</f>
        <v>2</v>
      </c>
      <c r="AJ16" s="23" cm="1">
        <f t="array" ref="AJ16">IF('_Engine Hard'!J7&lt;&gt;"","",SDK_RenderDigit("Auto",$AK$18,'_Engine Hard'!J19,3))</f>
        <v>3</v>
      </c>
      <c r="AK16" s="10"/>
      <c r="AM16" s="71" t="s">
        <v>151</v>
      </c>
      <c r="AN16" s="71"/>
      <c r="AO16" s="71"/>
      <c r="AP16" s="71"/>
      <c r="AQ16" s="71"/>
      <c r="AR16" s="71"/>
      <c r="AS16" s="71"/>
      <c r="AT16" s="71"/>
      <c r="AU16" s="71"/>
      <c r="AV16" s="71"/>
      <c r="AW16" s="71"/>
      <c r="AX16" s="71"/>
      <c r="AY16" s="71"/>
      <c r="AZ16" s="71"/>
      <c r="BA16" s="71"/>
      <c r="BB16" s="71"/>
      <c r="BC16" s="71"/>
      <c r="BD16" s="71"/>
      <c r="BE16" s="71"/>
      <c r="BF16" s="71"/>
      <c r="BG16" s="71"/>
      <c r="BH16" s="71"/>
    </row>
    <row r="17" spans="2:60" ht="22" customHeight="1" thickBot="1">
      <c r="B17" s="20" t="str" cm="1">
        <f t="array" ref="B17">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C17" s="129"/>
      <c r="D17" s="17" cm="1">
        <f t="array" ref="D17">IF('_Engine Hard'!B7&lt;&gt;"","",SDK_RenderDigit("Auto",$E$18,'_Engine Hard'!B19,6))</f>
        <v>6</v>
      </c>
      <c r="E17" s="10"/>
      <c r="F17" s="14" t="str" cm="1">
        <f t="array" ref="F17">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G17" s="34">
        <f>IF('_Engine Hard'!C31="","",'_Engine Hard'!C31)</f>
        <v>5</v>
      </c>
      <c r="H17" s="17" t="str" cm="1">
        <f t="array" ref="H17">IF('_Engine Hard'!C7&lt;&gt;"","",SDK_RenderDigit("Auto",$I$18,'_Engine Hard'!C19,6))</f>
        <v/>
      </c>
      <c r="I17" s="10"/>
      <c r="J17" s="14" t="str" cm="1">
        <f t="array" ref="J17">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K17" s="129"/>
      <c r="L17" s="21" cm="1">
        <f t="array" ref="L17">IF('_Engine Hard'!D7&lt;&gt;"","",SDK_RenderDigit("Auto",$M$18,'_Engine Hard'!D19,6))</f>
        <v>6</v>
      </c>
      <c r="M17" s="10"/>
      <c r="N17" s="20" t="str" cm="1">
        <f t="array" ref="N17">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O17" s="129"/>
      <c r="P17" s="17" cm="1">
        <f t="array" ref="P17">IF('_Engine Hard'!E7&lt;&gt;"","",SDK_RenderDigit("Auto",$Q$18,'_Engine Hard'!E19,6))</f>
        <v>6</v>
      </c>
      <c r="Q17" s="10"/>
      <c r="R17" s="14" t="str" cm="1">
        <f t="array" ref="R17">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S17" s="129"/>
      <c r="T17" s="17" cm="1">
        <f t="array" ref="T17">IF('_Engine Hard'!F7&lt;&gt;"","",SDK_RenderDigit("Auto",$U$18,'_Engine Hard'!F19,6))</f>
        <v>6</v>
      </c>
      <c r="U17" s="10"/>
      <c r="V17" s="14" t="str" cm="1">
        <f t="array" ref="V17">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W17" s="129"/>
      <c r="X17" s="21" cm="1">
        <f t="array" ref="X17">IF('_Engine Hard'!G7&lt;&gt;"","",SDK_RenderDigit("Auto",$Y$18,'_Engine Hard'!G19,6))</f>
        <v>6</v>
      </c>
      <c r="Y17" s="10"/>
      <c r="Z17" s="20" t="str" cm="1">
        <f t="array" ref="Z17">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AA17" s="129"/>
      <c r="AB17" s="17" cm="1">
        <f t="array" ref="AB17">IF('_Engine Hard'!H7&lt;&gt;"","",SDK_RenderDigit("Auto",$AC$18,'_Engine Hard'!H19,6))</f>
        <v>6</v>
      </c>
      <c r="AC17" s="10"/>
      <c r="AD17" s="14" t="str" cm="1">
        <f t="array" ref="AD17">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AE17" s="34">
        <f>IF('_Engine Hard'!I31="","",'_Engine Hard'!I31)</f>
        <v>4</v>
      </c>
      <c r="AF17" s="17" t="str" cm="1">
        <f t="array" ref="AF17">IF('_Engine Hard'!I7&lt;&gt;"","",SDK_RenderDigit("Auto",$AG$18,'_Engine Hard'!I19,6))</f>
        <v/>
      </c>
      <c r="AG17" s="10"/>
      <c r="AH17" s="14" t="str" cm="1">
        <f t="array" ref="AH17">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AI17" s="129"/>
      <c r="AJ17" s="21" t="str" cm="1">
        <f t="array" ref="AJ17">IF('_Engine Hard'!J7&lt;&gt;"","",SDK_RenderDigit("Auto",$AK$18,'_Engine Hard'!J19,6))</f>
        <v/>
      </c>
      <c r="AK17" s="10"/>
      <c r="AM17" s="55"/>
      <c r="AN17" s="55"/>
      <c r="AO17" s="55"/>
      <c r="AP17" s="55"/>
      <c r="AQ17" s="55"/>
      <c r="AR17" s="55"/>
      <c r="AS17" s="55"/>
      <c r="AT17" s="55"/>
      <c r="AU17" s="55"/>
      <c r="AV17" s="55"/>
      <c r="AW17" s="55"/>
      <c r="AX17" s="55"/>
      <c r="AY17" s="55"/>
      <c r="AZ17" s="55"/>
      <c r="BA17" s="55"/>
      <c r="BB17" s="55"/>
      <c r="BC17" s="55"/>
      <c r="BD17" s="55"/>
      <c r="BE17" s="55"/>
      <c r="BF17" s="55"/>
      <c r="BG17" s="55"/>
      <c r="BH17" s="55"/>
    </row>
    <row r="18" spans="2:60" ht="15" customHeight="1">
      <c r="B18" s="20" cm="1">
        <f t="array" ref="B18">IF('_Engine Hard'!B7&lt;&gt;"","",SDK_RenderDigit("Auto",$E$18,'_Engine Hard'!B19,7))</f>
        <v>7</v>
      </c>
      <c r="C18" s="10" cm="1">
        <f t="array" ref="C18">IF('_Engine Hard'!B7&lt;&gt;"","",SDK_RenderDigit("Auto",$E$18,'_Engine Hard'!B19,8))</f>
        <v>8</v>
      </c>
      <c r="D18" s="17" t="str" cm="1">
        <f t="array" ref="D18">IF('_Engine Hard'!B7&lt;&gt;"","",SDK_RenderDigit("Auto",$E$18,'_Engine Hard'!B19,9))</f>
        <v/>
      </c>
      <c r="E18" s="10" t="str">
        <f>""</f>
        <v/>
      </c>
      <c r="F18" s="14" t="str" cm="1">
        <f t="array" ref="F18">IF('_Engine Hard'!C7&lt;&gt;"","",SDK_RenderDigit("Auto",$I$18,'_Engine Hard'!C19,7))</f>
        <v/>
      </c>
      <c r="G18" s="10" t="str" cm="1">
        <f t="array" ref="G18">IF('_Engine Hard'!C7&lt;&gt;"","",SDK_RenderDigit("Auto",$I$18,'_Engine Hard'!C19,8))</f>
        <v/>
      </c>
      <c r="H18" s="17" t="str" cm="1">
        <f t="array" ref="H18">IF('_Engine Hard'!C7&lt;&gt;"","",SDK_RenderDigit("Auto",$I$18,'_Engine Hard'!C19,9))</f>
        <v/>
      </c>
      <c r="I18" s="10" t="str">
        <f>""</f>
        <v/>
      </c>
      <c r="J18" s="14" t="str" cm="1">
        <f t="array" ref="J18">IF('_Engine Hard'!D7&lt;&gt;"","",SDK_RenderDigit("Auto",$M$18,'_Engine Hard'!D19,7))</f>
        <v/>
      </c>
      <c r="K18" s="10" cm="1">
        <f t="array" ref="K18">IF('_Engine Hard'!D7&lt;&gt;"","",SDK_RenderDigit("Auto",$M$18,'_Engine Hard'!D19,8))</f>
        <v>8</v>
      </c>
      <c r="L18" s="21" cm="1">
        <f t="array" ref="L18">IF('_Engine Hard'!D7&lt;&gt;"","",SDK_RenderDigit("Auto",$M$18,'_Engine Hard'!D19,9))</f>
        <v>9</v>
      </c>
      <c r="M18" s="10" t="str">
        <f>""</f>
        <v/>
      </c>
      <c r="N18" s="20" t="str" cm="1">
        <f t="array" ref="N18">IF('_Engine Hard'!E7&lt;&gt;"","",SDK_RenderDigit("Auto",$Q$18,'_Engine Hard'!E19,7))</f>
        <v/>
      </c>
      <c r="O18" s="10" cm="1">
        <f t="array" ref="O18">IF('_Engine Hard'!E7&lt;&gt;"","",SDK_RenderDigit("Auto",$Q$18,'_Engine Hard'!E19,8))</f>
        <v>8</v>
      </c>
      <c r="P18" s="17" t="str" cm="1">
        <f t="array" ref="P18">IF('_Engine Hard'!E7&lt;&gt;"","",SDK_RenderDigit("Auto",$Q$18,'_Engine Hard'!E19,9))</f>
        <v/>
      </c>
      <c r="Q18" s="10" t="str">
        <f>""</f>
        <v/>
      </c>
      <c r="R18" s="14" t="str" cm="1">
        <f t="array" ref="R18">IF('_Engine Hard'!F7&lt;&gt;"","",SDK_RenderDigit("Auto",$U$18,'_Engine Hard'!F19,7))</f>
        <v/>
      </c>
      <c r="S18" s="10" cm="1">
        <f t="array" ref="S18">IF('_Engine Hard'!F7&lt;&gt;"","",SDK_RenderDigit("Auto",$U$18,'_Engine Hard'!F19,8))</f>
        <v>8</v>
      </c>
      <c r="T18" s="17" t="str" cm="1">
        <f t="array" ref="T18">IF('_Engine Hard'!F7&lt;&gt;"","",SDK_RenderDigit("Auto",$U$18,'_Engine Hard'!F19,9))</f>
        <v/>
      </c>
      <c r="U18" s="10" t="str">
        <f>""</f>
        <v/>
      </c>
      <c r="V18" s="14" t="str" cm="1">
        <f t="array" ref="V18">IF('_Engine Hard'!G7&lt;&gt;"","",SDK_RenderDigit("Auto",$Y$18,'_Engine Hard'!G19,7))</f>
        <v/>
      </c>
      <c r="W18" s="10" t="str" cm="1">
        <f t="array" ref="W18">IF('_Engine Hard'!G7&lt;&gt;"","",SDK_RenderDigit("Auto",$Y$18,'_Engine Hard'!G19,8))</f>
        <v/>
      </c>
      <c r="X18" s="21" t="str" cm="1">
        <f t="array" ref="X18">IF('_Engine Hard'!G7&lt;&gt;"","",SDK_RenderDigit("Auto",$Y$18,'_Engine Hard'!G19,9))</f>
        <v/>
      </c>
      <c r="Y18" s="10" t="str">
        <f>""</f>
        <v/>
      </c>
      <c r="Z18" s="20" cm="1">
        <f t="array" ref="Z18">IF('_Engine Hard'!H7&lt;&gt;"","",SDK_RenderDigit("Auto",$AC$18,'_Engine Hard'!H19,7))</f>
        <v>7</v>
      </c>
      <c r="AA18" s="10" cm="1">
        <f t="array" ref="AA18">IF('_Engine Hard'!H7&lt;&gt;"","",SDK_RenderDigit("Auto",$AC$18,'_Engine Hard'!H19,8))</f>
        <v>8</v>
      </c>
      <c r="AB18" s="17" t="str" cm="1">
        <f t="array" ref="AB18">IF('_Engine Hard'!H7&lt;&gt;"","",SDK_RenderDigit("Auto",$AC$18,'_Engine Hard'!H19,9))</f>
        <v/>
      </c>
      <c r="AC18" s="10" t="str">
        <f>""</f>
        <v/>
      </c>
      <c r="AD18" s="14" t="str" cm="1">
        <f t="array" ref="AD18">IF('_Engine Hard'!I7&lt;&gt;"","",SDK_RenderDigit("Auto",$AG$18,'_Engine Hard'!I19,7))</f>
        <v/>
      </c>
      <c r="AE18" s="10" t="str" cm="1">
        <f t="array" ref="AE18">IF('_Engine Hard'!I7&lt;&gt;"","",SDK_RenderDigit("Auto",$AG$18,'_Engine Hard'!I19,8))</f>
        <v/>
      </c>
      <c r="AF18" s="17" t="str" cm="1">
        <f t="array" ref="AF18">IF('_Engine Hard'!I7&lt;&gt;"","",SDK_RenderDigit("Auto",$AG$18,'_Engine Hard'!I19,9))</f>
        <v/>
      </c>
      <c r="AG18" s="10" t="str">
        <f>""</f>
        <v/>
      </c>
      <c r="AH18" s="14" t="str" cm="1">
        <f t="array" ref="AH18">IF('_Engine Hard'!J7&lt;&gt;"","",SDK_RenderDigit("Auto",$AK$18,'_Engine Hard'!J19,7))</f>
        <v/>
      </c>
      <c r="AI18" s="10" cm="1">
        <f t="array" ref="AI18">IF('_Engine Hard'!J7&lt;&gt;"","",SDK_RenderDigit("Auto",$AK$18,'_Engine Hard'!J19,8))</f>
        <v>8</v>
      </c>
      <c r="AJ18" s="21" t="str" cm="1">
        <f t="array" ref="AJ18">IF('_Engine Hard'!J7&lt;&gt;"","",SDK_RenderDigit("Auto",$AK$18,'_Engine Hard'!J19,9))</f>
        <v/>
      </c>
      <c r="AK18" s="10" t="str">
        <f>""</f>
        <v/>
      </c>
      <c r="AM18" s="55"/>
      <c r="AN18" s="55"/>
      <c r="AO18" s="55"/>
      <c r="AP18" s="55"/>
      <c r="AQ18" s="55"/>
      <c r="AR18" s="55"/>
      <c r="AS18" s="55"/>
      <c r="AT18" s="55"/>
      <c r="AU18" s="55"/>
      <c r="AV18" s="55"/>
      <c r="AW18" s="55"/>
      <c r="AX18" s="55"/>
      <c r="AY18" s="55"/>
      <c r="AZ18" s="55"/>
      <c r="BA18" s="55"/>
      <c r="BB18" s="55"/>
      <c r="BC18" s="55"/>
      <c r="BD18" s="55"/>
      <c r="BE18" s="55"/>
      <c r="BF18" s="55"/>
      <c r="BG18" s="55"/>
      <c r="BH18" s="55"/>
    </row>
    <row r="19" spans="2:60" ht="15" customHeight="1">
      <c r="B19" s="22" t="str" cm="1">
        <f t="array" ref="B19">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C19" s="11" cm="1">
        <f t="array" ref="C19">IF('_Engine Hard'!B8&lt;&gt;"","",SDK_RenderDigit("Auto",$E$21,'_Engine Hard'!B20,2))</f>
        <v>2</v>
      </c>
      <c r="D19" s="16" cm="1">
        <f t="array" ref="D19">IF('_Engine Hard'!B8&lt;&gt;"","",SDK_RenderDigit("Auto",$E$21,'_Engine Hard'!B20,3))</f>
        <v>3</v>
      </c>
      <c r="E19" s="10"/>
      <c r="F19" s="13" t="str" cm="1">
        <f t="array" ref="F19">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G19" s="11" t="str" cm="1">
        <f t="array" ref="G19">IF('_Engine Hard'!C8&lt;&gt;"","",SDK_RenderDigit("Auto",$I$21,'_Engine Hard'!C20,2))</f>
        <v/>
      </c>
      <c r="H19" s="16" t="str" cm="1">
        <f t="array" ref="H19">IF('_Engine Hard'!C8&lt;&gt;"","",SDK_RenderDigit("Auto",$I$21,'_Engine Hard'!C20,3))</f>
        <v/>
      </c>
      <c r="I19" s="10"/>
      <c r="J19" s="13" t="str" cm="1">
        <f t="array" ref="J19">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K19" s="11" cm="1">
        <f t="array" ref="K19">IF('_Engine Hard'!D8&lt;&gt;"","",SDK_RenderDigit("Auto",$M$21,'_Engine Hard'!D20,2))</f>
        <v>2</v>
      </c>
      <c r="L19" s="23" cm="1">
        <f t="array" ref="L19">IF('_Engine Hard'!D8&lt;&gt;"","",SDK_RenderDigit("Auto",$M$21,'_Engine Hard'!D20,3))</f>
        <v>3</v>
      </c>
      <c r="M19" s="10"/>
      <c r="N19" s="22" t="str" cm="1">
        <f t="array" ref="N19">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O19" s="11" t="str" cm="1">
        <f t="array" ref="O19">IF('_Engine Hard'!E8&lt;&gt;"","",SDK_RenderDigit("Auto",$Q$21,'_Engine Hard'!E20,2))</f>
        <v/>
      </c>
      <c r="P19" s="16" t="str" cm="1">
        <f t="array" ref="P19">IF('_Engine Hard'!E8&lt;&gt;"","",SDK_RenderDigit("Auto",$Q$21,'_Engine Hard'!E20,3))</f>
        <v/>
      </c>
      <c r="Q19" s="10"/>
      <c r="R19" s="13" t="str" cm="1">
        <f t="array" ref="R19">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1</v>
      </c>
      <c r="S19" s="11" t="str" cm="1">
        <f t="array" ref="S19">IF('_Engine Hard'!F8&lt;&gt;"","",SDK_RenderDigit("Auto",$U$21,'_Engine Hard'!F20,2))</f>
        <v/>
      </c>
      <c r="T19" s="16" cm="1">
        <f t="array" ref="T19">IF('_Engine Hard'!F8&lt;&gt;"","",SDK_RenderDigit("Auto",$U$21,'_Engine Hard'!F20,3))</f>
        <v>3</v>
      </c>
      <c r="U19" s="10"/>
      <c r="V19" s="13" t="str" cm="1">
        <f t="array" ref="V19">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W19" s="11" t="str" cm="1">
        <f t="array" ref="W19">IF('_Engine Hard'!G8&lt;&gt;"","",SDK_RenderDigit("Auto",$Y$21,'_Engine Hard'!G20,2))</f>
        <v/>
      </c>
      <c r="X19" s="23" t="str" cm="1">
        <f t="array" ref="X19">IF('_Engine Hard'!G8&lt;&gt;"","",SDK_RenderDigit("Auto",$Y$21,'_Engine Hard'!G20,3))</f>
        <v/>
      </c>
      <c r="Y19" s="10"/>
      <c r="Z19" s="22" t="str" cm="1">
        <f t="array" ref="Z19">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AA19" s="11" cm="1">
        <f t="array" ref="AA19">IF('_Engine Hard'!H8&lt;&gt;"","",SDK_RenderDigit("Auto",$AC$21,'_Engine Hard'!H20,2))</f>
        <v>2</v>
      </c>
      <c r="AB19" s="16" cm="1">
        <f t="array" ref="AB19">IF('_Engine Hard'!H8&lt;&gt;"","",SDK_RenderDigit("Auto",$AC$21,'_Engine Hard'!H20,3))</f>
        <v>3</v>
      </c>
      <c r="AC19" s="10"/>
      <c r="AD19" s="13" t="str" cm="1">
        <f t="array" ref="AD19">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1</v>
      </c>
      <c r="AE19" s="11" t="str" cm="1">
        <f t="array" ref="AE19">IF('_Engine Hard'!I8&lt;&gt;"","",SDK_RenderDigit("Auto",$AG$21,'_Engine Hard'!I20,2))</f>
        <v/>
      </c>
      <c r="AF19" s="16" cm="1">
        <f t="array" ref="AF19">IF('_Engine Hard'!I8&lt;&gt;"","",SDK_RenderDigit("Auto",$AG$21,'_Engine Hard'!I20,3))</f>
        <v>3</v>
      </c>
      <c r="AG19" s="10"/>
      <c r="AH19" s="13" t="str" cm="1">
        <f t="array" ref="AH19">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AI19" s="11" t="str" cm="1">
        <f t="array" ref="AI19">IF('_Engine Hard'!J8&lt;&gt;"","",SDK_RenderDigit("Auto",$AK$21,'_Engine Hard'!J20,2))</f>
        <v/>
      </c>
      <c r="AJ19" s="23" t="str" cm="1">
        <f t="array" ref="AJ19">IF('_Engine Hard'!J8&lt;&gt;"","",SDK_RenderDigit("Auto",$AK$21,'_Engine Hard'!J20,3))</f>
        <v/>
      </c>
      <c r="AK19" s="10"/>
      <c r="AM19" s="55"/>
      <c r="AN19" s="55"/>
      <c r="AO19" s="55"/>
      <c r="AP19" s="55"/>
      <c r="AQ19" s="55"/>
      <c r="AR19" s="55"/>
      <c r="AS19" s="55"/>
      <c r="AT19" s="55"/>
      <c r="AU19" s="55"/>
      <c r="AV19" s="55"/>
      <c r="AW19" s="55"/>
      <c r="AX19" s="55"/>
      <c r="AY19" s="55"/>
      <c r="AZ19" s="55"/>
      <c r="BA19" s="55"/>
      <c r="BB19" s="55"/>
      <c r="BC19" s="55"/>
      <c r="BD19" s="55"/>
      <c r="BE19" s="55"/>
      <c r="BF19" s="55"/>
      <c r="BG19" s="55"/>
      <c r="BH19" s="55"/>
    </row>
    <row r="20" spans="2:60" ht="22" customHeight="1" thickBot="1">
      <c r="B20" s="20" t="str" cm="1">
        <f t="array" ref="B20">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4</v>
      </c>
      <c r="C20" s="129"/>
      <c r="D20" s="17" cm="1">
        <f t="array" ref="D20">IF('_Engine Hard'!B8&lt;&gt;"","",SDK_RenderDigit("Auto",$E$21,'_Engine Hard'!B20,6))</f>
        <v>6</v>
      </c>
      <c r="E20" s="10"/>
      <c r="F20" s="14" t="str" cm="1">
        <f t="array" ref="F20">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4</v>
      </c>
      <c r="G20" s="129"/>
      <c r="H20" s="17" cm="1">
        <f t="array" ref="H20">IF('_Engine Hard'!C8&lt;&gt;"","",SDK_RenderDigit("Auto",$I$21,'_Engine Hard'!C20,6))</f>
        <v>6</v>
      </c>
      <c r="I20" s="10"/>
      <c r="J20" s="14" t="str" cm="1">
        <f t="array" ref="J20">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K20" s="129"/>
      <c r="L20" s="21" cm="1">
        <f t="array" ref="L20">IF('_Engine Hard'!D8&lt;&gt;"","",SDK_RenderDigit("Auto",$M$21,'_Engine Hard'!D20,6))</f>
        <v>6</v>
      </c>
      <c r="M20" s="10"/>
      <c r="N20" s="20" t="str" cm="1">
        <f t="array" ref="N20">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O20" s="34">
        <f>IF('_Engine Hard'!E32="","",'_Engine Hard'!E32)</f>
        <v>5</v>
      </c>
      <c r="P20" s="17" t="str" cm="1">
        <f t="array" ref="P20">IF('_Engine Hard'!E8&lt;&gt;"","",SDK_RenderDigit("Auto",$Q$21,'_Engine Hard'!E20,6))</f>
        <v/>
      </c>
      <c r="Q20" s="10"/>
      <c r="R20" s="14" t="str" cm="1">
        <f t="array" ref="R20">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S20" s="129"/>
      <c r="T20" s="17" cm="1">
        <f t="array" ref="T20">IF('_Engine Hard'!F8&lt;&gt;"","",SDK_RenderDigit("Auto",$U$21,'_Engine Hard'!F20,6))</f>
        <v>6</v>
      </c>
      <c r="U20" s="10"/>
      <c r="V20" s="14" t="str" cm="1">
        <f t="array" ref="V20">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W20" s="34">
        <f>IF('_Engine Hard'!G32="","",'_Engine Hard'!G32)</f>
        <v>7</v>
      </c>
      <c r="X20" s="21" t="str" cm="1">
        <f t="array" ref="X20">IF('_Engine Hard'!G8&lt;&gt;"","",SDK_RenderDigit("Auto",$Y$21,'_Engine Hard'!G20,6))</f>
        <v/>
      </c>
      <c r="Y20" s="10"/>
      <c r="Z20" s="20" t="str" cm="1">
        <f t="array" ref="Z20">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AA20" s="129"/>
      <c r="AB20" s="17" cm="1">
        <f t="array" ref="AB20">IF('_Engine Hard'!H8&lt;&gt;"","",SDK_RenderDigit("Auto",$AC$21,'_Engine Hard'!H20,6))</f>
        <v>6</v>
      </c>
      <c r="AC20" s="10"/>
      <c r="AD20" s="14" t="str" cm="1">
        <f t="array" ref="AD20">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AE20" s="129"/>
      <c r="AF20" s="17" cm="1">
        <f t="array" ref="AF20">IF('_Engine Hard'!I8&lt;&gt;"","",SDK_RenderDigit("Auto",$AG$21,'_Engine Hard'!I20,6))</f>
        <v>6</v>
      </c>
      <c r="AG20" s="10"/>
      <c r="AH20" s="14" t="str" cm="1">
        <f t="array" ref="AH20">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AI20" s="34">
        <f>IF('_Engine Hard'!J32="","",'_Engine Hard'!J32)</f>
        <v>9</v>
      </c>
      <c r="AJ20" s="21" t="str" cm="1">
        <f t="array" ref="AJ20">IF('_Engine Hard'!J8&lt;&gt;"","",SDK_RenderDigit("Auto",$AK$21,'_Engine Hard'!J20,6))</f>
        <v/>
      </c>
      <c r="AK20" s="10"/>
      <c r="AM20" s="55"/>
      <c r="AN20" s="55"/>
      <c r="AO20" s="55"/>
      <c r="AP20" s="55"/>
      <c r="AQ20" s="55"/>
      <c r="AR20" s="55"/>
      <c r="AS20" s="55"/>
      <c r="AT20" s="55"/>
      <c r="AU20" s="55"/>
      <c r="AV20" s="55"/>
      <c r="AW20" s="55"/>
      <c r="AX20" s="55"/>
      <c r="AY20" s="55"/>
      <c r="AZ20" s="55"/>
      <c r="BA20" s="55"/>
      <c r="BB20" s="55"/>
      <c r="BC20" s="55"/>
      <c r="BD20" s="55"/>
      <c r="BE20" s="55"/>
      <c r="BF20" s="55"/>
      <c r="BG20" s="55"/>
      <c r="BH20" s="55"/>
    </row>
    <row r="21" spans="2:60" ht="15" customHeight="1" thickBot="1">
      <c r="B21" s="20" t="str" cm="1">
        <f t="array" ref="B21">IF('_Engine Hard'!B8&lt;&gt;"","",SDK_RenderDigit("Auto",$E$21,'_Engine Hard'!B20,7))</f>
        <v/>
      </c>
      <c r="C21" s="10" cm="1">
        <f t="array" ref="C21">IF('_Engine Hard'!B8&lt;&gt;"","",SDK_RenderDigit("Auto",$E$21,'_Engine Hard'!B20,8))</f>
        <v>8</v>
      </c>
      <c r="D21" s="17" t="str" cm="1">
        <f t="array" ref="D21">IF('_Engine Hard'!B8&lt;&gt;"","",SDK_RenderDigit("Auto",$E$21,'_Engine Hard'!B20,9))</f>
        <v/>
      </c>
      <c r="E21" s="10" t="str">
        <f>""</f>
        <v/>
      </c>
      <c r="F21" s="14" t="str" cm="1">
        <f t="array" ref="F21">IF('_Engine Hard'!C8&lt;&gt;"","",SDK_RenderDigit("Auto",$I$21,'_Engine Hard'!C20,7))</f>
        <v/>
      </c>
      <c r="G21" s="10" cm="1">
        <f t="array" ref="G21">IF('_Engine Hard'!C8&lt;&gt;"","",SDK_RenderDigit("Auto",$I$21,'_Engine Hard'!C20,8))</f>
        <v>8</v>
      </c>
      <c r="H21" s="17" t="str" cm="1">
        <f t="array" ref="H21">IF('_Engine Hard'!C8&lt;&gt;"","",SDK_RenderDigit("Auto",$I$21,'_Engine Hard'!C20,9))</f>
        <v/>
      </c>
      <c r="I21" s="10" t="str">
        <f>""</f>
        <v/>
      </c>
      <c r="J21" s="14" t="str" cm="1">
        <f t="array" ref="J21">IF('_Engine Hard'!D8&lt;&gt;"","",SDK_RenderDigit("Auto",$M$21,'_Engine Hard'!D20,7))</f>
        <v/>
      </c>
      <c r="K21" s="10" cm="1">
        <f t="array" ref="K21">IF('_Engine Hard'!D8&lt;&gt;"","",SDK_RenderDigit("Auto",$M$21,'_Engine Hard'!D20,8))</f>
        <v>8</v>
      </c>
      <c r="L21" s="21" t="str" cm="1">
        <f t="array" ref="L21">IF('_Engine Hard'!D8&lt;&gt;"","",SDK_RenderDigit("Auto",$M$21,'_Engine Hard'!D20,9))</f>
        <v/>
      </c>
      <c r="M21" s="10" t="str">
        <f>""</f>
        <v/>
      </c>
      <c r="N21" s="20" t="str" cm="1">
        <f t="array" ref="N21">IF('_Engine Hard'!E8&lt;&gt;"","",SDK_RenderDigit("Auto",$Q$21,'_Engine Hard'!E20,7))</f>
        <v/>
      </c>
      <c r="O21" s="10" t="str" cm="1">
        <f t="array" ref="O21">IF('_Engine Hard'!E8&lt;&gt;"","",SDK_RenderDigit("Auto",$Q$21,'_Engine Hard'!E20,8))</f>
        <v/>
      </c>
      <c r="P21" s="17" t="str" cm="1">
        <f t="array" ref="P21">IF('_Engine Hard'!E8&lt;&gt;"","",SDK_RenderDigit("Auto",$Q$21,'_Engine Hard'!E20,9))</f>
        <v/>
      </c>
      <c r="Q21" s="10" t="str">
        <f>""</f>
        <v/>
      </c>
      <c r="R21" s="14" t="str" cm="1">
        <f t="array" ref="R21">IF('_Engine Hard'!F8&lt;&gt;"","",SDK_RenderDigit("Auto",$U$21,'_Engine Hard'!F20,7))</f>
        <v/>
      </c>
      <c r="S21" s="10" cm="1">
        <f t="array" ref="S21">IF('_Engine Hard'!F8&lt;&gt;"","",SDK_RenderDigit("Auto",$U$21,'_Engine Hard'!F20,8))</f>
        <v>8</v>
      </c>
      <c r="T21" s="17" t="str" cm="1">
        <f t="array" ref="T21">IF('_Engine Hard'!F8&lt;&gt;"","",SDK_RenderDigit("Auto",$U$21,'_Engine Hard'!F20,9))</f>
        <v/>
      </c>
      <c r="U21" s="10" t="str">
        <f>""</f>
        <v/>
      </c>
      <c r="V21" s="14" t="str" cm="1">
        <f t="array" ref="V21">IF('_Engine Hard'!G8&lt;&gt;"","",SDK_RenderDigit("Auto",$Y$21,'_Engine Hard'!G20,7))</f>
        <v/>
      </c>
      <c r="W21" s="10" t="str" cm="1">
        <f t="array" ref="W21">IF('_Engine Hard'!G8&lt;&gt;"","",SDK_RenderDigit("Auto",$Y$21,'_Engine Hard'!G20,8))</f>
        <v/>
      </c>
      <c r="X21" s="21" t="str" cm="1">
        <f t="array" ref="X21">IF('_Engine Hard'!G8&lt;&gt;"","",SDK_RenderDigit("Auto",$Y$21,'_Engine Hard'!G20,9))</f>
        <v/>
      </c>
      <c r="Y21" s="10" t="str">
        <f>""</f>
        <v/>
      </c>
      <c r="Z21" s="20" t="str" cm="1">
        <f t="array" ref="Z21">IF('_Engine Hard'!H8&lt;&gt;"","",SDK_RenderDigit("Auto",$AC$21,'_Engine Hard'!H20,7))</f>
        <v/>
      </c>
      <c r="AA21" s="10" cm="1">
        <f t="array" ref="AA21">IF('_Engine Hard'!H8&lt;&gt;"","",SDK_RenderDigit("Auto",$AC$21,'_Engine Hard'!H20,8))</f>
        <v>8</v>
      </c>
      <c r="AB21" s="17" t="str" cm="1">
        <f t="array" ref="AB21">IF('_Engine Hard'!H8&lt;&gt;"","",SDK_RenderDigit("Auto",$AC$21,'_Engine Hard'!H20,9))</f>
        <v/>
      </c>
      <c r="AC21" s="10" t="str">
        <f>""</f>
        <v/>
      </c>
      <c r="AD21" s="14" t="str" cm="1">
        <f t="array" ref="AD21">IF('_Engine Hard'!I8&lt;&gt;"","",SDK_RenderDigit("Auto",$AG$21,'_Engine Hard'!I20,7))</f>
        <v/>
      </c>
      <c r="AE21" s="10" t="str" cm="1">
        <f t="array" ref="AE21">IF('_Engine Hard'!I8&lt;&gt;"","",SDK_RenderDigit("Auto",$AG$21,'_Engine Hard'!I20,8))</f>
        <v/>
      </c>
      <c r="AF21" s="17" t="str" cm="1">
        <f t="array" ref="AF21">IF('_Engine Hard'!I8&lt;&gt;"","",SDK_RenderDigit("Auto",$AG$21,'_Engine Hard'!I20,9))</f>
        <v/>
      </c>
      <c r="AG21" s="10" t="str">
        <f>""</f>
        <v/>
      </c>
      <c r="AH21" s="14" t="str" cm="1">
        <f t="array" ref="AH21">IF('_Engine Hard'!J8&lt;&gt;"","",SDK_RenderDigit("Auto",$AK$21,'_Engine Hard'!J20,7))</f>
        <v/>
      </c>
      <c r="AI21" s="10" t="str" cm="1">
        <f t="array" ref="AI21">IF('_Engine Hard'!J8&lt;&gt;"","",SDK_RenderDigit("Auto",$AK$21,'_Engine Hard'!J20,8))</f>
        <v/>
      </c>
      <c r="AJ21" s="21" t="str" cm="1">
        <f t="array" ref="AJ21">IF('_Engine Hard'!J8&lt;&gt;"","",SDK_RenderDigit("Auto",$AK$21,'_Engine Hard'!J20,9))</f>
        <v/>
      </c>
      <c r="AK21" s="10" t="str">
        <f>""</f>
        <v/>
      </c>
      <c r="AM21" s="55"/>
      <c r="AN21" s="55"/>
      <c r="AO21" s="55"/>
      <c r="AP21" s="55"/>
      <c r="AQ21" s="55"/>
      <c r="AR21" s="55"/>
      <c r="AS21" s="55"/>
      <c r="AT21" s="55"/>
      <c r="AU21" s="55"/>
      <c r="AV21" s="55"/>
      <c r="AW21" s="55"/>
      <c r="AX21" s="55"/>
      <c r="AY21" s="55"/>
      <c r="AZ21" s="55"/>
      <c r="BA21" s="55"/>
      <c r="BB21" s="55"/>
      <c r="BC21" s="55"/>
      <c r="BD21" s="55"/>
      <c r="BE21" s="55"/>
      <c r="BF21" s="55"/>
      <c r="BG21" s="55"/>
      <c r="BH21" s="55"/>
    </row>
    <row r="22" spans="2:60" ht="15" customHeight="1" thickTop="1">
      <c r="B22" s="24" t="str" cm="1">
        <f t="array" ref="B22">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C22" s="25" t="str" cm="1">
        <f t="array" ref="C22">IF('_Engine Hard'!B9&lt;&gt;"","",SDK_RenderDigit("Auto",$E$24,'_Engine Hard'!B21,2))</f>
        <v/>
      </c>
      <c r="D22" s="26" t="str" cm="1">
        <f t="array" ref="D22">IF('_Engine Hard'!B9&lt;&gt;"","",SDK_RenderDigit("Auto",$E$24,'_Engine Hard'!B21,3))</f>
        <v/>
      </c>
      <c r="E22" s="25"/>
      <c r="F22" s="27" t="str" cm="1">
        <f t="array" ref="F22">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G22" s="25" t="str" cm="1">
        <f t="array" ref="G22">IF('_Engine Hard'!C9&lt;&gt;"","",SDK_RenderDigit("Auto",$I$24,'_Engine Hard'!C21,2))</f>
        <v/>
      </c>
      <c r="H22" s="26" t="str" cm="1">
        <f t="array" ref="H22">IF('_Engine Hard'!C9&lt;&gt;"","",SDK_RenderDigit("Auto",$I$24,'_Engine Hard'!C21,3))</f>
        <v/>
      </c>
      <c r="I22" s="25"/>
      <c r="J22" s="27" t="str" cm="1">
        <f t="array" ref="J22">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K22" s="25" t="str" cm="1">
        <f t="array" ref="K22">IF('_Engine Hard'!D9&lt;&gt;"","",SDK_RenderDigit("Auto",$M$24,'_Engine Hard'!D21,2))</f>
        <v/>
      </c>
      <c r="L22" s="28" t="str" cm="1">
        <f t="array" ref="L22">IF('_Engine Hard'!D9&lt;&gt;"","",SDK_RenderDigit("Auto",$M$24,'_Engine Hard'!D21,3))</f>
        <v/>
      </c>
      <c r="M22" s="25"/>
      <c r="N22" s="24" t="str" cm="1">
        <f t="array" ref="N22">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O22" s="25" t="str" cm="1">
        <f t="array" ref="O22">IF('_Engine Hard'!E9&lt;&gt;"","",SDK_RenderDigit("Auto",$Q$24,'_Engine Hard'!E21,2))</f>
        <v/>
      </c>
      <c r="P22" s="26" t="str" cm="1">
        <f t="array" ref="P22">IF('_Engine Hard'!E9&lt;&gt;"","",SDK_RenderDigit("Auto",$Q$24,'_Engine Hard'!E21,3))</f>
        <v/>
      </c>
      <c r="Q22" s="25"/>
      <c r="R22" s="27" t="str" cm="1">
        <f t="array" ref="R22">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S22" s="25" t="str" cm="1">
        <f t="array" ref="S22">IF('_Engine Hard'!F9&lt;&gt;"","",SDK_RenderDigit("Auto",$U$24,'_Engine Hard'!F21,2))</f>
        <v/>
      </c>
      <c r="T22" s="26" cm="1">
        <f t="array" ref="T22">IF('_Engine Hard'!F9&lt;&gt;"","",SDK_RenderDigit("Auto",$U$24,'_Engine Hard'!F21,3))</f>
        <v>3</v>
      </c>
      <c r="U22" s="25"/>
      <c r="V22" s="27" t="str" cm="1">
        <f t="array" ref="V22">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W22" s="25" t="str" cm="1">
        <f t="array" ref="W22">IF('_Engine Hard'!G9&lt;&gt;"","",SDK_RenderDigit("Auto",$Y$24,'_Engine Hard'!G21,2))</f>
        <v/>
      </c>
      <c r="X22" s="28" t="str" cm="1">
        <f t="array" ref="X22">IF('_Engine Hard'!G9&lt;&gt;"","",SDK_RenderDigit("Auto",$Y$24,'_Engine Hard'!G21,3))</f>
        <v/>
      </c>
      <c r="Y22" s="25"/>
      <c r="Z22" s="24" t="str" cm="1">
        <f t="array" ref="Z22">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AA22" s="25" t="str" cm="1">
        <f t="array" ref="AA22">IF('_Engine Hard'!H9&lt;&gt;"","",SDK_RenderDigit("Auto",$AC$24,'_Engine Hard'!H21,2))</f>
        <v/>
      </c>
      <c r="AB22" s="26" cm="1">
        <f t="array" ref="AB22">IF('_Engine Hard'!H9&lt;&gt;"","",SDK_RenderDigit("Auto",$AC$24,'_Engine Hard'!H21,3))</f>
        <v>3</v>
      </c>
      <c r="AC22" s="25"/>
      <c r="AD22" s="27" t="str" cm="1">
        <f t="array" ref="AD22">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AE22" s="25" t="str" cm="1">
        <f t="array" ref="AE22">IF('_Engine Hard'!I9&lt;&gt;"","",SDK_RenderDigit("Auto",$AG$24,'_Engine Hard'!I21,2))</f>
        <v/>
      </c>
      <c r="AF22" s="26" cm="1">
        <f t="array" ref="AF22">IF('_Engine Hard'!I9&lt;&gt;"","",SDK_RenderDigit("Auto",$AG$24,'_Engine Hard'!I21,3))</f>
        <v>3</v>
      </c>
      <c r="AG22" s="25"/>
      <c r="AH22" s="27" t="str" cm="1">
        <f t="array" ref="AH22">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AI22" s="25" t="str" cm="1">
        <f t="array" ref="AI22">IF('_Engine Hard'!J9&lt;&gt;"","",SDK_RenderDigit("Auto",$AK$24,'_Engine Hard'!J21,2))</f>
        <v/>
      </c>
      <c r="AJ22" s="28" cm="1">
        <f t="array" ref="AJ22">IF('_Engine Hard'!J9&lt;&gt;"","",SDK_RenderDigit("Auto",$AK$24,'_Engine Hard'!J21,3))</f>
        <v>3</v>
      </c>
      <c r="AK22" s="10"/>
      <c r="AM22" s="55"/>
      <c r="AN22" s="55"/>
      <c r="AO22" s="55"/>
      <c r="AP22" s="55"/>
      <c r="AQ22" s="55"/>
      <c r="AR22" s="55"/>
      <c r="AS22" s="55"/>
      <c r="AT22" s="55"/>
      <c r="AU22" s="55"/>
      <c r="AV22" s="55"/>
      <c r="AW22" s="55"/>
      <c r="AX22" s="55"/>
      <c r="AY22" s="55"/>
      <c r="AZ22" s="55"/>
      <c r="BA22" s="55"/>
      <c r="BB22" s="55"/>
      <c r="BC22" s="55"/>
      <c r="BD22" s="55"/>
      <c r="BE22" s="55"/>
      <c r="BF22" s="55"/>
      <c r="BG22" s="55"/>
      <c r="BH22" s="55"/>
    </row>
    <row r="23" spans="2:60" ht="22" customHeight="1" thickBot="1">
      <c r="B23" s="20" t="str" cm="1">
        <f t="array" ref="B23">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C23" s="34">
        <f>IF('_Engine Hard'!B33="","",'_Engine Hard'!B33)</f>
        <v>9</v>
      </c>
      <c r="D23" s="17" t="str" cm="1">
        <f t="array" ref="D23">IF('_Engine Hard'!B9&lt;&gt;"","",SDK_RenderDigit("Auto",$E$24,'_Engine Hard'!B21,6))</f>
        <v/>
      </c>
      <c r="E23" s="10"/>
      <c r="F23" s="14" t="str" cm="1">
        <f t="array" ref="F23">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G23" s="34">
        <f>IF('_Engine Hard'!C33="","",'_Engine Hard'!C33)</f>
        <v>2</v>
      </c>
      <c r="H23" s="17" t="str" cm="1">
        <f t="array" ref="H23">IF('_Engine Hard'!C9&lt;&gt;"","",SDK_RenderDigit("Auto",$I$24,'_Engine Hard'!C21,6))</f>
        <v/>
      </c>
      <c r="I23" s="10"/>
      <c r="J23" s="14" t="str" cm="1">
        <f t="array" ref="J23">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K23" s="129"/>
      <c r="L23" s="21" cm="1">
        <f t="array" ref="L23">IF('_Engine Hard'!D9&lt;&gt;"","",SDK_RenderDigit("Auto",$M$24,'_Engine Hard'!D21,6))</f>
        <v>6</v>
      </c>
      <c r="M23" s="10"/>
      <c r="N23" s="20" t="str" cm="1">
        <f t="array" ref="N23">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O23" s="34">
        <f>IF('_Engine Hard'!E33="","",'_Engine Hard'!E33)</f>
        <v>1</v>
      </c>
      <c r="P23" s="17" t="str" cm="1">
        <f t="array" ref="P23">IF('_Engine Hard'!E9&lt;&gt;"","",SDK_RenderDigit("Auto",$Q$24,'_Engine Hard'!E21,6))</f>
        <v/>
      </c>
      <c r="Q23" s="10"/>
      <c r="R23" s="14" t="str" cm="1">
        <f t="array" ref="R23">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4</v>
      </c>
      <c r="S23" s="129"/>
      <c r="T23" s="17" cm="1">
        <f t="array" ref="T23">IF('_Engine Hard'!F9&lt;&gt;"","",SDK_RenderDigit("Auto",$U$24,'_Engine Hard'!F21,6))</f>
        <v>6</v>
      </c>
      <c r="U23" s="10"/>
      <c r="V23" s="14" t="str" cm="1">
        <f t="array" ref="V23">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W23" s="34">
        <f>IF('_Engine Hard'!G33="","",'_Engine Hard'!G33)</f>
        <v>8</v>
      </c>
      <c r="X23" s="21" t="str" cm="1">
        <f t="array" ref="X23">IF('_Engine Hard'!G9&lt;&gt;"","",SDK_RenderDigit("Auto",$Y$24,'_Engine Hard'!G21,6))</f>
        <v/>
      </c>
      <c r="Y23" s="10"/>
      <c r="Z23" s="20" t="str" cm="1">
        <f t="array" ref="Z23">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4·5</v>
      </c>
      <c r="AA23" s="129"/>
      <c r="AB23" s="17" cm="1">
        <f t="array" ref="AB23">IF('_Engine Hard'!H9&lt;&gt;"","",SDK_RenderDigit("Auto",$AC$24,'_Engine Hard'!H21,6))</f>
        <v>6</v>
      </c>
      <c r="AC23" s="10"/>
      <c r="AD23" s="14" t="str" cm="1">
        <f t="array" ref="AD23">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5</v>
      </c>
      <c r="AE23" s="129"/>
      <c r="AF23" s="17" cm="1">
        <f t="array" ref="AF23">IF('_Engine Hard'!I9&lt;&gt;"","",SDK_RenderDigit("Auto",$AG$24,'_Engine Hard'!I21,6))</f>
        <v>6</v>
      </c>
      <c r="AG23" s="10"/>
      <c r="AH23" s="14" t="str" cm="1">
        <f t="array" ref="AH23">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4·5</v>
      </c>
      <c r="AI23" s="129"/>
      <c r="AJ23" s="21" t="str" cm="1">
        <f t="array" ref="AJ23">IF('_Engine Hard'!J9&lt;&gt;"","",SDK_RenderDigit("Auto",$AK$24,'_Engine Hard'!J21,6))</f>
        <v/>
      </c>
      <c r="AK23" s="10"/>
      <c r="AM23" s="55"/>
      <c r="AN23" s="55"/>
      <c r="AO23" s="55"/>
      <c r="AP23" s="55"/>
      <c r="AQ23" s="55"/>
      <c r="AR23" s="55"/>
      <c r="AS23" s="55"/>
      <c r="AT23" s="55"/>
      <c r="AU23" s="55"/>
      <c r="AV23" s="55"/>
      <c r="AW23" s="55"/>
      <c r="AX23" s="55"/>
      <c r="AY23" s="55"/>
      <c r="AZ23" s="55"/>
      <c r="BA23" s="55"/>
      <c r="BB23" s="55"/>
      <c r="BC23" s="55"/>
      <c r="BD23" s="55"/>
      <c r="BE23" s="55"/>
      <c r="BF23" s="55"/>
      <c r="BG23" s="55"/>
      <c r="BH23" s="55"/>
    </row>
    <row r="24" spans="2:60" ht="15" customHeight="1">
      <c r="B24" s="20" t="str" cm="1">
        <f t="array" ref="B24">IF('_Engine Hard'!B9&lt;&gt;"","",SDK_RenderDigit("Auto",$E$24,'_Engine Hard'!B21,7))</f>
        <v/>
      </c>
      <c r="C24" s="10" t="str" cm="1">
        <f t="array" ref="C24">IF('_Engine Hard'!B9&lt;&gt;"","",SDK_RenderDigit("Auto",$E$24,'_Engine Hard'!B21,8))</f>
        <v/>
      </c>
      <c r="D24" s="17" t="str" cm="1">
        <f t="array" ref="D24">IF('_Engine Hard'!B9&lt;&gt;"","",SDK_RenderDigit("Auto",$E$24,'_Engine Hard'!B21,9))</f>
        <v/>
      </c>
      <c r="E24" s="10" t="str">
        <f>""</f>
        <v/>
      </c>
      <c r="F24" s="15" t="str" cm="1">
        <f t="array" ref="F24">IF('_Engine Hard'!C9&lt;&gt;"","",SDK_RenderDigit("Auto",$I$24,'_Engine Hard'!C21,7))</f>
        <v/>
      </c>
      <c r="G24" s="12" t="str" cm="1">
        <f t="array" ref="G24">IF('_Engine Hard'!C9&lt;&gt;"","",SDK_RenderDigit("Auto",$I$24,'_Engine Hard'!C21,8))</f>
        <v/>
      </c>
      <c r="H24" s="18" t="str" cm="1">
        <f t="array" ref="H24">IF('_Engine Hard'!C9&lt;&gt;"","",SDK_RenderDigit("Auto",$I$24,'_Engine Hard'!C21,9))</f>
        <v/>
      </c>
      <c r="I24" s="10" t="str">
        <f>""</f>
        <v/>
      </c>
      <c r="J24" s="14" t="str" cm="1">
        <f t="array" ref="J24">IF('_Engine Hard'!D9&lt;&gt;"","",SDK_RenderDigit("Auto",$M$24,'_Engine Hard'!D21,7))</f>
        <v/>
      </c>
      <c r="K24" s="10" t="str" cm="1">
        <f t="array" ref="K24">IF('_Engine Hard'!D9&lt;&gt;"","",SDK_RenderDigit("Auto",$M$24,'_Engine Hard'!D21,8))</f>
        <v/>
      </c>
      <c r="L24" s="21" t="str" cm="1">
        <f t="array" ref="L24">IF('_Engine Hard'!D9&lt;&gt;"","",SDK_RenderDigit("Auto",$M$24,'_Engine Hard'!D21,9))</f>
        <v/>
      </c>
      <c r="M24" s="10" t="str">
        <f>""</f>
        <v/>
      </c>
      <c r="N24" s="20" t="str" cm="1">
        <f t="array" ref="N24">IF('_Engine Hard'!E9&lt;&gt;"","",SDK_RenderDigit("Auto",$Q$24,'_Engine Hard'!E21,7))</f>
        <v/>
      </c>
      <c r="O24" s="10" t="str" cm="1">
        <f t="array" ref="O24">IF('_Engine Hard'!E9&lt;&gt;"","",SDK_RenderDigit("Auto",$Q$24,'_Engine Hard'!E21,8))</f>
        <v/>
      </c>
      <c r="P24" s="17" t="str" cm="1">
        <f t="array" ref="P24">IF('_Engine Hard'!E9&lt;&gt;"","",SDK_RenderDigit("Auto",$Q$24,'_Engine Hard'!E21,9))</f>
        <v/>
      </c>
      <c r="Q24" s="10" t="str">
        <f>""</f>
        <v/>
      </c>
      <c r="R24" s="15" cm="1">
        <f t="array" ref="R24">IF('_Engine Hard'!F9&lt;&gt;"","",SDK_RenderDigit("Auto",$U$24,'_Engine Hard'!F21,7))</f>
        <v>7</v>
      </c>
      <c r="S24" s="12" t="str" cm="1">
        <f t="array" ref="S24">IF('_Engine Hard'!F9&lt;&gt;"","",SDK_RenderDigit("Auto",$U$24,'_Engine Hard'!F21,8))</f>
        <v/>
      </c>
      <c r="T24" s="18" t="str" cm="1">
        <f t="array" ref="T24">IF('_Engine Hard'!F9&lt;&gt;"","",SDK_RenderDigit("Auto",$U$24,'_Engine Hard'!F21,9))</f>
        <v/>
      </c>
      <c r="U24" s="10" t="str">
        <f>""</f>
        <v/>
      </c>
      <c r="V24" s="14" t="str" cm="1">
        <f t="array" ref="V24">IF('_Engine Hard'!G9&lt;&gt;"","",SDK_RenderDigit("Auto",$Y$24,'_Engine Hard'!G21,7))</f>
        <v/>
      </c>
      <c r="W24" s="10" t="str" cm="1">
        <f t="array" ref="W24">IF('_Engine Hard'!G9&lt;&gt;"","",SDK_RenderDigit("Auto",$Y$24,'_Engine Hard'!G21,8))</f>
        <v/>
      </c>
      <c r="X24" s="21" t="str" cm="1">
        <f t="array" ref="X24">IF('_Engine Hard'!G9&lt;&gt;"","",SDK_RenderDigit("Auto",$Y$24,'_Engine Hard'!G21,9))</f>
        <v/>
      </c>
      <c r="Y24" s="10" t="str">
        <f>""</f>
        <v/>
      </c>
      <c r="Z24" s="20" cm="1">
        <f t="array" ref="Z24">IF('_Engine Hard'!H9&lt;&gt;"","",SDK_RenderDigit("Auto",$AC$24,'_Engine Hard'!H21,7))</f>
        <v>7</v>
      </c>
      <c r="AA24" s="10" t="str" cm="1">
        <f t="array" ref="AA24">IF('_Engine Hard'!H9&lt;&gt;"","",SDK_RenderDigit("Auto",$AC$24,'_Engine Hard'!H21,8))</f>
        <v/>
      </c>
      <c r="AB24" s="17" t="str" cm="1">
        <f t="array" ref="AB24">IF('_Engine Hard'!H9&lt;&gt;"","",SDK_RenderDigit("Auto",$AC$24,'_Engine Hard'!H21,9))</f>
        <v/>
      </c>
      <c r="AC24" s="10" t="str">
        <f>""</f>
        <v/>
      </c>
      <c r="AD24" s="15" cm="1">
        <f t="array" ref="AD24">IF('_Engine Hard'!I9&lt;&gt;"","",SDK_RenderDigit("Auto",$AG$24,'_Engine Hard'!I21,7))</f>
        <v>7</v>
      </c>
      <c r="AE24" s="12" t="str" cm="1">
        <f t="array" ref="AE24">IF('_Engine Hard'!I9&lt;&gt;"","",SDK_RenderDigit("Auto",$AG$24,'_Engine Hard'!I21,8))</f>
        <v/>
      </c>
      <c r="AF24" s="18" t="str" cm="1">
        <f t="array" ref="AF24">IF('_Engine Hard'!I9&lt;&gt;"","",SDK_RenderDigit("Auto",$AG$24,'_Engine Hard'!I21,9))</f>
        <v/>
      </c>
      <c r="AG24" s="10" t="str">
        <f>""</f>
        <v/>
      </c>
      <c r="AH24" s="14" t="str" cm="1">
        <f t="array" ref="AH24">IF('_Engine Hard'!J9&lt;&gt;"","",SDK_RenderDigit("Auto",$AK$24,'_Engine Hard'!J21,7))</f>
        <v/>
      </c>
      <c r="AI24" s="10" t="str" cm="1">
        <f t="array" ref="AI24">IF('_Engine Hard'!J9&lt;&gt;"","",SDK_RenderDigit("Auto",$AK$24,'_Engine Hard'!J21,8))</f>
        <v/>
      </c>
      <c r="AJ24" s="21" t="str" cm="1">
        <f t="array" ref="AJ24">IF('_Engine Hard'!J9&lt;&gt;"","",SDK_RenderDigit("Auto",$AK$24,'_Engine Hard'!J21,9))</f>
        <v/>
      </c>
      <c r="AK24" s="10" t="str">
        <f>""</f>
        <v/>
      </c>
      <c r="AM24" s="55"/>
      <c r="AN24" s="55"/>
      <c r="AO24" s="55"/>
      <c r="AP24" s="55"/>
      <c r="AQ24" s="55"/>
      <c r="AR24" s="55"/>
      <c r="AS24" s="55"/>
      <c r="AT24" s="55"/>
      <c r="AU24" s="55"/>
      <c r="AV24" s="55"/>
      <c r="AW24" s="55"/>
      <c r="AX24" s="55"/>
      <c r="AY24" s="55"/>
      <c r="AZ24" s="55"/>
      <c r="BA24" s="55"/>
      <c r="BB24" s="55"/>
      <c r="BC24" s="55"/>
      <c r="BD24" s="55"/>
      <c r="BE24" s="55"/>
      <c r="BF24" s="55"/>
      <c r="BG24" s="55"/>
      <c r="BH24" s="55"/>
    </row>
    <row r="25" spans="2:60" ht="15" customHeight="1">
      <c r="B25" s="22" t="str" cm="1">
        <f t="array" ref="B25">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C25" s="11" t="str" cm="1">
        <f t="array" ref="C25">IF('_Engine Hard'!B10&lt;&gt;"","",SDK_RenderDigit("Auto",$E$27,'_Engine Hard'!B22,2))</f>
        <v/>
      </c>
      <c r="D25" s="16" t="str" cm="1">
        <f t="array" ref="D25">IF('_Engine Hard'!B10&lt;&gt;"","",SDK_RenderDigit("Auto",$E$27,'_Engine Hard'!B22,3))</f>
        <v/>
      </c>
      <c r="E25" s="10"/>
      <c r="F25" s="14" t="str" cm="1">
        <f t="array" ref="F25">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G25" s="10" t="str" cm="1">
        <f t="array" ref="G25">IF('_Engine Hard'!C10&lt;&gt;"","",SDK_RenderDigit("Auto",$I$27,'_Engine Hard'!C22,2))</f>
        <v/>
      </c>
      <c r="H25" s="17" t="str" cm="1">
        <f t="array" ref="H25">IF('_Engine Hard'!C10&lt;&gt;"","",SDK_RenderDigit("Auto",$I$27,'_Engine Hard'!C22,3))</f>
        <v/>
      </c>
      <c r="I25" s="10"/>
      <c r="J25" s="13" t="str" cm="1">
        <f t="array" ref="J25">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K25" s="11" t="str" cm="1">
        <f t="array" ref="K25">IF('_Engine Hard'!D10&lt;&gt;"","",SDK_RenderDigit("Auto",$M$27,'_Engine Hard'!D22,2))</f>
        <v/>
      </c>
      <c r="L25" s="23" t="str" cm="1">
        <f t="array" ref="L25">IF('_Engine Hard'!D10&lt;&gt;"","",SDK_RenderDigit("Auto",$M$27,'_Engine Hard'!D22,3))</f>
        <v/>
      </c>
      <c r="M25" s="10"/>
      <c r="N25" s="22" t="str" cm="1">
        <f t="array" ref="N25">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O25" s="11" cm="1">
        <f t="array" ref="O25">IF('_Engine Hard'!E10&lt;&gt;"","",SDK_RenderDigit("Auto",$Q$27,'_Engine Hard'!E22,2))</f>
        <v>2</v>
      </c>
      <c r="P25" s="16" t="str" cm="1">
        <f t="array" ref="P25">IF('_Engine Hard'!E10&lt;&gt;"","",SDK_RenderDigit("Auto",$Q$27,'_Engine Hard'!E22,3))</f>
        <v/>
      </c>
      <c r="Q25" s="10"/>
      <c r="R25" s="14" t="str" cm="1">
        <f t="array" ref="R25">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S25" s="10" t="str" cm="1">
        <f t="array" ref="S25">IF('_Engine Hard'!F10&lt;&gt;"","",SDK_RenderDigit("Auto",$U$27,'_Engine Hard'!F22,2))</f>
        <v/>
      </c>
      <c r="T25" s="17" t="str" cm="1">
        <f t="array" ref="T25">IF('_Engine Hard'!F10&lt;&gt;"","",SDK_RenderDigit("Auto",$U$27,'_Engine Hard'!F22,3))</f>
        <v/>
      </c>
      <c r="U25" s="10"/>
      <c r="V25" s="13" t="str" cm="1">
        <f t="array" ref="V25">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W25" s="11" t="str" cm="1">
        <f t="array" ref="W25">IF('_Engine Hard'!G10&lt;&gt;"","",SDK_RenderDigit("Auto",$Y$27,'_Engine Hard'!G22,2))</f>
        <v/>
      </c>
      <c r="X25" s="23" t="str" cm="1">
        <f t="array" ref="X25">IF('_Engine Hard'!G10&lt;&gt;"","",SDK_RenderDigit("Auto",$Y$27,'_Engine Hard'!G22,3))</f>
        <v/>
      </c>
      <c r="Y25" s="10"/>
      <c r="Z25" s="22" t="str" cm="1">
        <f t="array" ref="Z25">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AA25" s="11" cm="1">
        <f t="array" ref="AA25">IF('_Engine Hard'!H10&lt;&gt;"","",SDK_RenderDigit("Auto",$AC$27,'_Engine Hard'!H22,2))</f>
        <v>2</v>
      </c>
      <c r="AB25" s="16" t="str" cm="1">
        <f t="array" ref="AB25">IF('_Engine Hard'!H10&lt;&gt;"","",SDK_RenderDigit("Auto",$AC$27,'_Engine Hard'!H22,3))</f>
        <v/>
      </c>
      <c r="AC25" s="10"/>
      <c r="AD25" s="14" t="str" cm="1">
        <f t="array" ref="AD25">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1</v>
      </c>
      <c r="AE25" s="10" t="str" cm="1">
        <f t="array" ref="AE25">IF('_Engine Hard'!I10&lt;&gt;"","",SDK_RenderDigit("Auto",$AG$27,'_Engine Hard'!I22,2))</f>
        <v/>
      </c>
      <c r="AF25" s="17" t="str" cm="1">
        <f t="array" ref="AF25">IF('_Engine Hard'!I10&lt;&gt;"","",SDK_RenderDigit("Auto",$AG$27,'_Engine Hard'!I22,3))</f>
        <v/>
      </c>
      <c r="AG25" s="10"/>
      <c r="AH25" s="13" t="str" cm="1">
        <f t="array" ref="AH25">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1</v>
      </c>
      <c r="AI25" s="11" cm="1">
        <f t="array" ref="AI25">IF('_Engine Hard'!J10&lt;&gt;"","",SDK_RenderDigit("Auto",$AK$27,'_Engine Hard'!J22,2))</f>
        <v>2</v>
      </c>
      <c r="AJ25" s="23" t="str" cm="1">
        <f t="array" ref="AJ25">IF('_Engine Hard'!J10&lt;&gt;"","",SDK_RenderDigit("Auto",$AK$27,'_Engine Hard'!J22,3))</f>
        <v/>
      </c>
      <c r="AK25" s="10"/>
      <c r="AM25" s="55"/>
      <c r="AN25" s="55"/>
      <c r="AO25" s="55"/>
      <c r="AP25" s="55"/>
      <c r="AQ25" s="55"/>
      <c r="AR25" s="55"/>
      <c r="AS25" s="55"/>
      <c r="AT25" s="55"/>
      <c r="AU25" s="55"/>
      <c r="AV25" s="55"/>
      <c r="AW25" s="55"/>
      <c r="AX25" s="55"/>
      <c r="AY25" s="55"/>
      <c r="AZ25" s="55"/>
      <c r="BA25" s="55"/>
      <c r="BB25" s="55"/>
      <c r="BC25" s="55"/>
      <c r="BD25" s="55"/>
      <c r="BE25" s="55"/>
      <c r="BF25" s="55"/>
      <c r="BG25" s="55"/>
      <c r="BH25" s="55"/>
    </row>
    <row r="26" spans="2:60" ht="22" customHeight="1" thickBot="1">
      <c r="B26" s="20" t="str" cm="1">
        <f t="array" ref="B26">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C26" s="129"/>
      <c r="D26" s="17" cm="1">
        <f t="array" ref="D26">IF('_Engine Hard'!B10&lt;&gt;"","",SDK_RenderDigit("Auto",$E$27,'_Engine Hard'!B22,6))</f>
        <v>6</v>
      </c>
      <c r="E26" s="10"/>
      <c r="F26" s="14" t="str" cm="1">
        <f t="array" ref="F26">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G26" s="34">
        <f>IF('_Engine Hard'!C34="","",'_Engine Hard'!C34)</f>
        <v>3</v>
      </c>
      <c r="H26" s="17" t="str" cm="1">
        <f t="array" ref="H26">IF('_Engine Hard'!C10&lt;&gt;"","",SDK_RenderDigit("Auto",$I$27,'_Engine Hard'!C22,6))</f>
        <v/>
      </c>
      <c r="I26" s="10"/>
      <c r="J26" s="14" t="str" cm="1">
        <f t="array" ref="J26">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K26" s="34">
        <f>IF('_Engine Hard'!D34="","",'_Engine Hard'!D34)</f>
        <v>4</v>
      </c>
      <c r="L26" s="21" t="str" cm="1">
        <f t="array" ref="L26">IF('_Engine Hard'!D10&lt;&gt;"","",SDK_RenderDigit("Auto",$M$27,'_Engine Hard'!D22,6))</f>
        <v/>
      </c>
      <c r="M26" s="10"/>
      <c r="N26" s="20" t="str" cm="1">
        <f t="array" ref="N26">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O26" s="129"/>
      <c r="P26" s="17" cm="1">
        <f t="array" ref="P26">IF('_Engine Hard'!E10&lt;&gt;"","",SDK_RenderDigit("Auto",$Q$27,'_Engine Hard'!E22,6))</f>
        <v>6</v>
      </c>
      <c r="Q26" s="10"/>
      <c r="R26" s="14" t="str" cm="1">
        <f t="array" ref="R26">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S26" s="34">
        <f>IF('_Engine Hard'!F34="","",'_Engine Hard'!F34)</f>
        <v>5</v>
      </c>
      <c r="T26" s="17" t="str" cm="1">
        <f t="array" ref="T26">IF('_Engine Hard'!F10&lt;&gt;"","",SDK_RenderDigit("Auto",$U$27,'_Engine Hard'!F22,6))</f>
        <v/>
      </c>
      <c r="U26" s="10"/>
      <c r="V26" s="14" t="str" cm="1">
        <f t="array" ref="V26">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W26" s="34">
        <f>IF('_Engine Hard'!G34="","",'_Engine Hard'!G34)</f>
        <v>9</v>
      </c>
      <c r="X26" s="21" t="str" cm="1">
        <f t="array" ref="X26">IF('_Engine Hard'!G10&lt;&gt;"","",SDK_RenderDigit("Auto",$Y$27,'_Engine Hard'!G22,6))</f>
        <v/>
      </c>
      <c r="Y26" s="10"/>
      <c r="Z26" s="20" t="str" cm="1">
        <f t="array" ref="Z26">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AA26" s="129"/>
      <c r="AB26" s="17" cm="1">
        <f t="array" ref="AB26">IF('_Engine Hard'!H10&lt;&gt;"","",SDK_RenderDigit("Auto",$AC$27,'_Engine Hard'!H22,6))</f>
        <v>6</v>
      </c>
      <c r="AC26" s="10"/>
      <c r="AD26" s="14" t="str" cm="1">
        <f t="array" ref="AD26">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AE26" s="129"/>
      <c r="AF26" s="17" cm="1">
        <f t="array" ref="AF26">IF('_Engine Hard'!I10&lt;&gt;"","",SDK_RenderDigit("Auto",$AG$27,'_Engine Hard'!I22,6))</f>
        <v>6</v>
      </c>
      <c r="AG26" s="10"/>
      <c r="AH26" s="14" t="str" cm="1">
        <f t="array" ref="AH26">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AI26" s="129"/>
      <c r="AJ26" s="21" t="str" cm="1">
        <f t="array" ref="AJ26">IF('_Engine Hard'!J10&lt;&gt;"","",SDK_RenderDigit("Auto",$AK$27,'_Engine Hard'!J22,6))</f>
        <v/>
      </c>
      <c r="AK26" s="10"/>
      <c r="AM26" s="55"/>
      <c r="AN26" s="55"/>
      <c r="AO26" s="55"/>
      <c r="AP26" s="55"/>
      <c r="AQ26" s="55"/>
      <c r="AR26" s="55"/>
      <c r="AS26" s="55"/>
      <c r="AT26" s="55"/>
      <c r="AU26" s="55"/>
      <c r="AV26" s="55"/>
      <c r="AW26" s="55"/>
      <c r="AX26" s="55"/>
      <c r="AY26" s="55"/>
      <c r="AZ26" s="55"/>
      <c r="BA26" s="55"/>
      <c r="BB26" s="55"/>
      <c r="BC26" s="55"/>
      <c r="BD26" s="55"/>
      <c r="BE26" s="55"/>
      <c r="BF26" s="55"/>
      <c r="BG26" s="55"/>
      <c r="BH26" s="55"/>
    </row>
    <row r="27" spans="2:60" ht="15" customHeight="1">
      <c r="B27" s="20" t="str" cm="1">
        <f t="array" ref="B27">IF('_Engine Hard'!B10&lt;&gt;"","",SDK_RenderDigit("Auto",$E$27,'_Engine Hard'!B22,7))</f>
        <v/>
      </c>
      <c r="C27" s="10" cm="1">
        <f t="array" ref="C27">IF('_Engine Hard'!B10&lt;&gt;"","",SDK_RenderDigit("Auto",$E$27,'_Engine Hard'!B22,8))</f>
        <v>8</v>
      </c>
      <c r="D27" s="17" t="str" cm="1">
        <f t="array" ref="D27">IF('_Engine Hard'!B10&lt;&gt;"","",SDK_RenderDigit("Auto",$E$27,'_Engine Hard'!B22,9))</f>
        <v/>
      </c>
      <c r="E27" s="10" t="str">
        <f>""</f>
        <v/>
      </c>
      <c r="F27" s="14" t="str" cm="1">
        <f t="array" ref="F27">IF('_Engine Hard'!C10&lt;&gt;"","",SDK_RenderDigit("Auto",$I$27,'_Engine Hard'!C22,7))</f>
        <v/>
      </c>
      <c r="G27" s="10" t="str" cm="1">
        <f t="array" ref="G27">IF('_Engine Hard'!C10&lt;&gt;"","",SDK_RenderDigit("Auto",$I$27,'_Engine Hard'!C22,8))</f>
        <v/>
      </c>
      <c r="H27" s="17" t="str" cm="1">
        <f t="array" ref="H27">IF('_Engine Hard'!C10&lt;&gt;"","",SDK_RenderDigit("Auto",$I$27,'_Engine Hard'!C22,9))</f>
        <v/>
      </c>
      <c r="I27" s="10" t="str">
        <f>""</f>
        <v/>
      </c>
      <c r="J27" s="14" t="str" cm="1">
        <f t="array" ref="J27">IF('_Engine Hard'!D10&lt;&gt;"","",SDK_RenderDigit("Auto",$M$27,'_Engine Hard'!D22,7))</f>
        <v/>
      </c>
      <c r="K27" s="10" t="str" cm="1">
        <f t="array" ref="K27">IF('_Engine Hard'!D10&lt;&gt;"","",SDK_RenderDigit("Auto",$M$27,'_Engine Hard'!D22,8))</f>
        <v/>
      </c>
      <c r="L27" s="21" t="str" cm="1">
        <f t="array" ref="L27">IF('_Engine Hard'!D10&lt;&gt;"","",SDK_RenderDigit("Auto",$M$27,'_Engine Hard'!D22,9))</f>
        <v/>
      </c>
      <c r="M27" s="10" t="str">
        <f>""</f>
        <v/>
      </c>
      <c r="N27" s="20" t="str" cm="1">
        <f t="array" ref="N27">IF('_Engine Hard'!E10&lt;&gt;"","",SDK_RenderDigit("Auto",$Q$27,'_Engine Hard'!E22,7))</f>
        <v/>
      </c>
      <c r="O27" s="10" t="str" cm="1">
        <f t="array" ref="O27">IF('_Engine Hard'!E10&lt;&gt;"","",SDK_RenderDigit("Auto",$Q$27,'_Engine Hard'!E22,8))</f>
        <v/>
      </c>
      <c r="P27" s="17" t="str" cm="1">
        <f t="array" ref="P27">IF('_Engine Hard'!E10&lt;&gt;"","",SDK_RenderDigit("Auto",$Q$27,'_Engine Hard'!E22,9))</f>
        <v/>
      </c>
      <c r="Q27" s="10" t="str">
        <f>""</f>
        <v/>
      </c>
      <c r="R27" s="14" t="str" cm="1">
        <f t="array" ref="R27">IF('_Engine Hard'!F10&lt;&gt;"","",SDK_RenderDigit("Auto",$U$27,'_Engine Hard'!F22,7))</f>
        <v/>
      </c>
      <c r="S27" s="10" t="str" cm="1">
        <f t="array" ref="S27">IF('_Engine Hard'!F10&lt;&gt;"","",SDK_RenderDigit("Auto",$U$27,'_Engine Hard'!F22,8))</f>
        <v/>
      </c>
      <c r="T27" s="17" t="str" cm="1">
        <f t="array" ref="T27">IF('_Engine Hard'!F10&lt;&gt;"","",SDK_RenderDigit("Auto",$U$27,'_Engine Hard'!F22,9))</f>
        <v/>
      </c>
      <c r="U27" s="10" t="str">
        <f>""</f>
        <v/>
      </c>
      <c r="V27" s="14" t="str" cm="1">
        <f t="array" ref="V27">IF('_Engine Hard'!G10&lt;&gt;"","",SDK_RenderDigit("Auto",$Y$27,'_Engine Hard'!G22,7))</f>
        <v/>
      </c>
      <c r="W27" s="10" t="str" cm="1">
        <f t="array" ref="W27">IF('_Engine Hard'!G10&lt;&gt;"","",SDK_RenderDigit("Auto",$Y$27,'_Engine Hard'!G22,8))</f>
        <v/>
      </c>
      <c r="X27" s="21" t="str" cm="1">
        <f t="array" ref="X27">IF('_Engine Hard'!G10&lt;&gt;"","",SDK_RenderDigit("Auto",$Y$27,'_Engine Hard'!G22,9))</f>
        <v/>
      </c>
      <c r="Y27" s="10" t="str">
        <f>""</f>
        <v/>
      </c>
      <c r="Z27" s="20" cm="1">
        <f t="array" ref="Z27">IF('_Engine Hard'!H10&lt;&gt;"","",SDK_RenderDigit("Auto",$AC$27,'_Engine Hard'!H22,7))</f>
        <v>7</v>
      </c>
      <c r="AA27" s="10" cm="1">
        <f t="array" ref="AA27">IF('_Engine Hard'!H10&lt;&gt;"","",SDK_RenderDigit("Auto",$AC$27,'_Engine Hard'!H22,8))</f>
        <v>8</v>
      </c>
      <c r="AB27" s="17" t="str" cm="1">
        <f t="array" ref="AB27">IF('_Engine Hard'!H10&lt;&gt;"","",SDK_RenderDigit("Auto",$AC$27,'_Engine Hard'!H22,9))</f>
        <v/>
      </c>
      <c r="AC27" s="10" t="str">
        <f>""</f>
        <v/>
      </c>
      <c r="AD27" s="14" cm="1">
        <f t="array" ref="AD27">IF('_Engine Hard'!I10&lt;&gt;"","",SDK_RenderDigit("Auto",$AG$27,'_Engine Hard'!I22,7))</f>
        <v>7</v>
      </c>
      <c r="AE27" s="10" t="str" cm="1">
        <f t="array" ref="AE27">IF('_Engine Hard'!I10&lt;&gt;"","",SDK_RenderDigit("Auto",$AG$27,'_Engine Hard'!I22,8))</f>
        <v/>
      </c>
      <c r="AF27" s="17" t="str" cm="1">
        <f t="array" ref="AF27">IF('_Engine Hard'!I10&lt;&gt;"","",SDK_RenderDigit("Auto",$AG$27,'_Engine Hard'!I22,9))</f>
        <v/>
      </c>
      <c r="AG27" s="10" t="str">
        <f>""</f>
        <v/>
      </c>
      <c r="AH27" s="14" t="str" cm="1">
        <f t="array" ref="AH27">IF('_Engine Hard'!J10&lt;&gt;"","",SDK_RenderDigit("Auto",$AK$27,'_Engine Hard'!J22,7))</f>
        <v/>
      </c>
      <c r="AI27" s="10" cm="1">
        <f t="array" ref="AI27">IF('_Engine Hard'!J10&lt;&gt;"","",SDK_RenderDigit("Auto",$AK$27,'_Engine Hard'!J22,8))</f>
        <v>8</v>
      </c>
      <c r="AJ27" s="21" t="str" cm="1">
        <f t="array" ref="AJ27">IF('_Engine Hard'!J10&lt;&gt;"","",SDK_RenderDigit("Auto",$AK$27,'_Engine Hard'!J22,9))</f>
        <v/>
      </c>
      <c r="AK27" s="10" t="str">
        <f>""</f>
        <v/>
      </c>
      <c r="AM27" s="55"/>
      <c r="AN27" s="55"/>
      <c r="AO27" s="55"/>
      <c r="AP27" s="55"/>
      <c r="AQ27" s="55"/>
      <c r="AR27" s="55"/>
      <c r="AS27" s="55"/>
      <c r="AT27" s="55"/>
      <c r="AU27" s="55"/>
      <c r="AV27" s="55"/>
      <c r="AW27" s="55"/>
      <c r="AX27" s="55"/>
      <c r="AY27" s="55"/>
      <c r="AZ27" s="55"/>
      <c r="BA27" s="55"/>
      <c r="BB27" s="55"/>
      <c r="BC27" s="55"/>
      <c r="BD27" s="55"/>
      <c r="BE27" s="55"/>
      <c r="BF27" s="55"/>
      <c r="BG27" s="55"/>
      <c r="BH27" s="55"/>
    </row>
    <row r="28" spans="2:60" ht="15" customHeight="1">
      <c r="B28" s="22" t="str" cm="1">
        <f t="array" ref="B28">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C28" s="11" t="str" cm="1">
        <f t="array" ref="C28">IF('_Engine Hard'!B11&lt;&gt;"","",SDK_RenderDigit("Auto",$E$30,'_Engine Hard'!B23,2))</f>
        <v/>
      </c>
      <c r="D28" s="16" t="str" cm="1">
        <f t="array" ref="D28">IF('_Engine Hard'!B11&lt;&gt;"","",SDK_RenderDigit("Auto",$E$30,'_Engine Hard'!B23,3))</f>
        <v/>
      </c>
      <c r="E28" s="10"/>
      <c r="F28" s="13" t="str" cm="1">
        <f t="array" ref="F28">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1</v>
      </c>
      <c r="G28" s="11" t="str" cm="1">
        <f t="array" ref="G28">IF('_Engine Hard'!C11&lt;&gt;"","",SDK_RenderDigit("Auto",$I$30,'_Engine Hard'!C23,2))</f>
        <v/>
      </c>
      <c r="H28" s="16" t="str" cm="1">
        <f t="array" ref="H28">IF('_Engine Hard'!C11&lt;&gt;"","",SDK_RenderDigit("Auto",$I$30,'_Engine Hard'!C23,3))</f>
        <v/>
      </c>
      <c r="I28" s="10"/>
      <c r="J28" s="13" t="str" cm="1">
        <f t="array" ref="J28">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K28" s="11" t="str" cm="1">
        <f t="array" ref="K28">IF('_Engine Hard'!D11&lt;&gt;"","",SDK_RenderDigit("Auto",$M$30,'_Engine Hard'!D23,2))</f>
        <v/>
      </c>
      <c r="L28" s="23" t="str" cm="1">
        <f t="array" ref="L28">IF('_Engine Hard'!D11&lt;&gt;"","",SDK_RenderDigit("Auto",$M$30,'_Engine Hard'!D23,3))</f>
        <v/>
      </c>
      <c r="M28" s="10"/>
      <c r="N28" s="22" t="str" cm="1">
        <f t="array" ref="N28">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O28" s="11" cm="1">
        <f t="array" ref="O28">IF('_Engine Hard'!E11&lt;&gt;"","",SDK_RenderDigit("Auto",$Q$30,'_Engine Hard'!E23,2))</f>
        <v>2</v>
      </c>
      <c r="P28" s="16" cm="1">
        <f t="array" ref="P28">IF('_Engine Hard'!E11&lt;&gt;"","",SDK_RenderDigit("Auto",$Q$30,'_Engine Hard'!E23,3))</f>
        <v>3</v>
      </c>
      <c r="Q28" s="10"/>
      <c r="R28" s="13" t="str" cm="1">
        <f t="array" ref="R28">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S28" s="11" t="str" cm="1">
        <f t="array" ref="S28">IF('_Engine Hard'!F11&lt;&gt;"","",SDK_RenderDigit("Auto",$U$30,'_Engine Hard'!F23,2))</f>
        <v/>
      </c>
      <c r="T28" s="16" cm="1">
        <f t="array" ref="T28">IF('_Engine Hard'!F11&lt;&gt;"","",SDK_RenderDigit("Auto",$U$30,'_Engine Hard'!F23,3))</f>
        <v>3</v>
      </c>
      <c r="U28" s="10"/>
      <c r="V28" s="13" t="str" cm="1">
        <f t="array" ref="V28">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W28" s="11" cm="1">
        <f t="array" ref="W28">IF('_Engine Hard'!G11&lt;&gt;"","",SDK_RenderDigit("Auto",$Y$30,'_Engine Hard'!G23,2))</f>
        <v>2</v>
      </c>
      <c r="X28" s="23" cm="1">
        <f t="array" ref="X28">IF('_Engine Hard'!G11&lt;&gt;"","",SDK_RenderDigit("Auto",$Y$30,'_Engine Hard'!G23,3))</f>
        <v>3</v>
      </c>
      <c r="Y28" s="10"/>
      <c r="Z28" s="22" t="str" cm="1">
        <f t="array" ref="Z28">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
      </c>
      <c r="AA28" s="11" cm="1">
        <f t="array" ref="AA28">IF('_Engine Hard'!H11&lt;&gt;"","",SDK_RenderDigit("Auto",$AC$30,'_Engine Hard'!H23,2))</f>
        <v>2</v>
      </c>
      <c r="AB28" s="16" cm="1">
        <f t="array" ref="AB28">IF('_Engine Hard'!H11&lt;&gt;"","",SDK_RenderDigit("Auto",$AC$30,'_Engine Hard'!H23,3))</f>
        <v>3</v>
      </c>
      <c r="AC28" s="10"/>
      <c r="AD28" s="13" t="str" cm="1">
        <f t="array" ref="AD28">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1</v>
      </c>
      <c r="AE28" s="11" t="str" cm="1">
        <f t="array" ref="AE28">IF('_Engine Hard'!I11&lt;&gt;"","",SDK_RenderDigit("Auto",$AG$30,'_Engine Hard'!I23,2))</f>
        <v/>
      </c>
      <c r="AF28" s="16" cm="1">
        <f t="array" ref="AF28">IF('_Engine Hard'!I11&lt;&gt;"","",SDK_RenderDigit("Auto",$AG$30,'_Engine Hard'!I23,3))</f>
        <v>3</v>
      </c>
      <c r="AG28" s="10"/>
      <c r="AH28" s="13" t="str" cm="1">
        <f t="array" ref="AH28">_xlfn.LET(_xlpm.r,QUOTIENT(ROW()-4,3)+1,_xlpm.c,QUOTIENT(COLUMN()-2,4)+1,_xlpm.live,INDEX('_Engine Hard'!$B$3:$J$11,_xlpm.r,_xlpm.c),_xlpm.cand,INDEX('_Engine Hard'!$B$15:$J$23,_xlpm.r,_xlpm.c),_xlpm.bad,INDEX('_Engine Hard'!$B$51:$J$59,_xlpm.r,_xlpm.c),_xlpm.note,INDEX($B$4:$AK$30,3*_xlpm.r,4*_xlpm.c),_xlpm.coord,"R"&amp;_xlpm.r&amp;"C"&amp;_xlpm.c,_xlpm.role,SDK_CoordRole('_Engine Hard'!$B$88,_xlpm.coord),_xlpm.mark,IF(_xlpm.bad,"✖",IF($AS$11="Off","",IF(_xlpm.role="TARGET","▼",IF(_xlpm.role="SOURCE","●","")))),_xlpm.digit,IF(_xlpm.live&lt;&gt;"","",SDK_RenderDigit("Auto",_xlpm.note,_xlpm.cand,1)),_xlfn.TEXTJOIN(" ",TRUE,_xlpm.mark,_xlpm.digit))</f>
        <v>1</v>
      </c>
      <c r="AI28" s="11" cm="1">
        <f t="array" ref="AI28">IF('_Engine Hard'!J11&lt;&gt;"","",SDK_RenderDigit("Auto",$AK$30,'_Engine Hard'!J23,2))</f>
        <v>2</v>
      </c>
      <c r="AJ28" s="23" cm="1">
        <f t="array" ref="AJ28">IF('_Engine Hard'!J11&lt;&gt;"","",SDK_RenderDigit("Auto",$AK$30,'_Engine Hard'!J23,3))</f>
        <v>3</v>
      </c>
      <c r="AK28" s="10"/>
      <c r="AM28" s="55"/>
      <c r="AN28" s="55"/>
      <c r="AO28" s="55"/>
      <c r="AP28" s="55"/>
      <c r="AQ28" s="55"/>
      <c r="AR28" s="55"/>
      <c r="AS28" s="55"/>
      <c r="AT28" s="55"/>
      <c r="AU28" s="55"/>
      <c r="AV28" s="55"/>
      <c r="AW28" s="55"/>
      <c r="AX28" s="55"/>
      <c r="AY28" s="55"/>
      <c r="AZ28" s="55"/>
      <c r="BA28" s="55"/>
      <c r="BB28" s="55"/>
      <c r="BC28" s="55"/>
      <c r="BD28" s="55"/>
      <c r="BE28" s="55"/>
      <c r="BF28" s="55"/>
      <c r="BG28" s="55"/>
      <c r="BH28" s="55"/>
    </row>
    <row r="29" spans="2:60" ht="22" customHeight="1" thickBot="1">
      <c r="B29" s="20" t="str" cm="1">
        <f t="array" ref="B29">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C29" s="34">
        <f>IF('_Engine Hard'!B35="","",'_Engine Hard'!B35)</f>
        <v>5</v>
      </c>
      <c r="D29" s="17" t="str" cm="1">
        <f t="array" ref="D29">IF('_Engine Hard'!B11&lt;&gt;"","",SDK_RenderDigit("Auto",$E$30,'_Engine Hard'!B23,6))</f>
        <v/>
      </c>
      <c r="E29" s="10"/>
      <c r="F29" s="14" t="str" cm="1">
        <f t="array" ref="F29">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G29" s="129"/>
      <c r="H29" s="17" cm="1">
        <f t="array" ref="H29">IF('_Engine Hard'!C11&lt;&gt;"","",SDK_RenderDigit("Auto",$I$30,'_Engine Hard'!C23,6))</f>
        <v>6</v>
      </c>
      <c r="I29" s="10"/>
      <c r="J29" s="14" t="str" cm="1">
        <f t="array" ref="J29">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K29" s="34">
        <f>IF('_Engine Hard'!D35="","",'_Engine Hard'!D35)</f>
        <v>7</v>
      </c>
      <c r="L29" s="21" t="str" cm="1">
        <f t="array" ref="L29">IF('_Engine Hard'!D11&lt;&gt;"","",SDK_RenderDigit("Auto",$M$30,'_Engine Hard'!D23,6))</f>
        <v/>
      </c>
      <c r="M29" s="10"/>
      <c r="N29" s="20" t="str" cm="1">
        <f t="array" ref="N29">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O29" s="129"/>
      <c r="P29" s="17" cm="1">
        <f t="array" ref="P29">IF('_Engine Hard'!E11&lt;&gt;"","",SDK_RenderDigit("Auto",$Q$30,'_Engine Hard'!E23,6))</f>
        <v>6</v>
      </c>
      <c r="Q29" s="10"/>
      <c r="R29" s="14" t="str" cm="1">
        <f t="array" ref="R29">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4</v>
      </c>
      <c r="S29" s="129"/>
      <c r="T29" s="17" cm="1">
        <f t="array" ref="T29">IF('_Engine Hard'!F11&lt;&gt;"","",SDK_RenderDigit("Auto",$U$30,'_Engine Hard'!F23,6))</f>
        <v>6</v>
      </c>
      <c r="U29" s="10"/>
      <c r="V29" s="14" t="str" cm="1">
        <f t="array" ref="V29">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W29" s="129"/>
      <c r="X29" s="21" cm="1">
        <f t="array" ref="X29">IF('_Engine Hard'!G11&lt;&gt;"","",SDK_RenderDigit("Auto",$Y$30,'_Engine Hard'!G23,6))</f>
        <v>6</v>
      </c>
      <c r="Y29" s="10"/>
      <c r="Z29" s="20" t="str" cm="1">
        <f t="array" ref="Z29">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4</v>
      </c>
      <c r="AA29" s="129"/>
      <c r="AB29" s="17" cm="1">
        <f t="array" ref="AB29">IF('_Engine Hard'!H11&lt;&gt;"","",SDK_RenderDigit("Auto",$AC$30,'_Engine Hard'!H23,6))</f>
        <v>6</v>
      </c>
      <c r="AC29" s="10"/>
      <c r="AD29" s="14" t="str" cm="1">
        <f t="array" ref="AD29">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
      </c>
      <c r="AE29" s="129"/>
      <c r="AF29" s="17" cm="1">
        <f t="array" ref="AF29">IF('_Engine Hard'!I11&lt;&gt;"","",SDK_RenderDigit("Auto",$AG$30,'_Engine Hard'!I23,6))</f>
        <v>6</v>
      </c>
      <c r="AG29" s="10"/>
      <c r="AH29" s="14" t="str" cm="1">
        <f t="array" ref="AH29">_xlfn.LET(_xlpm.r,QUOTIENT(ROW()-5,3)+1,_xlpm.c,QUOTIENT(COLUMN()-2,4)+1,_xlpm.live,INDEX('_Engine Hard'!$B$3:$J$11,_xlpm.r,_xlpm.c),_xlpm.cand,INDEX('_Engine Hard'!$B$15:$J$23,_xlpm.r,_xlpm.c),_xlpm.note,INDEX($B$4:$AK$30,3*_xlpm.r,4*_xlpm.c),IF(_xlpm.live&lt;&gt;"","",_xlfn.TEXTJOIN("·",TRUE,SDK_RenderDigit("Auto",_xlpm.note,_xlpm.cand,4),SDK_RenderDigit("Auto",_xlpm.note,_xlpm.cand,5))))</f>
        <v>4</v>
      </c>
      <c r="AI29" s="129"/>
      <c r="AJ29" s="21" t="str" cm="1">
        <f t="array" ref="AJ29">IF('_Engine Hard'!J11&lt;&gt;"","",SDK_RenderDigit("Auto",$AK$30,'_Engine Hard'!J23,6))</f>
        <v/>
      </c>
      <c r="AK29" s="10"/>
      <c r="AM29" s="55"/>
      <c r="AN29" s="55"/>
      <c r="AO29" s="55"/>
      <c r="AP29" s="55"/>
      <c r="AQ29" s="55"/>
      <c r="AR29" s="55"/>
      <c r="AS29" s="55"/>
      <c r="AT29" s="55"/>
      <c r="AU29" s="55"/>
      <c r="AV29" s="55"/>
      <c r="AW29" s="55"/>
      <c r="AX29" s="55"/>
      <c r="AY29" s="55"/>
      <c r="AZ29" s="55"/>
      <c r="BA29" s="55"/>
      <c r="BB29" s="55"/>
      <c r="BC29" s="55"/>
      <c r="BD29" s="55"/>
      <c r="BE29" s="55"/>
      <c r="BF29" s="55"/>
      <c r="BG29" s="55"/>
      <c r="BH29" s="55"/>
    </row>
    <row r="30" spans="2:60" ht="15" customHeight="1" thickBot="1">
      <c r="B30" s="29" t="str" cm="1">
        <f t="array" ref="B30">IF('_Engine Hard'!B11&lt;&gt;"","",SDK_RenderDigit("Auto",$E$30,'_Engine Hard'!B23,7))</f>
        <v/>
      </c>
      <c r="C30" s="30" t="str" cm="1">
        <f t="array" ref="C30">IF('_Engine Hard'!B11&lt;&gt;"","",SDK_RenderDigit("Auto",$E$30,'_Engine Hard'!B23,8))</f>
        <v/>
      </c>
      <c r="D30" s="31" t="str" cm="1">
        <f t="array" ref="D30">IF('_Engine Hard'!B11&lt;&gt;"","",SDK_RenderDigit("Auto",$E$30,'_Engine Hard'!B23,9))</f>
        <v/>
      </c>
      <c r="E30" s="30" t="str">
        <f>""</f>
        <v/>
      </c>
      <c r="F30" s="32" t="str" cm="1">
        <f t="array" ref="F30">IF('_Engine Hard'!C11&lt;&gt;"","",SDK_RenderDigit("Auto",$I$30,'_Engine Hard'!C23,7))</f>
        <v/>
      </c>
      <c r="G30" s="30" cm="1">
        <f t="array" ref="G30">IF('_Engine Hard'!C11&lt;&gt;"","",SDK_RenderDigit("Auto",$I$30,'_Engine Hard'!C23,8))</f>
        <v>8</v>
      </c>
      <c r="H30" s="31" t="str" cm="1">
        <f t="array" ref="H30">IF('_Engine Hard'!C11&lt;&gt;"","",SDK_RenderDigit("Auto",$I$30,'_Engine Hard'!C23,9))</f>
        <v/>
      </c>
      <c r="I30" s="30" t="str">
        <f>""</f>
        <v/>
      </c>
      <c r="J30" s="32" t="str" cm="1">
        <f t="array" ref="J30">IF('_Engine Hard'!D11&lt;&gt;"","",SDK_RenderDigit("Auto",$M$30,'_Engine Hard'!D23,7))</f>
        <v/>
      </c>
      <c r="K30" s="30" t="str" cm="1">
        <f t="array" ref="K30">IF('_Engine Hard'!D11&lt;&gt;"","",SDK_RenderDigit("Auto",$M$30,'_Engine Hard'!D23,8))</f>
        <v/>
      </c>
      <c r="L30" s="33" t="str" cm="1">
        <f t="array" ref="L30">IF('_Engine Hard'!D11&lt;&gt;"","",SDK_RenderDigit("Auto",$M$30,'_Engine Hard'!D23,9))</f>
        <v/>
      </c>
      <c r="M30" s="30" t="str">
        <f>""</f>
        <v/>
      </c>
      <c r="N30" s="29" t="str" cm="1">
        <f t="array" ref="N30">IF('_Engine Hard'!E11&lt;&gt;"","",SDK_RenderDigit("Auto",$Q$30,'_Engine Hard'!E23,7))</f>
        <v/>
      </c>
      <c r="O30" s="30" t="str" cm="1">
        <f t="array" ref="O30">IF('_Engine Hard'!E11&lt;&gt;"","",SDK_RenderDigit("Auto",$Q$30,'_Engine Hard'!E23,8))</f>
        <v/>
      </c>
      <c r="P30" s="31" t="str" cm="1">
        <f t="array" ref="P30">IF('_Engine Hard'!E11&lt;&gt;"","",SDK_RenderDigit("Auto",$Q$30,'_Engine Hard'!E23,9))</f>
        <v/>
      </c>
      <c r="Q30" s="30" t="str">
        <f>""</f>
        <v/>
      </c>
      <c r="R30" s="32" t="str" cm="1">
        <f t="array" ref="R30">IF('_Engine Hard'!F11&lt;&gt;"","",SDK_RenderDigit("Auto",$U$30,'_Engine Hard'!F23,7))</f>
        <v/>
      </c>
      <c r="S30" s="30" t="str" cm="1">
        <f t="array" ref="S30">IF('_Engine Hard'!F11&lt;&gt;"","",SDK_RenderDigit("Auto",$U$30,'_Engine Hard'!F23,8))</f>
        <v/>
      </c>
      <c r="T30" s="31" t="str" cm="1">
        <f t="array" ref="T30">IF('_Engine Hard'!F11&lt;&gt;"","",SDK_RenderDigit("Auto",$U$30,'_Engine Hard'!F23,9))</f>
        <v/>
      </c>
      <c r="U30" s="30" t="str">
        <f>""</f>
        <v/>
      </c>
      <c r="V30" s="32" t="str" cm="1">
        <f t="array" ref="V30">IF('_Engine Hard'!G11&lt;&gt;"","",SDK_RenderDigit("Auto",$Y$30,'_Engine Hard'!G23,7))</f>
        <v/>
      </c>
      <c r="W30" s="30" t="str" cm="1">
        <f t="array" ref="W30">IF('_Engine Hard'!G11&lt;&gt;"","",SDK_RenderDigit("Auto",$Y$30,'_Engine Hard'!G23,8))</f>
        <v/>
      </c>
      <c r="X30" s="33" t="str" cm="1">
        <f t="array" ref="X30">IF('_Engine Hard'!G11&lt;&gt;"","",SDK_RenderDigit("Auto",$Y$30,'_Engine Hard'!G23,9))</f>
        <v/>
      </c>
      <c r="Y30" s="30" t="str">
        <f>""</f>
        <v/>
      </c>
      <c r="Z30" s="29" t="str" cm="1">
        <f t="array" ref="Z30">IF('_Engine Hard'!H11&lt;&gt;"","",SDK_RenderDigit("Auto",$AC$30,'_Engine Hard'!H23,7))</f>
        <v/>
      </c>
      <c r="AA30" s="30" cm="1">
        <f t="array" ref="AA30">IF('_Engine Hard'!H11&lt;&gt;"","",SDK_RenderDigit("Auto",$AC$30,'_Engine Hard'!H23,8))</f>
        <v>8</v>
      </c>
      <c r="AB30" s="31" t="str" cm="1">
        <f t="array" ref="AB30">IF('_Engine Hard'!H11&lt;&gt;"","",SDK_RenderDigit("Auto",$AC$30,'_Engine Hard'!H23,9))</f>
        <v/>
      </c>
      <c r="AC30" s="30" t="str">
        <f>""</f>
        <v/>
      </c>
      <c r="AD30" s="32" t="str" cm="1">
        <f t="array" ref="AD30">IF('_Engine Hard'!I11&lt;&gt;"","",SDK_RenderDigit("Auto",$AG$30,'_Engine Hard'!I23,7))</f>
        <v/>
      </c>
      <c r="AE30" s="30" t="str" cm="1">
        <f t="array" ref="AE30">IF('_Engine Hard'!I11&lt;&gt;"","",SDK_RenderDigit("Auto",$AG$30,'_Engine Hard'!I23,8))</f>
        <v/>
      </c>
      <c r="AF30" s="31" cm="1">
        <f t="array" ref="AF30">IF('_Engine Hard'!I11&lt;&gt;"","",SDK_RenderDigit("Auto",$AG$30,'_Engine Hard'!I23,9))</f>
        <v>9</v>
      </c>
      <c r="AG30" s="30" t="str">
        <f>""</f>
        <v/>
      </c>
      <c r="AH30" s="32" t="str" cm="1">
        <f t="array" ref="AH30">IF('_Engine Hard'!J11&lt;&gt;"","",SDK_RenderDigit("Auto",$AK$30,'_Engine Hard'!J23,7))</f>
        <v/>
      </c>
      <c r="AI30" s="30" cm="1">
        <f t="array" ref="AI30">IF('_Engine Hard'!J11&lt;&gt;"","",SDK_RenderDigit("Auto",$AK$30,'_Engine Hard'!J23,8))</f>
        <v>8</v>
      </c>
      <c r="AJ30" s="33" t="str" cm="1">
        <f t="array" ref="AJ30">IF('_Engine Hard'!J11&lt;&gt;"","",SDK_RenderDigit("Auto",$AK$30,'_Engine Hard'!J23,9))</f>
        <v/>
      </c>
      <c r="AK30" s="10" t="str">
        <f>""</f>
        <v/>
      </c>
      <c r="AM30" s="54"/>
      <c r="AN30" s="54"/>
      <c r="AO30" s="54"/>
      <c r="AP30" s="54"/>
      <c r="AQ30" s="54"/>
      <c r="AR30" s="54"/>
      <c r="AS30" s="54"/>
      <c r="AT30" s="54"/>
      <c r="AU30" s="54"/>
      <c r="AV30" s="54"/>
      <c r="AW30" s="54"/>
      <c r="AX30" s="54"/>
      <c r="AY30" s="54"/>
      <c r="AZ30" s="54"/>
      <c r="BA30" s="54"/>
      <c r="BB30" s="54"/>
      <c r="BC30" s="54"/>
      <c r="BD30" s="54"/>
      <c r="BE30" s="54"/>
      <c r="BF30" s="54"/>
      <c r="BG30" s="54"/>
      <c r="BH30" s="54"/>
    </row>
    <row r="31" spans="2:60" ht="21" hidden="1" customHeight="1"/>
    <row r="32" spans="2:60" ht="21" hidden="1" customHeight="1"/>
    <row r="33" ht="21" hidden="1" customHeight="1"/>
    <row r="34" ht="6" hidden="1" customHeight="1"/>
    <row r="35" ht="6" hidden="1" customHeight="1"/>
    <row r="36" ht="20" hidden="1" customHeight="1"/>
    <row r="37" ht="18" hidden="1" customHeight="1"/>
    <row r="38" ht="18" hidden="1" customHeight="1"/>
    <row r="39" ht="17" thickTop="1"/>
  </sheetData>
  <sheetProtection sheet="1" objects="1" scenarios="1"/>
  <mergeCells count="15">
    <mergeCell ref="B1:BH1"/>
    <mergeCell ref="B2:BH2"/>
    <mergeCell ref="AM4:BH4"/>
    <mergeCell ref="AM5:BH6"/>
    <mergeCell ref="AM7:AS7"/>
    <mergeCell ref="AU7:BA7"/>
    <mergeCell ref="BC7:BH7"/>
    <mergeCell ref="AM12:BH15"/>
    <mergeCell ref="AM16:BH16"/>
    <mergeCell ref="AM8:AS9"/>
    <mergeCell ref="AU8:BA9"/>
    <mergeCell ref="BC8:BH9"/>
    <mergeCell ref="AM10:BH10"/>
    <mergeCell ref="AM11:AQ11"/>
    <mergeCell ref="AS11:AZ11"/>
  </mergeCells>
  <phoneticPr fontId="1" type="noConversion"/>
  <conditionalFormatting sqref="AM5:BH5">
    <cfRule type="expression" dxfId="21" priority="4">
      <formula>LEFT($AM$5,8)="DEAD END"</formula>
    </cfRule>
  </conditionalFormatting>
  <dataValidations count="3">
    <dataValidation type="whole" allowBlank="1" showInputMessage="1" showErrorMessage="1" errorTitle="Enter 1–9" error="Enter one whole number from 1 to 9, or press Delete to clear the square." promptTitle="Player square" prompt="Enter 1–9. Press Delete or Backspace to clear." sqref="AA29 AI29 AE29 W29 S29 O29 G29 AI26 AE26 AA26 O26 C26 AI23 AE23 AA23 S23 K23 AE20 AA20 S20 K20 G20 C20 AI17 AA17 W17 S17 O17 K17 C17 AI14 AE14 AA14 S14 K14 G14 AA11 S11 K11 G11 C11 AI8 W8 K8 G8 C8 AE5 W5 S5 O5 K5 G5 C5" xr:uid="{FDABE0FE-765F-0F42-83E3-11622BBD55D3}">
      <formula1>1</formula1>
      <formula2>9</formula2>
    </dataValidation>
    <dataValidation type="custom" allowBlank="1" showInputMessage="1" showErrorMessage="1" errorTitle="Fixed clue" error="This square is part of the puzzle and cannot be changed." promptTitle="Fixed clue" prompt="Gray centers are fixed puzzle clues." sqref="AA5 K29 C29 W26 S26 K26 G26 W23 O23 G23 C23 AI20 W20 O20 AE17 G17 W14 O14 C14 AI11 AE11 W11 O11 AE8 AA8 S8 O8 AI5" xr:uid="{412576BC-CD8D-E643-855D-10CE1B6BEACC}">
      <formula1>FALSE</formula1>
    </dataValidation>
    <dataValidation type="list" allowBlank="1" showInputMessage="1" showErrorMessage="1" errorTitle="Choose a Coach mode" error="Use Off, Hint, Trace, or Verify." promptTitle="Coach mode" prompt="Choose Off, Hint, Trace, or Verify." sqref="AS11" xr:uid="{09606A08-696B-E845-B56A-94785A28D70E}">
      <formula1>"Off,Hint,Trace,Verify"</formula1>
    </dataValidation>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3" id="{CF88C13B-2780-AA45-B0B9-414BAC183484}">
            <xm:f>INDEX('_Engine Hard'!$B$51:$J$59,QUOTIENT(ROW()-4,3)+1,QUOTIENT(COLUMN()-2,4)+1)=TRUE</xm:f>
            <x14:dxf>
              <font>
                <b/>
                <i val="0"/>
                <color rgb="FFC00000"/>
              </font>
              <fill>
                <patternFill patternType="solid">
                  <fgColor indexed="64"/>
                  <bgColor rgb="FFFDE9E7"/>
                </patternFill>
              </fill>
            </x14:dxf>
          </x14:cfRule>
          <xm:sqref>B4:AK30</xm:sqref>
        </x14:conditionalFormatting>
        <x14:conditionalFormatting xmlns:xm="http://schemas.microsoft.com/office/excel/2006/main">
          <x14:cfRule type="expression" priority="2" id="{CD625ED4-67E4-F946-AD30-497F6E220E9A}">
            <xm:f>COUNTIF(_Engine!$B$51:$J$59,TRUE)&gt;0</xm:f>
            <x14:dxf>
              <font>
                <b/>
                <i val="0"/>
                <color rgb="FFC00000"/>
              </font>
            </x14:dxf>
          </x14:cfRule>
          <xm:sqref>AU8:BA9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CB19C-BF42-F647-AED1-E9E402114F59}">
  <sheetPr codeName="Sheet5">
    <tabColor rgb="FF70AD47"/>
  </sheetPr>
  <dimension ref="B1:BI39"/>
  <sheetViews>
    <sheetView showGridLines="0" showRowColHeaders="0" zoomScaleNormal="100" workbookViewId="0">
      <selection activeCell="BJ11" sqref="BJ11"/>
    </sheetView>
  </sheetViews>
  <sheetFormatPr baseColWidth="10" defaultColWidth="9.33203125" defaultRowHeight="16"/>
  <cols>
    <col min="2" max="4" width="3" customWidth="1"/>
    <col min="5" max="5" width="2.5" hidden="1" customWidth="1"/>
    <col min="6" max="8" width="3" customWidth="1"/>
    <col min="9" max="9" width="2.5" hidden="1" customWidth="1"/>
    <col min="10" max="12" width="3" customWidth="1"/>
    <col min="13" max="13" width="2.5" hidden="1" customWidth="1"/>
    <col min="14" max="16" width="3" customWidth="1"/>
    <col min="17" max="17" width="2.5" hidden="1" customWidth="1"/>
    <col min="18" max="20" width="3" customWidth="1"/>
    <col min="21" max="21" width="2.5" hidden="1" customWidth="1"/>
    <col min="22" max="24" width="3" customWidth="1"/>
    <col min="25" max="25" width="2.5" hidden="1" customWidth="1"/>
    <col min="26" max="28" width="3" customWidth="1"/>
    <col min="29" max="29" width="1.33203125" hidden="1" customWidth="1"/>
    <col min="30" max="32" width="3" customWidth="1"/>
    <col min="33" max="33" width="2" hidden="1" customWidth="1"/>
    <col min="34" max="36" width="3" customWidth="1"/>
    <col min="37" max="37" width="2" hidden="1" customWidth="1"/>
    <col min="38" max="38" width="1.5" customWidth="1"/>
    <col min="39" max="60" width="2" customWidth="1"/>
  </cols>
  <sheetData>
    <row r="1" spans="2:61" ht="27" customHeight="1">
      <c r="B1" s="104" t="s">
        <v>548</v>
      </c>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c r="AX1" s="104"/>
      <c r="AY1" s="104"/>
      <c r="AZ1" s="104"/>
      <c r="BA1" s="104"/>
      <c r="BB1" s="104"/>
      <c r="BC1" s="104"/>
      <c r="BD1" s="104"/>
      <c r="BE1" s="104"/>
      <c r="BF1" s="104"/>
      <c r="BG1" s="104"/>
      <c r="BH1" s="104"/>
    </row>
    <row r="2" spans="2:61" ht="18" customHeight="1">
      <c r="B2" s="105" t="s">
        <v>164</v>
      </c>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row>
    <row r="3" spans="2:61" ht="24" customHeight="1" thickBot="1">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row>
    <row r="4" spans="2:61" ht="15" customHeight="1" thickTop="1">
      <c r="B4" s="24" t="str" cm="1">
        <f t="array" ref="B4">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1</v>
      </c>
      <c r="C4" s="25" cm="1">
        <f t="array" ref="C4">IF('_Engine Expert'!B3&lt;&gt;"","",SDK_RenderDigit("Auto",$E$6,'_Engine Expert'!B15,2))</f>
        <v>2</v>
      </c>
      <c r="D4" s="26" t="str" cm="1">
        <f t="array" ref="D4">IF('_Engine Expert'!B3&lt;&gt;"","",SDK_RenderDigit("Auto",$E$6,'_Engine Expert'!B15,3))</f>
        <v/>
      </c>
      <c r="E4" s="25"/>
      <c r="F4" s="27" t="str" cm="1">
        <f t="array" ref="F4">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G4" s="25" t="str" cm="1">
        <f t="array" ref="G4">IF('_Engine Expert'!C3&lt;&gt;"","",SDK_RenderDigit("Auto",$I$6,'_Engine Expert'!C15,2))</f>
        <v/>
      </c>
      <c r="H4" s="26" t="str" cm="1">
        <f t="array" ref="H4">IF('_Engine Expert'!C3&lt;&gt;"","",SDK_RenderDigit("Auto",$I$6,'_Engine Expert'!C15,3))</f>
        <v/>
      </c>
      <c r="I4" s="25"/>
      <c r="J4" s="27" t="str" cm="1">
        <f t="array" ref="J4">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1</v>
      </c>
      <c r="K4" s="25" t="str" cm="1">
        <f t="array" ref="K4">IF('_Engine Expert'!D3&lt;&gt;"","",SDK_RenderDigit("Auto",$M$6,'_Engine Expert'!D15,2))</f>
        <v/>
      </c>
      <c r="L4" s="28" t="str" cm="1">
        <f t="array" ref="L4">IF('_Engine Expert'!D3&lt;&gt;"","",SDK_RenderDigit("Auto",$M$6,'_Engine Expert'!D15,3))</f>
        <v/>
      </c>
      <c r="M4" s="25"/>
      <c r="N4" s="24" t="str" cm="1">
        <f t="array" ref="N4">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O4" s="25" t="str" cm="1">
        <f t="array" ref="O4">IF('_Engine Expert'!E3&lt;&gt;"","",SDK_RenderDigit("Auto",$Q$6,'_Engine Expert'!E15,2))</f>
        <v/>
      </c>
      <c r="P4" s="26" t="str" cm="1">
        <f t="array" ref="P4">IF('_Engine Expert'!E3&lt;&gt;"","",SDK_RenderDigit("Auto",$Q$6,'_Engine Expert'!E15,3))</f>
        <v/>
      </c>
      <c r="Q4" s="25"/>
      <c r="R4" s="27" t="str" cm="1">
        <f t="array" ref="R4">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1</v>
      </c>
      <c r="S4" s="25" cm="1">
        <f t="array" ref="S4">IF('_Engine Expert'!F3&lt;&gt;"","",SDK_RenderDigit("Auto",$U$6,'_Engine Expert'!F15,2))</f>
        <v>2</v>
      </c>
      <c r="T4" s="26" t="str" cm="1">
        <f t="array" ref="T4">IF('_Engine Expert'!F3&lt;&gt;"","",SDK_RenderDigit("Auto",$U$6,'_Engine Expert'!F15,3))</f>
        <v/>
      </c>
      <c r="U4" s="25"/>
      <c r="V4" s="27" t="str" cm="1">
        <f t="array" ref="V4">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1</v>
      </c>
      <c r="W4" s="25" t="str" cm="1">
        <f t="array" ref="W4">IF('_Engine Expert'!G3&lt;&gt;"","",SDK_RenderDigit("Auto",$Y$6,'_Engine Expert'!G15,2))</f>
        <v/>
      </c>
      <c r="X4" s="28" t="str" cm="1">
        <f t="array" ref="X4">IF('_Engine Expert'!G3&lt;&gt;"","",SDK_RenderDigit("Auto",$Y$6,'_Engine Expert'!G15,3))</f>
        <v/>
      </c>
      <c r="Y4" s="25"/>
      <c r="Z4" s="24" t="str" cm="1">
        <f t="array" ref="Z4">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AA4" s="25" t="str" cm="1">
        <f t="array" ref="AA4">IF('_Engine Expert'!H3&lt;&gt;"","",SDK_RenderDigit("Auto",$AC$6,'_Engine Expert'!H15,2))</f>
        <v/>
      </c>
      <c r="AB4" s="26" t="str" cm="1">
        <f t="array" ref="AB4">IF('_Engine Expert'!H3&lt;&gt;"","",SDK_RenderDigit("Auto",$AC$6,'_Engine Expert'!H15,3))</f>
        <v/>
      </c>
      <c r="AC4" s="25"/>
      <c r="AD4" s="27" t="str" cm="1">
        <f t="array" ref="AD4">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AE4" s="25" t="str" cm="1">
        <f t="array" ref="AE4">IF('_Engine Expert'!I3&lt;&gt;"","",SDK_RenderDigit("Auto",$AG$6,'_Engine Expert'!I15,2))</f>
        <v/>
      </c>
      <c r="AF4" s="26" t="str" cm="1">
        <f t="array" ref="AF4">IF('_Engine Expert'!I3&lt;&gt;"","",SDK_RenderDigit("Auto",$AG$6,'_Engine Expert'!I15,3))</f>
        <v/>
      </c>
      <c r="AG4" s="25"/>
      <c r="AH4" s="27" t="str" cm="1">
        <f t="array" ref="AH4">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AI4" s="25" t="str" cm="1">
        <f t="array" ref="AI4">IF('_Engine Expert'!J3&lt;&gt;"","",SDK_RenderDigit("Auto",$AK$6,'_Engine Expert'!J15,2))</f>
        <v/>
      </c>
      <c r="AJ4" s="28" t="str" cm="1">
        <f t="array" ref="AJ4">IF('_Engine Expert'!J3&lt;&gt;"","",SDK_RenderDigit("Auto",$AK$6,'_Engine Expert'!J15,3))</f>
        <v/>
      </c>
      <c r="AK4" s="10"/>
      <c r="AM4" s="106" t="s">
        <v>157</v>
      </c>
      <c r="AN4" s="106"/>
      <c r="AO4" s="106"/>
      <c r="AP4" s="106"/>
      <c r="AQ4" s="106"/>
      <c r="AR4" s="106"/>
      <c r="AS4" s="106"/>
      <c r="AT4" s="106"/>
      <c r="AU4" s="106"/>
      <c r="AV4" s="106"/>
      <c r="AW4" s="106"/>
      <c r="AX4" s="106"/>
      <c r="AY4" s="106"/>
      <c r="AZ4" s="106"/>
      <c r="BA4" s="106"/>
      <c r="BB4" s="106"/>
      <c r="BC4" s="106"/>
      <c r="BD4" s="106"/>
      <c r="BE4" s="106"/>
      <c r="BF4" s="106"/>
      <c r="BG4" s="106"/>
      <c r="BH4" s="106"/>
    </row>
    <row r="5" spans="2:61" ht="22" customHeight="1" thickBot="1">
      <c r="B5" s="20" t="str" cm="1">
        <f t="array" ref="B5">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4·5</v>
      </c>
      <c r="C5" s="129"/>
      <c r="D5" s="17" cm="1">
        <f t="array" ref="D5">IF('_Engine Expert'!B3&lt;&gt;"","",SDK_RenderDigit("Auto",$E$6,'_Engine Expert'!B15,6))</f>
        <v>6</v>
      </c>
      <c r="E5" s="10"/>
      <c r="F5" s="14" t="str" cm="1">
        <f t="array" ref="F5">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G5" s="34">
        <f>IF('_Engine Expert'!C27="","",'_Engine Expert'!C27)</f>
        <v>3</v>
      </c>
      <c r="H5" s="17" t="str" cm="1">
        <f t="array" ref="H5">IF('_Engine Expert'!C3&lt;&gt;"","",SDK_RenderDigit("Auto",$I$6,'_Engine Expert'!C15,6))</f>
        <v/>
      </c>
      <c r="I5" s="10"/>
      <c r="J5" s="14" t="str" cm="1">
        <f t="array" ref="J5">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5</v>
      </c>
      <c r="K5" s="129"/>
      <c r="L5" s="21" cm="1">
        <f t="array" ref="L5">IF('_Engine Expert'!D3&lt;&gt;"","",SDK_RenderDigit("Auto",$M$6,'_Engine Expert'!D15,6))</f>
        <v>6</v>
      </c>
      <c r="M5" s="10"/>
      <c r="N5" s="20" t="str" cm="1">
        <f t="array" ref="N5">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O5" s="129"/>
      <c r="P5" s="17" cm="1">
        <f t="array" ref="P5">IF('_Engine Expert'!E3&lt;&gt;"","",SDK_RenderDigit("Auto",$Q$6,'_Engine Expert'!E15,6))</f>
        <v>6</v>
      </c>
      <c r="Q5" s="10"/>
      <c r="R5" s="14" t="str" cm="1">
        <f t="array" ref="R5">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v>
      </c>
      <c r="S5" s="129"/>
      <c r="T5" s="17" cm="1">
        <f t="array" ref="T5">IF('_Engine Expert'!F3&lt;&gt;"","",SDK_RenderDigit("Auto",$U$6,'_Engine Expert'!F15,6))</f>
        <v>6</v>
      </c>
      <c r="U5" s="10"/>
      <c r="V5" s="14" t="str" cm="1">
        <f t="array" ref="V5">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v>
      </c>
      <c r="W5" s="129"/>
      <c r="X5" s="21" cm="1">
        <f t="array" ref="X5">IF('_Engine Expert'!G3&lt;&gt;"","",SDK_RenderDigit("Auto",$Y$6,'_Engine Expert'!G15,6))</f>
        <v>6</v>
      </c>
      <c r="Y5" s="10"/>
      <c r="Z5" s="20" t="str" cm="1">
        <f t="array" ref="Z5">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v>
      </c>
      <c r="AA5" s="129"/>
      <c r="AB5" s="17" cm="1">
        <f t="array" ref="AB5">IF('_Engine Expert'!H3&lt;&gt;"","",SDK_RenderDigit("Auto",$AC$6,'_Engine Expert'!H15,6))</f>
        <v>6</v>
      </c>
      <c r="AC5" s="10"/>
      <c r="AD5" s="14" t="str" cm="1">
        <f t="array" ref="AD5">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AE5" s="34">
        <f>IF('_Engine Expert'!I27="","",'_Engine Expert'!I27)</f>
        <v>8</v>
      </c>
      <c r="AF5" s="17" t="str" cm="1">
        <f t="array" ref="AF5">IF('_Engine Expert'!I3&lt;&gt;"","",SDK_RenderDigit("Auto",$AG$6,'_Engine Expert'!I15,6))</f>
        <v/>
      </c>
      <c r="AG5" s="10"/>
      <c r="AH5" s="14" t="str" cm="1">
        <f t="array" ref="AH5">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v>
      </c>
      <c r="AI5" s="129"/>
      <c r="AJ5" s="21" cm="1">
        <f t="array" ref="AJ5">IF('_Engine Expert'!J3&lt;&gt;"","",SDK_RenderDigit("Auto",$AK$6,'_Engine Expert'!J15,6))</f>
        <v>6</v>
      </c>
      <c r="AK5" s="10"/>
      <c r="AM5" s="107" t="str" cm="1">
        <f t="array" ref="AM5">_xlfn.LET(_xlpm.conf,COUNTIF('_Engine Expert'!$B$51:$J$59,TRUE),_xlpm.dead,'_Engine Expert'!$B$99,_xlpm.state,IF(SDK_IsSolved('_Engine Expert'!$B$3:$J$11,'_Engine Expert'!$B$39:$J$47),"SOLVED",IF(_xlpm.conf&gt;0,"CONFLICT",IF(_xlpm.dead,"DEAD END",IF(COUNT('_Engine Expert'!$B$3:$J$11)=81,"CHECK ERRORS","IN PROGRESS")))),_xlpm.state&amp;"  ·  "&amp;(COUNT('_Engine Expert'!$B$3:$J$11)-COUNT('_Engine Expert'!$B$27:$J$35))&amp;" answers entered")</f>
        <v>IN PROGRESS  ·  0 answers entered</v>
      </c>
      <c r="AN5" s="107"/>
      <c r="AO5" s="107"/>
      <c r="AP5" s="107"/>
      <c r="AQ5" s="107"/>
      <c r="AR5" s="107"/>
      <c r="AS5" s="107"/>
      <c r="AT5" s="107"/>
      <c r="AU5" s="107"/>
      <c r="AV5" s="107"/>
      <c r="AW5" s="107"/>
      <c r="AX5" s="107"/>
      <c r="AY5" s="107"/>
      <c r="AZ5" s="107"/>
      <c r="BA5" s="107"/>
      <c r="BB5" s="107"/>
      <c r="BC5" s="107"/>
      <c r="BD5" s="107"/>
      <c r="BE5" s="107"/>
      <c r="BF5" s="107"/>
      <c r="BG5" s="107"/>
      <c r="BH5" s="107"/>
    </row>
    <row r="6" spans="2:61" ht="15" customHeight="1" thickBot="1">
      <c r="B6" s="20" t="str" cm="1">
        <f t="array" ref="B6">IF('_Engine Expert'!B3&lt;&gt;"","",SDK_RenderDigit("Auto",$E$6,'_Engine Expert'!B15,7))</f>
        <v/>
      </c>
      <c r="C6" s="10" t="str" cm="1">
        <f t="array" ref="C6">IF('_Engine Expert'!B3&lt;&gt;"","",SDK_RenderDigit("Auto",$E$6,'_Engine Expert'!B15,8))</f>
        <v/>
      </c>
      <c r="D6" s="17" t="str" cm="1">
        <f t="array" ref="D6">IF('_Engine Expert'!B3&lt;&gt;"","",SDK_RenderDigit("Auto",$E$6,'_Engine Expert'!B15,9))</f>
        <v/>
      </c>
      <c r="E6" s="10" t="str">
        <f>""</f>
        <v/>
      </c>
      <c r="F6" s="15" t="str" cm="1">
        <f t="array" ref="F6">IF('_Engine Expert'!C3&lt;&gt;"","",SDK_RenderDigit("Auto",$I$6,'_Engine Expert'!C15,7))</f>
        <v/>
      </c>
      <c r="G6" s="12" t="str" cm="1">
        <f t="array" ref="G6">IF('_Engine Expert'!C3&lt;&gt;"","",SDK_RenderDigit("Auto",$I$6,'_Engine Expert'!C15,8))</f>
        <v/>
      </c>
      <c r="H6" s="18" t="str" cm="1">
        <f t="array" ref="H6">IF('_Engine Expert'!C3&lt;&gt;"","",SDK_RenderDigit("Auto",$I$6,'_Engine Expert'!C15,9))</f>
        <v/>
      </c>
      <c r="I6" s="10" t="str">
        <f>""</f>
        <v/>
      </c>
      <c r="J6" s="14" t="str" cm="1">
        <f t="array" ref="J6">IF('_Engine Expert'!D3&lt;&gt;"","",SDK_RenderDigit("Auto",$M$6,'_Engine Expert'!D15,7))</f>
        <v/>
      </c>
      <c r="K6" s="10" t="str" cm="1">
        <f t="array" ref="K6">IF('_Engine Expert'!D3&lt;&gt;"","",SDK_RenderDigit("Auto",$M$6,'_Engine Expert'!D15,8))</f>
        <v/>
      </c>
      <c r="L6" s="21" t="str" cm="1">
        <f t="array" ref="L6">IF('_Engine Expert'!D3&lt;&gt;"","",SDK_RenderDigit("Auto",$M$6,'_Engine Expert'!D15,9))</f>
        <v/>
      </c>
      <c r="M6" s="10" t="str">
        <f>""</f>
        <v/>
      </c>
      <c r="N6" s="20" cm="1">
        <f t="array" ref="N6">IF('_Engine Expert'!E3&lt;&gt;"","",SDK_RenderDigit("Auto",$Q$6,'_Engine Expert'!E15,7))</f>
        <v>7</v>
      </c>
      <c r="O6" s="10" t="str" cm="1">
        <f t="array" ref="O6">IF('_Engine Expert'!E3&lt;&gt;"","",SDK_RenderDigit("Auto",$Q$6,'_Engine Expert'!E15,8))</f>
        <v/>
      </c>
      <c r="P6" s="17" t="str" cm="1">
        <f t="array" ref="P6">IF('_Engine Expert'!E3&lt;&gt;"","",SDK_RenderDigit("Auto",$Q$6,'_Engine Expert'!E15,9))</f>
        <v/>
      </c>
      <c r="Q6" s="10" t="str">
        <f>""</f>
        <v/>
      </c>
      <c r="R6" s="15" cm="1">
        <f t="array" ref="R6">IF('_Engine Expert'!F3&lt;&gt;"","",SDK_RenderDigit("Auto",$U$6,'_Engine Expert'!F15,7))</f>
        <v>7</v>
      </c>
      <c r="S6" s="12" t="str" cm="1">
        <f t="array" ref="S6">IF('_Engine Expert'!F3&lt;&gt;"","",SDK_RenderDigit("Auto",$U$6,'_Engine Expert'!F15,8))</f>
        <v/>
      </c>
      <c r="T6" s="18" t="str" cm="1">
        <f t="array" ref="T6">IF('_Engine Expert'!F3&lt;&gt;"","",SDK_RenderDigit("Auto",$U$6,'_Engine Expert'!F15,9))</f>
        <v/>
      </c>
      <c r="U6" s="10" t="str">
        <f>""</f>
        <v/>
      </c>
      <c r="V6" s="14" t="str" cm="1">
        <f t="array" ref="V6">IF('_Engine Expert'!G3&lt;&gt;"","",SDK_RenderDigit("Auto",$Y$6,'_Engine Expert'!G15,7))</f>
        <v/>
      </c>
      <c r="W6" s="10" t="str" cm="1">
        <f t="array" ref="W6">IF('_Engine Expert'!G3&lt;&gt;"","",SDK_RenderDigit("Auto",$Y$6,'_Engine Expert'!G15,8))</f>
        <v/>
      </c>
      <c r="X6" s="21" t="str" cm="1">
        <f t="array" ref="X6">IF('_Engine Expert'!G3&lt;&gt;"","",SDK_RenderDigit("Auto",$Y$6,'_Engine Expert'!G15,9))</f>
        <v/>
      </c>
      <c r="Y6" s="10" t="str">
        <f>""</f>
        <v/>
      </c>
      <c r="Z6" s="20" cm="1">
        <f t="array" ref="Z6">IF('_Engine Expert'!H3&lt;&gt;"","",SDK_RenderDigit("Auto",$AC$6,'_Engine Expert'!H15,7))</f>
        <v>7</v>
      </c>
      <c r="AA6" s="10" t="str" cm="1">
        <f t="array" ref="AA6">IF('_Engine Expert'!H3&lt;&gt;"","",SDK_RenderDigit("Auto",$AC$6,'_Engine Expert'!H15,8))</f>
        <v/>
      </c>
      <c r="AB6" s="17" cm="1">
        <f t="array" ref="AB6">IF('_Engine Expert'!H3&lt;&gt;"","",SDK_RenderDigit("Auto",$AC$6,'_Engine Expert'!H15,9))</f>
        <v>9</v>
      </c>
      <c r="AC6" s="10" t="str">
        <f>""</f>
        <v/>
      </c>
      <c r="AD6" s="15" t="str" cm="1">
        <f t="array" ref="AD6">IF('_Engine Expert'!I3&lt;&gt;"","",SDK_RenderDigit("Auto",$AG$6,'_Engine Expert'!I15,7))</f>
        <v/>
      </c>
      <c r="AE6" s="12" t="str" cm="1">
        <f t="array" ref="AE6">IF('_Engine Expert'!I3&lt;&gt;"","",SDK_RenderDigit("Auto",$AG$6,'_Engine Expert'!I15,8))</f>
        <v/>
      </c>
      <c r="AF6" s="18" t="str" cm="1">
        <f t="array" ref="AF6">IF('_Engine Expert'!I3&lt;&gt;"","",SDK_RenderDigit("Auto",$AG$6,'_Engine Expert'!I15,9))</f>
        <v/>
      </c>
      <c r="AG6" s="10" t="str">
        <f>""</f>
        <v/>
      </c>
      <c r="AH6" s="14" cm="1">
        <f t="array" ref="AH6">IF('_Engine Expert'!J3&lt;&gt;"","",SDK_RenderDigit("Auto",$AK$6,'_Engine Expert'!J15,7))</f>
        <v>7</v>
      </c>
      <c r="AI6" s="10" t="str" cm="1">
        <f t="array" ref="AI6">IF('_Engine Expert'!J3&lt;&gt;"","",SDK_RenderDigit("Auto",$AK$6,'_Engine Expert'!J15,8))</f>
        <v/>
      </c>
      <c r="AJ6" s="21" cm="1">
        <f t="array" ref="AJ6">IF('_Engine Expert'!J3&lt;&gt;"","",SDK_RenderDigit("Auto",$AK$6,'_Engine Expert'!J15,9))</f>
        <v>9</v>
      </c>
      <c r="AK6" s="10" t="str">
        <f>""</f>
        <v/>
      </c>
      <c r="AM6" s="108"/>
      <c r="AN6" s="108"/>
      <c r="AO6" s="108"/>
      <c r="AP6" s="108"/>
      <c r="AQ6" s="108"/>
      <c r="AR6" s="108"/>
      <c r="AS6" s="108"/>
      <c r="AT6" s="108"/>
      <c r="AU6" s="108"/>
      <c r="AV6" s="108"/>
      <c r="AW6" s="108"/>
      <c r="AX6" s="108"/>
      <c r="AY6" s="108"/>
      <c r="AZ6" s="108"/>
      <c r="BA6" s="108"/>
      <c r="BB6" s="108"/>
      <c r="BC6" s="108"/>
      <c r="BD6" s="108"/>
      <c r="BE6" s="108"/>
      <c r="BF6" s="108"/>
      <c r="BG6" s="108"/>
      <c r="BH6" s="108"/>
    </row>
    <row r="7" spans="2:61" ht="15" customHeight="1">
      <c r="B7" s="22" t="str" cm="1">
        <f t="array" ref="B7">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1</v>
      </c>
      <c r="C7" s="11" cm="1">
        <f t="array" ref="C7">IF('_Engine Expert'!B4&lt;&gt;"","",SDK_RenderDigit("Auto",$E$9,'_Engine Expert'!B16,2))</f>
        <v>2</v>
      </c>
      <c r="D7" s="16" t="str" cm="1">
        <f t="array" ref="D7">IF('_Engine Expert'!B4&lt;&gt;"","",SDK_RenderDigit("Auto",$E$9,'_Engine Expert'!B16,3))</f>
        <v/>
      </c>
      <c r="E7" s="10"/>
      <c r="F7" s="14" t="str" cm="1">
        <f t="array" ref="F7">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1</v>
      </c>
      <c r="G7" s="10" t="str" cm="1">
        <f t="array" ref="G7">IF('_Engine Expert'!C4&lt;&gt;"","",SDK_RenderDigit("Auto",$I$9,'_Engine Expert'!C16,2))</f>
        <v/>
      </c>
      <c r="H7" s="17" t="str" cm="1">
        <f t="array" ref="H7">IF('_Engine Expert'!C4&lt;&gt;"","",SDK_RenderDigit("Auto",$I$9,'_Engine Expert'!C16,3))</f>
        <v/>
      </c>
      <c r="I7" s="10"/>
      <c r="J7" s="13" t="str" cm="1">
        <f t="array" ref="J7">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K7" s="11" t="str" cm="1">
        <f t="array" ref="K7">IF('_Engine Expert'!D4&lt;&gt;"","",SDK_RenderDigit("Auto",$M$9,'_Engine Expert'!D16,2))</f>
        <v/>
      </c>
      <c r="L7" s="23" t="str" cm="1">
        <f t="array" ref="L7">IF('_Engine Expert'!D4&lt;&gt;"","",SDK_RenderDigit("Auto",$M$9,'_Engine Expert'!D16,3))</f>
        <v/>
      </c>
      <c r="M7" s="10"/>
      <c r="N7" s="22" t="str" cm="1">
        <f t="array" ref="N7">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O7" s="11" t="str" cm="1">
        <f t="array" ref="O7">IF('_Engine Expert'!E4&lt;&gt;"","",SDK_RenderDigit("Auto",$Q$9,'_Engine Expert'!E16,2))</f>
        <v/>
      </c>
      <c r="P7" s="16" cm="1">
        <f t="array" ref="P7">IF('_Engine Expert'!E4&lt;&gt;"","",SDK_RenderDigit("Auto",$Q$9,'_Engine Expert'!E16,3))</f>
        <v>3</v>
      </c>
      <c r="Q7" s="10"/>
      <c r="R7" s="14" t="str" cm="1">
        <f t="array" ref="R7">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1</v>
      </c>
      <c r="S7" s="10" cm="1">
        <f t="array" ref="S7">IF('_Engine Expert'!F4&lt;&gt;"","",SDK_RenderDigit("Auto",$U$9,'_Engine Expert'!F16,2))</f>
        <v>2</v>
      </c>
      <c r="T7" s="17" cm="1">
        <f t="array" ref="T7">IF('_Engine Expert'!F4&lt;&gt;"","",SDK_RenderDigit("Auto",$U$9,'_Engine Expert'!F16,3))</f>
        <v>3</v>
      </c>
      <c r="U7" s="10"/>
      <c r="V7" s="13" t="str" cm="1">
        <f t="array" ref="V7">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1</v>
      </c>
      <c r="W7" s="11" t="str" cm="1">
        <f t="array" ref="W7">IF('_Engine Expert'!G4&lt;&gt;"","",SDK_RenderDigit("Auto",$Y$9,'_Engine Expert'!G16,2))</f>
        <v/>
      </c>
      <c r="X7" s="23" cm="1">
        <f t="array" ref="X7">IF('_Engine Expert'!G4&lt;&gt;"","",SDK_RenderDigit("Auto",$Y$9,'_Engine Expert'!G16,3))</f>
        <v>3</v>
      </c>
      <c r="Y7" s="10"/>
      <c r="Z7" s="22" t="str" cm="1">
        <f t="array" ref="Z7">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AA7" s="11" t="str" cm="1">
        <f t="array" ref="AA7">IF('_Engine Expert'!H4&lt;&gt;"","",SDK_RenderDigit("Auto",$AC$9,'_Engine Expert'!H16,2))</f>
        <v/>
      </c>
      <c r="AB7" s="16" t="str" cm="1">
        <f t="array" ref="AB7">IF('_Engine Expert'!H4&lt;&gt;"","",SDK_RenderDigit("Auto",$AC$9,'_Engine Expert'!H16,3))</f>
        <v/>
      </c>
      <c r="AC7" s="10"/>
      <c r="AD7" s="14" t="str" cm="1">
        <f t="array" ref="AD7">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1</v>
      </c>
      <c r="AE7" s="10" t="str" cm="1">
        <f t="array" ref="AE7">IF('_Engine Expert'!I4&lt;&gt;"","",SDK_RenderDigit("Auto",$AG$9,'_Engine Expert'!I16,2))</f>
        <v/>
      </c>
      <c r="AF7" s="17" t="str" cm="1">
        <f t="array" ref="AF7">IF('_Engine Expert'!I4&lt;&gt;"","",SDK_RenderDigit("Auto",$AG$9,'_Engine Expert'!I16,3))</f>
        <v/>
      </c>
      <c r="AG7" s="10"/>
      <c r="AH7" s="13" t="str" cm="1">
        <f t="array" ref="AH7">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AI7" s="11" t="str" cm="1">
        <f t="array" ref="AI7">IF('_Engine Expert'!J4&lt;&gt;"","",SDK_RenderDigit("Auto",$AK$9,'_Engine Expert'!J16,2))</f>
        <v/>
      </c>
      <c r="AJ7" s="23" cm="1">
        <f t="array" ref="AJ7">IF('_Engine Expert'!J4&lt;&gt;"","",SDK_RenderDigit("Auto",$AK$9,'_Engine Expert'!J16,3))</f>
        <v>3</v>
      </c>
      <c r="AK7" s="10"/>
      <c r="AM7" s="109" t="s">
        <v>158</v>
      </c>
      <c r="AN7" s="109"/>
      <c r="AO7" s="109"/>
      <c r="AP7" s="109"/>
      <c r="AQ7" s="109"/>
      <c r="AR7" s="109"/>
      <c r="AS7" s="109"/>
      <c r="AT7" s="9"/>
      <c r="AU7" s="109" t="s">
        <v>159</v>
      </c>
      <c r="AV7" s="109"/>
      <c r="AW7" s="109"/>
      <c r="AX7" s="109"/>
      <c r="AY7" s="109"/>
      <c r="AZ7" s="109"/>
      <c r="BA7" s="109"/>
      <c r="BB7" s="9"/>
      <c r="BC7" s="109" t="s">
        <v>160</v>
      </c>
      <c r="BD7" s="109"/>
      <c r="BE7" s="109"/>
      <c r="BF7" s="109"/>
      <c r="BG7" s="109"/>
      <c r="BH7" s="109"/>
    </row>
    <row r="8" spans="2:61" ht="22" customHeight="1" thickBot="1">
      <c r="B8" s="20" t="str" cm="1">
        <f t="array" ref="B8">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v>
      </c>
      <c r="C8" s="129"/>
      <c r="D8" s="17" cm="1">
        <f t="array" ref="D8">IF('_Engine Expert'!B4&lt;&gt;"","",SDK_RenderDigit("Auto",$E$9,'_Engine Expert'!B16,6))</f>
        <v>6</v>
      </c>
      <c r="E8" s="10"/>
      <c r="F8" s="14" t="str" cm="1">
        <f t="array" ref="F8">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v>
      </c>
      <c r="G8" s="129"/>
      <c r="H8" s="17" cm="1">
        <f t="array" ref="H8">IF('_Engine Expert'!C4&lt;&gt;"","",SDK_RenderDigit("Auto",$I$9,'_Engine Expert'!C16,6))</f>
        <v>6</v>
      </c>
      <c r="I8" s="10"/>
      <c r="J8" s="14" t="str" cm="1">
        <f t="array" ref="J8">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K8" s="34">
        <f>IF('_Engine Expert'!D28="","",'_Engine Expert'!D28)</f>
        <v>9</v>
      </c>
      <c r="L8" s="21" t="str" cm="1">
        <f t="array" ref="L8">IF('_Engine Expert'!D4&lt;&gt;"","",SDK_RenderDigit("Auto",$M$9,'_Engine Expert'!D16,6))</f>
        <v/>
      </c>
      <c r="M8" s="10"/>
      <c r="N8" s="20" t="str" cm="1">
        <f t="array" ref="N8">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O8" s="129"/>
      <c r="P8" s="17" cm="1">
        <f t="array" ref="P8">IF('_Engine Expert'!E4&lt;&gt;"","",SDK_RenderDigit("Auto",$Q$9,'_Engine Expert'!E16,6))</f>
        <v>6</v>
      </c>
      <c r="Q8" s="10"/>
      <c r="R8" s="14" t="str" cm="1">
        <f t="array" ref="R8">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v>
      </c>
      <c r="S8" s="129"/>
      <c r="T8" s="17" cm="1">
        <f t="array" ref="T8">IF('_Engine Expert'!F4&lt;&gt;"","",SDK_RenderDigit("Auto",$U$9,'_Engine Expert'!F16,6))</f>
        <v>6</v>
      </c>
      <c r="U8" s="10"/>
      <c r="V8" s="14" t="str" cm="1">
        <f t="array" ref="V8">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v>
      </c>
      <c r="W8" s="129"/>
      <c r="X8" s="21" cm="1">
        <f t="array" ref="X8">IF('_Engine Expert'!G4&lt;&gt;"","",SDK_RenderDigit("Auto",$Y$9,'_Engine Expert'!G16,6))</f>
        <v>6</v>
      </c>
      <c r="Y8" s="10"/>
      <c r="Z8" s="20" t="str" cm="1">
        <f t="array" ref="Z8">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AA8" s="34">
        <f>IF('_Engine Expert'!H28="","",'_Engine Expert'!H28)</f>
        <v>5</v>
      </c>
      <c r="AB8" s="17" t="str" cm="1">
        <f t="array" ref="AB8">IF('_Engine Expert'!H4&lt;&gt;"","",SDK_RenderDigit("Auto",$AC$9,'_Engine Expert'!H16,6))</f>
        <v/>
      </c>
      <c r="AC8" s="10"/>
      <c r="AD8" s="14" t="str" cm="1">
        <f t="array" ref="AD8">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v>
      </c>
      <c r="AE8" s="129"/>
      <c r="AF8" s="17" cm="1">
        <f t="array" ref="AF8">IF('_Engine Expert'!I4&lt;&gt;"","",SDK_RenderDigit("Auto",$AG$9,'_Engine Expert'!I16,6))</f>
        <v>6</v>
      </c>
      <c r="AG8" s="10"/>
      <c r="AH8" s="14" t="str" cm="1">
        <f t="array" ref="AH8">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v>
      </c>
      <c r="AI8" s="129"/>
      <c r="AJ8" s="21" cm="1">
        <f t="array" ref="AJ8">IF('_Engine Expert'!J4&lt;&gt;"","",SDK_RenderDigit("Auto",$AK$9,'_Engine Expert'!J16,6))</f>
        <v>6</v>
      </c>
      <c r="AK8" s="10"/>
      <c r="AM8" s="110">
        <f>81-COUNT('_Engine Expert'!$B$3:$J$11)</f>
        <v>54</v>
      </c>
      <c r="AN8" s="110"/>
      <c r="AO8" s="110"/>
      <c r="AP8" s="110"/>
      <c r="AQ8" s="110"/>
      <c r="AR8" s="110"/>
      <c r="AS8" s="110"/>
      <c r="AT8" s="9"/>
      <c r="AU8" s="111">
        <f>COUNTIF('_Engine Expert'!$B$51:$J$59,TRUE)</f>
        <v>0</v>
      </c>
      <c r="AV8" s="111"/>
      <c r="AW8" s="111"/>
      <c r="AX8" s="111"/>
      <c r="AY8" s="111"/>
      <c r="AZ8" s="111"/>
      <c r="BA8" s="111"/>
      <c r="BB8" s="9"/>
      <c r="BC8" s="107" t="s">
        <v>161</v>
      </c>
      <c r="BD8" s="107"/>
      <c r="BE8" s="107"/>
      <c r="BF8" s="107"/>
      <c r="BG8" s="107"/>
      <c r="BH8" s="107"/>
    </row>
    <row r="9" spans="2:61" ht="15" customHeight="1">
      <c r="B9" s="20" t="str" cm="1">
        <f t="array" ref="B9">IF('_Engine Expert'!B4&lt;&gt;"","",SDK_RenderDigit("Auto",$E$9,'_Engine Expert'!B16,7))</f>
        <v/>
      </c>
      <c r="C9" s="10" cm="1">
        <f t="array" ref="C9">IF('_Engine Expert'!B4&lt;&gt;"","",SDK_RenderDigit("Auto",$E$9,'_Engine Expert'!B16,8))</f>
        <v>8</v>
      </c>
      <c r="D9" s="17" t="str" cm="1">
        <f t="array" ref="D9">IF('_Engine Expert'!B4&lt;&gt;"","",SDK_RenderDigit("Auto",$E$9,'_Engine Expert'!B16,9))</f>
        <v/>
      </c>
      <c r="E9" s="10" t="str">
        <f>""</f>
        <v/>
      </c>
      <c r="F9" s="14" t="str" cm="1">
        <f t="array" ref="F9">IF('_Engine Expert'!C4&lt;&gt;"","",SDK_RenderDigit("Auto",$I$9,'_Engine Expert'!C16,7))</f>
        <v/>
      </c>
      <c r="G9" s="10" cm="1">
        <f t="array" ref="G9">IF('_Engine Expert'!C4&lt;&gt;"","",SDK_RenderDigit("Auto",$I$9,'_Engine Expert'!C16,8))</f>
        <v>8</v>
      </c>
      <c r="H9" s="17" t="str" cm="1">
        <f t="array" ref="H9">IF('_Engine Expert'!C4&lt;&gt;"","",SDK_RenderDigit("Auto",$I$9,'_Engine Expert'!C16,9))</f>
        <v/>
      </c>
      <c r="I9" s="10" t="str">
        <f>""</f>
        <v/>
      </c>
      <c r="J9" s="14" t="str" cm="1">
        <f t="array" ref="J9">IF('_Engine Expert'!D4&lt;&gt;"","",SDK_RenderDigit("Auto",$M$9,'_Engine Expert'!D16,7))</f>
        <v/>
      </c>
      <c r="K9" s="10" t="str" cm="1">
        <f t="array" ref="K9">IF('_Engine Expert'!D4&lt;&gt;"","",SDK_RenderDigit("Auto",$M$9,'_Engine Expert'!D16,8))</f>
        <v/>
      </c>
      <c r="L9" s="21" t="str" cm="1">
        <f t="array" ref="L9">IF('_Engine Expert'!D4&lt;&gt;"","",SDK_RenderDigit("Auto",$M$9,'_Engine Expert'!D16,9))</f>
        <v/>
      </c>
      <c r="M9" s="10" t="str">
        <f>""</f>
        <v/>
      </c>
      <c r="N9" s="20" cm="1">
        <f t="array" ref="N9">IF('_Engine Expert'!E4&lt;&gt;"","",SDK_RenderDigit("Auto",$Q$9,'_Engine Expert'!E16,7))</f>
        <v>7</v>
      </c>
      <c r="O9" s="10" cm="1">
        <f t="array" ref="O9">IF('_Engine Expert'!E4&lt;&gt;"","",SDK_RenderDigit("Auto",$Q$9,'_Engine Expert'!E16,8))</f>
        <v>8</v>
      </c>
      <c r="P9" s="17" t="str" cm="1">
        <f t="array" ref="P9">IF('_Engine Expert'!E4&lt;&gt;"","",SDK_RenderDigit("Auto",$Q$9,'_Engine Expert'!E16,9))</f>
        <v/>
      </c>
      <c r="Q9" s="10" t="str">
        <f>""</f>
        <v/>
      </c>
      <c r="R9" s="14" cm="1">
        <f t="array" ref="R9">IF('_Engine Expert'!F4&lt;&gt;"","",SDK_RenderDigit("Auto",$U$9,'_Engine Expert'!F16,7))</f>
        <v>7</v>
      </c>
      <c r="S9" s="10" cm="1">
        <f t="array" ref="S9">IF('_Engine Expert'!F4&lt;&gt;"","",SDK_RenderDigit("Auto",$U$9,'_Engine Expert'!F16,8))</f>
        <v>8</v>
      </c>
      <c r="T9" s="17" t="str" cm="1">
        <f t="array" ref="T9">IF('_Engine Expert'!F4&lt;&gt;"","",SDK_RenderDigit("Auto",$U$9,'_Engine Expert'!F16,9))</f>
        <v/>
      </c>
      <c r="U9" s="10" t="str">
        <f>""</f>
        <v/>
      </c>
      <c r="V9" s="14" t="str" cm="1">
        <f t="array" ref="V9">IF('_Engine Expert'!G4&lt;&gt;"","",SDK_RenderDigit("Auto",$Y$9,'_Engine Expert'!G16,7))</f>
        <v/>
      </c>
      <c r="W9" s="10" cm="1">
        <f t="array" ref="W9">IF('_Engine Expert'!G4&lt;&gt;"","",SDK_RenderDigit("Auto",$Y$9,'_Engine Expert'!G16,8))</f>
        <v>8</v>
      </c>
      <c r="X9" s="21" t="str" cm="1">
        <f t="array" ref="X9">IF('_Engine Expert'!G4&lt;&gt;"","",SDK_RenderDigit("Auto",$Y$9,'_Engine Expert'!G16,9))</f>
        <v/>
      </c>
      <c r="Y9" s="10" t="str">
        <f>""</f>
        <v/>
      </c>
      <c r="Z9" s="20" t="str" cm="1">
        <f t="array" ref="Z9">IF('_Engine Expert'!H4&lt;&gt;"","",SDK_RenderDigit("Auto",$AC$9,'_Engine Expert'!H16,7))</f>
        <v/>
      </c>
      <c r="AA9" s="10" t="str" cm="1">
        <f t="array" ref="AA9">IF('_Engine Expert'!H4&lt;&gt;"","",SDK_RenderDigit("Auto",$AC$9,'_Engine Expert'!H16,8))</f>
        <v/>
      </c>
      <c r="AB9" s="17" t="str" cm="1">
        <f t="array" ref="AB9">IF('_Engine Expert'!H4&lt;&gt;"","",SDK_RenderDigit("Auto",$AC$9,'_Engine Expert'!H16,9))</f>
        <v/>
      </c>
      <c r="AC9" s="10" t="str">
        <f>""</f>
        <v/>
      </c>
      <c r="AD9" s="14" cm="1">
        <f t="array" ref="AD9">IF('_Engine Expert'!I4&lt;&gt;"","",SDK_RenderDigit("Auto",$AG$9,'_Engine Expert'!I16,7))</f>
        <v>7</v>
      </c>
      <c r="AE9" s="10" t="str" cm="1">
        <f t="array" ref="AE9">IF('_Engine Expert'!I4&lt;&gt;"","",SDK_RenderDigit("Auto",$AG$9,'_Engine Expert'!I16,8))</f>
        <v/>
      </c>
      <c r="AF9" s="17" t="str" cm="1">
        <f t="array" ref="AF9">IF('_Engine Expert'!I4&lt;&gt;"","",SDK_RenderDigit("Auto",$AG$9,'_Engine Expert'!I16,9))</f>
        <v/>
      </c>
      <c r="AG9" s="10" t="str">
        <f>""</f>
        <v/>
      </c>
      <c r="AH9" s="14" cm="1">
        <f t="array" ref="AH9">IF('_Engine Expert'!J4&lt;&gt;"","",SDK_RenderDigit("Auto",$AK$9,'_Engine Expert'!J16,7))</f>
        <v>7</v>
      </c>
      <c r="AI9" s="10" t="str" cm="1">
        <f t="array" ref="AI9">IF('_Engine Expert'!J4&lt;&gt;"","",SDK_RenderDigit("Auto",$AK$9,'_Engine Expert'!J16,8))</f>
        <v/>
      </c>
      <c r="AJ9" s="21" t="str" cm="1">
        <f t="array" ref="AJ9">IF('_Engine Expert'!J4&lt;&gt;"","",SDK_RenderDigit("Auto",$AK$9,'_Engine Expert'!J16,9))</f>
        <v/>
      </c>
      <c r="AK9" s="10" t="str">
        <f>""</f>
        <v/>
      </c>
      <c r="AM9" s="110"/>
      <c r="AN9" s="110"/>
      <c r="AO9" s="110"/>
      <c r="AP9" s="110"/>
      <c r="AQ9" s="110"/>
      <c r="AR9" s="110"/>
      <c r="AS9" s="110"/>
      <c r="AT9" s="9"/>
      <c r="AU9" s="111"/>
      <c r="AV9" s="111"/>
      <c r="AW9" s="111"/>
      <c r="AX9" s="111"/>
      <c r="AY9" s="111"/>
      <c r="AZ9" s="111"/>
      <c r="BA9" s="111"/>
      <c r="BB9" s="9"/>
      <c r="BC9" s="107"/>
      <c r="BD9" s="107"/>
      <c r="BE9" s="107"/>
      <c r="BF9" s="107"/>
      <c r="BG9" s="107"/>
      <c r="BH9" s="107"/>
    </row>
    <row r="10" spans="2:61" ht="15" customHeight="1">
      <c r="B10" s="22" t="str" cm="1">
        <f t="array" ref="B10">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1</v>
      </c>
      <c r="C10" s="11" t="str" cm="1">
        <f t="array" ref="C10">IF('_Engine Expert'!B5&lt;&gt;"","",SDK_RenderDigit("Auto",$E$12,'_Engine Expert'!B17,2))</f>
        <v/>
      </c>
      <c r="D10" s="16" t="str" cm="1">
        <f t="array" ref="D10">IF('_Engine Expert'!B5&lt;&gt;"","",SDK_RenderDigit("Auto",$E$12,'_Engine Expert'!B17,3))</f>
        <v/>
      </c>
      <c r="E10" s="10"/>
      <c r="F10" s="13" t="str" cm="1">
        <f t="array" ref="F10">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1</v>
      </c>
      <c r="G10" s="11" t="str" cm="1">
        <f t="array" ref="G10">IF('_Engine Expert'!C5&lt;&gt;"","",SDK_RenderDigit("Auto",$I$12,'_Engine Expert'!C17,2))</f>
        <v/>
      </c>
      <c r="H10" s="16" t="str" cm="1">
        <f t="array" ref="H10">IF('_Engine Expert'!C5&lt;&gt;"","",SDK_RenderDigit("Auto",$I$12,'_Engine Expert'!C17,3))</f>
        <v/>
      </c>
      <c r="I10" s="10"/>
      <c r="J10" s="13" t="str" cm="1">
        <f t="array" ref="J10">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K10" s="11" t="str" cm="1">
        <f t="array" ref="K10">IF('_Engine Expert'!D5&lt;&gt;"","",SDK_RenderDigit("Auto",$M$12,'_Engine Expert'!D17,2))</f>
        <v/>
      </c>
      <c r="L10" s="23" t="str" cm="1">
        <f t="array" ref="L10">IF('_Engine Expert'!D5&lt;&gt;"","",SDK_RenderDigit("Auto",$M$12,'_Engine Expert'!D17,3))</f>
        <v/>
      </c>
      <c r="M10" s="10"/>
      <c r="N10" s="22" t="str" cm="1">
        <f t="array" ref="N10">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O10" s="11" t="str" cm="1">
        <f t="array" ref="O10">IF('_Engine Expert'!E5&lt;&gt;"","",SDK_RenderDigit("Auto",$Q$12,'_Engine Expert'!E17,2))</f>
        <v/>
      </c>
      <c r="P10" s="16" t="str" cm="1">
        <f t="array" ref="P10">IF('_Engine Expert'!E5&lt;&gt;"","",SDK_RenderDigit("Auto",$Q$12,'_Engine Expert'!E17,3))</f>
        <v/>
      </c>
      <c r="Q10" s="10"/>
      <c r="R10" s="13" t="str" cm="1">
        <f t="array" ref="R10">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1</v>
      </c>
      <c r="S10" s="11" t="str" cm="1">
        <f t="array" ref="S10">IF('_Engine Expert'!F5&lt;&gt;"","",SDK_RenderDigit("Auto",$U$12,'_Engine Expert'!F17,2))</f>
        <v/>
      </c>
      <c r="T10" s="16" cm="1">
        <f t="array" ref="T10">IF('_Engine Expert'!F5&lt;&gt;"","",SDK_RenderDigit("Auto",$U$12,'_Engine Expert'!F17,3))</f>
        <v>3</v>
      </c>
      <c r="U10" s="10"/>
      <c r="V10" s="13" t="str" cm="1">
        <f t="array" ref="V10">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W10" s="11" t="str" cm="1">
        <f t="array" ref="W10">IF('_Engine Expert'!G5&lt;&gt;"","",SDK_RenderDigit("Auto",$Y$12,'_Engine Expert'!G17,2))</f>
        <v/>
      </c>
      <c r="X10" s="23" t="str" cm="1">
        <f t="array" ref="X10">IF('_Engine Expert'!G5&lt;&gt;"","",SDK_RenderDigit("Auto",$Y$12,'_Engine Expert'!G17,3))</f>
        <v/>
      </c>
      <c r="Y10" s="10"/>
      <c r="Z10" s="22" t="str" cm="1">
        <f t="array" ref="Z10">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AA10" s="11" t="str" cm="1">
        <f t="array" ref="AA10">IF('_Engine Expert'!H5&lt;&gt;"","",SDK_RenderDigit("Auto",$AC$12,'_Engine Expert'!H17,2))</f>
        <v/>
      </c>
      <c r="AB10" s="16" t="str" cm="1">
        <f t="array" ref="AB10">IF('_Engine Expert'!H5&lt;&gt;"","",SDK_RenderDigit("Auto",$AC$12,'_Engine Expert'!H17,3))</f>
        <v/>
      </c>
      <c r="AC10" s="10"/>
      <c r="AD10" s="13" t="str" cm="1">
        <f t="array" ref="AD10">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1</v>
      </c>
      <c r="AE10" s="11" t="str" cm="1">
        <f t="array" ref="AE10">IF('_Engine Expert'!I5&lt;&gt;"","",SDK_RenderDigit("Auto",$AG$12,'_Engine Expert'!I17,2))</f>
        <v/>
      </c>
      <c r="AF10" s="16" t="str" cm="1">
        <f t="array" ref="AF10">IF('_Engine Expert'!I5&lt;&gt;"","",SDK_RenderDigit("Auto",$AG$12,'_Engine Expert'!I17,3))</f>
        <v/>
      </c>
      <c r="AG10" s="10"/>
      <c r="AH10" s="13" t="str" cm="1">
        <f t="array" ref="AH10">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AI10" s="11" t="str" cm="1">
        <f t="array" ref="AI10">IF('_Engine Expert'!J5&lt;&gt;"","",SDK_RenderDigit("Auto",$AK$12,'_Engine Expert'!J17,2))</f>
        <v/>
      </c>
      <c r="AJ10" s="23" cm="1">
        <f t="array" ref="AJ10">IF('_Engine Expert'!J5&lt;&gt;"","",SDK_RenderDigit("Auto",$AK$12,'_Engine Expert'!J17,3))</f>
        <v>3</v>
      </c>
      <c r="AK10" s="10"/>
      <c r="AM10" s="71" t="s">
        <v>148</v>
      </c>
      <c r="AN10" s="71"/>
      <c r="AO10" s="71"/>
      <c r="AP10" s="71"/>
      <c r="AQ10" s="71"/>
      <c r="AR10" s="71"/>
      <c r="AS10" s="71"/>
      <c r="AT10" s="71"/>
      <c r="AU10" s="71"/>
      <c r="AV10" s="71"/>
      <c r="AW10" s="71"/>
      <c r="AX10" s="71"/>
      <c r="AY10" s="71"/>
      <c r="AZ10" s="71"/>
      <c r="BA10" s="71"/>
      <c r="BB10" s="71"/>
      <c r="BC10" s="71"/>
      <c r="BD10" s="71"/>
      <c r="BE10" s="71"/>
      <c r="BF10" s="71"/>
      <c r="BG10" s="71"/>
      <c r="BH10" s="71"/>
    </row>
    <row r="11" spans="2:61" ht="22" customHeight="1" thickBot="1">
      <c r="B11" s="20" t="str" cm="1">
        <f t="array" ref="B11">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v>
      </c>
      <c r="C11" s="129"/>
      <c r="D11" s="17" cm="1">
        <f t="array" ref="D11">IF('_Engine Expert'!B5&lt;&gt;"","",SDK_RenderDigit("Auto",$E$12,'_Engine Expert'!B17,6))</f>
        <v>6</v>
      </c>
      <c r="E11" s="10"/>
      <c r="F11" s="14" t="str" cm="1">
        <f t="array" ref="F11">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v>
      </c>
      <c r="G11" s="129"/>
      <c r="H11" s="17" cm="1">
        <f t="array" ref="H11">IF('_Engine Expert'!C5&lt;&gt;"","",SDK_RenderDigit("Auto",$I$12,'_Engine Expert'!C17,6))</f>
        <v>6</v>
      </c>
      <c r="I11" s="10"/>
      <c r="J11" s="14" t="str" cm="1">
        <f t="array" ref="J11">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K11" s="34">
        <f>IF('_Engine Expert'!D29="","",'_Engine Expert'!D29)</f>
        <v>7</v>
      </c>
      <c r="L11" s="21" t="str" cm="1">
        <f t="array" ref="L11">IF('_Engine Expert'!D5&lt;&gt;"","",SDK_RenderDigit("Auto",$M$12,'_Engine Expert'!D17,6))</f>
        <v/>
      </c>
      <c r="M11" s="10"/>
      <c r="N11" s="20" t="str" cm="1">
        <f t="array" ref="N11">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O11" s="34">
        <f>IF('_Engine Expert'!E29="","",'_Engine Expert'!E29)</f>
        <v>5</v>
      </c>
      <c r="P11" s="17" t="str" cm="1">
        <f t="array" ref="P11">IF('_Engine Expert'!E5&lt;&gt;"","",SDK_RenderDigit("Auto",$Q$12,'_Engine Expert'!E17,6))</f>
        <v/>
      </c>
      <c r="Q11" s="10"/>
      <c r="R11" s="14" t="str" cm="1">
        <f t="array" ref="R11">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v>
      </c>
      <c r="S11" s="129"/>
      <c r="T11" s="17" cm="1">
        <f t="array" ref="T11">IF('_Engine Expert'!F5&lt;&gt;"","",SDK_RenderDigit("Auto",$U$12,'_Engine Expert'!F17,6))</f>
        <v>6</v>
      </c>
      <c r="U11" s="10"/>
      <c r="V11" s="14" t="str" cm="1">
        <f t="array" ref="V11">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W11" s="34">
        <f>IF('_Engine Expert'!G29="","",'_Engine Expert'!G29)</f>
        <v>9</v>
      </c>
      <c r="X11" s="21" t="str" cm="1">
        <f t="array" ref="X11">IF('_Engine Expert'!G5&lt;&gt;"","",SDK_RenderDigit("Auto",$Y$12,'_Engine Expert'!G17,6))</f>
        <v/>
      </c>
      <c r="Y11" s="10"/>
      <c r="Z11" s="20" t="str" cm="1">
        <f t="array" ref="Z11">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AA11" s="34">
        <f>IF('_Engine Expert'!H29="","",'_Engine Expert'!H29)</f>
        <v>2</v>
      </c>
      <c r="AB11" s="17" t="str" cm="1">
        <f t="array" ref="AB11">IF('_Engine Expert'!H5&lt;&gt;"","",SDK_RenderDigit("Auto",$AC$12,'_Engine Expert'!H17,6))</f>
        <v/>
      </c>
      <c r="AC11" s="10"/>
      <c r="AD11" s="14" t="str" cm="1">
        <f t="array" ref="AD11">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v>
      </c>
      <c r="AE11" s="129"/>
      <c r="AF11" s="17" cm="1">
        <f t="array" ref="AF11">IF('_Engine Expert'!I5&lt;&gt;"","",SDK_RenderDigit("Auto",$AG$12,'_Engine Expert'!I17,6))</f>
        <v>6</v>
      </c>
      <c r="AG11" s="10"/>
      <c r="AH11" s="14" t="str" cm="1">
        <f t="array" ref="AH11">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v>
      </c>
      <c r="AI11" s="129"/>
      <c r="AJ11" s="21" cm="1">
        <f t="array" ref="AJ11">IF('_Engine Expert'!J5&lt;&gt;"","",SDK_RenderDigit("Auto",$AK$12,'_Engine Expert'!J17,6))</f>
        <v>6</v>
      </c>
      <c r="AK11" s="10"/>
      <c r="AM11" s="116" t="s">
        <v>154</v>
      </c>
      <c r="AN11" s="116"/>
      <c r="AO11" s="116"/>
      <c r="AP11" s="116"/>
      <c r="AQ11" s="116"/>
      <c r="AR11" s="55"/>
      <c r="AS11" s="130" t="s">
        <v>40</v>
      </c>
      <c r="AT11" s="117"/>
      <c r="AU11" s="117"/>
      <c r="AV11" s="117"/>
      <c r="AW11" s="117"/>
      <c r="AX11" s="117"/>
      <c r="AY11" s="117"/>
      <c r="AZ11" s="117"/>
      <c r="BA11" s="55"/>
      <c r="BB11" s="55"/>
      <c r="BC11" s="55"/>
      <c r="BD11" s="55"/>
      <c r="BE11" s="55"/>
      <c r="BF11" s="55"/>
      <c r="BG11" s="55"/>
      <c r="BH11" s="55"/>
    </row>
    <row r="12" spans="2:61" ht="15" customHeight="1" thickBot="1">
      <c r="B12" s="20" t="str" cm="1">
        <f t="array" ref="B12">IF('_Engine Expert'!B5&lt;&gt;"","",SDK_RenderDigit("Auto",$E$12,'_Engine Expert'!B17,7))</f>
        <v/>
      </c>
      <c r="C12" s="10" cm="1">
        <f t="array" ref="C12">IF('_Engine Expert'!B5&lt;&gt;"","",SDK_RenderDigit("Auto",$E$12,'_Engine Expert'!B17,8))</f>
        <v>8</v>
      </c>
      <c r="D12" s="17" t="str" cm="1">
        <f t="array" ref="D12">IF('_Engine Expert'!B5&lt;&gt;"","",SDK_RenderDigit("Auto",$E$12,'_Engine Expert'!B17,9))</f>
        <v/>
      </c>
      <c r="E12" s="10" t="str">
        <f>""</f>
        <v/>
      </c>
      <c r="F12" s="14" t="str" cm="1">
        <f t="array" ref="F12">IF('_Engine Expert'!C5&lt;&gt;"","",SDK_RenderDigit("Auto",$I$12,'_Engine Expert'!C17,7))</f>
        <v/>
      </c>
      <c r="G12" s="10" cm="1">
        <f t="array" ref="G12">IF('_Engine Expert'!C5&lt;&gt;"","",SDK_RenderDigit("Auto",$I$12,'_Engine Expert'!C17,8))</f>
        <v>8</v>
      </c>
      <c r="H12" s="17" t="str" cm="1">
        <f t="array" ref="H12">IF('_Engine Expert'!C5&lt;&gt;"","",SDK_RenderDigit("Auto",$I$12,'_Engine Expert'!C17,9))</f>
        <v/>
      </c>
      <c r="I12" s="10" t="str">
        <f>""</f>
        <v/>
      </c>
      <c r="J12" s="14" t="str" cm="1">
        <f t="array" ref="J12">IF('_Engine Expert'!D5&lt;&gt;"","",SDK_RenderDigit("Auto",$M$12,'_Engine Expert'!D17,7))</f>
        <v/>
      </c>
      <c r="K12" s="10" t="str" cm="1">
        <f t="array" ref="K12">IF('_Engine Expert'!D5&lt;&gt;"","",SDK_RenderDigit("Auto",$M$12,'_Engine Expert'!D17,8))</f>
        <v/>
      </c>
      <c r="L12" s="21" t="str" cm="1">
        <f t="array" ref="L12">IF('_Engine Expert'!D5&lt;&gt;"","",SDK_RenderDigit("Auto",$M$12,'_Engine Expert'!D17,9))</f>
        <v/>
      </c>
      <c r="M12" s="10" t="str">
        <f>""</f>
        <v/>
      </c>
      <c r="N12" s="20" t="str" cm="1">
        <f t="array" ref="N12">IF('_Engine Expert'!E5&lt;&gt;"","",SDK_RenderDigit("Auto",$Q$12,'_Engine Expert'!E17,7))</f>
        <v/>
      </c>
      <c r="O12" s="10" t="str" cm="1">
        <f t="array" ref="O12">IF('_Engine Expert'!E5&lt;&gt;"","",SDK_RenderDigit("Auto",$Q$12,'_Engine Expert'!E17,8))</f>
        <v/>
      </c>
      <c r="P12" s="17" t="str" cm="1">
        <f t="array" ref="P12">IF('_Engine Expert'!E5&lt;&gt;"","",SDK_RenderDigit("Auto",$Q$12,'_Engine Expert'!E17,9))</f>
        <v/>
      </c>
      <c r="Q12" s="10" t="str">
        <f>""</f>
        <v/>
      </c>
      <c r="R12" s="14" t="str" cm="1">
        <f t="array" ref="R12">IF('_Engine Expert'!F5&lt;&gt;"","",SDK_RenderDigit("Auto",$U$12,'_Engine Expert'!F17,7))</f>
        <v/>
      </c>
      <c r="S12" s="10" cm="1">
        <f t="array" ref="S12">IF('_Engine Expert'!F5&lt;&gt;"","",SDK_RenderDigit("Auto",$U$12,'_Engine Expert'!F17,8))</f>
        <v>8</v>
      </c>
      <c r="T12" s="17" t="str" cm="1">
        <f t="array" ref="T12">IF('_Engine Expert'!F5&lt;&gt;"","",SDK_RenderDigit("Auto",$U$12,'_Engine Expert'!F17,9))</f>
        <v/>
      </c>
      <c r="U12" s="10" t="str">
        <f>""</f>
        <v/>
      </c>
      <c r="V12" s="14" t="str" cm="1">
        <f t="array" ref="V12">IF('_Engine Expert'!G5&lt;&gt;"","",SDK_RenderDigit("Auto",$Y$12,'_Engine Expert'!G17,7))</f>
        <v/>
      </c>
      <c r="W12" s="10" t="str" cm="1">
        <f t="array" ref="W12">IF('_Engine Expert'!G5&lt;&gt;"","",SDK_RenderDigit("Auto",$Y$12,'_Engine Expert'!G17,8))</f>
        <v/>
      </c>
      <c r="X12" s="21" t="str" cm="1">
        <f t="array" ref="X12">IF('_Engine Expert'!G5&lt;&gt;"","",SDK_RenderDigit("Auto",$Y$12,'_Engine Expert'!G17,9))</f>
        <v/>
      </c>
      <c r="Y12" s="10" t="str">
        <f>""</f>
        <v/>
      </c>
      <c r="Z12" s="20" t="str" cm="1">
        <f t="array" ref="Z12">IF('_Engine Expert'!H5&lt;&gt;"","",SDK_RenderDigit("Auto",$AC$12,'_Engine Expert'!H17,7))</f>
        <v/>
      </c>
      <c r="AA12" s="10" t="str" cm="1">
        <f t="array" ref="AA12">IF('_Engine Expert'!H5&lt;&gt;"","",SDK_RenderDigit("Auto",$AC$12,'_Engine Expert'!H17,8))</f>
        <v/>
      </c>
      <c r="AB12" s="17" t="str" cm="1">
        <f t="array" ref="AB12">IF('_Engine Expert'!H5&lt;&gt;"","",SDK_RenderDigit("Auto",$AC$12,'_Engine Expert'!H17,9))</f>
        <v/>
      </c>
      <c r="AC12" s="10" t="str">
        <f>""</f>
        <v/>
      </c>
      <c r="AD12" s="14" t="str" cm="1">
        <f t="array" ref="AD12">IF('_Engine Expert'!I5&lt;&gt;"","",SDK_RenderDigit("Auto",$AG$12,'_Engine Expert'!I17,7))</f>
        <v/>
      </c>
      <c r="AE12" s="10" t="str" cm="1">
        <f t="array" ref="AE12">IF('_Engine Expert'!I5&lt;&gt;"","",SDK_RenderDigit("Auto",$AG$12,'_Engine Expert'!I17,8))</f>
        <v/>
      </c>
      <c r="AF12" s="17" t="str" cm="1">
        <f t="array" ref="AF12">IF('_Engine Expert'!I5&lt;&gt;"","",SDK_RenderDigit("Auto",$AG$12,'_Engine Expert'!I17,9))</f>
        <v/>
      </c>
      <c r="AG12" s="10" t="str">
        <f>""</f>
        <v/>
      </c>
      <c r="AH12" s="14" t="str" cm="1">
        <f t="array" ref="AH12">IF('_Engine Expert'!J5&lt;&gt;"","",SDK_RenderDigit("Auto",$AK$12,'_Engine Expert'!J17,7))</f>
        <v/>
      </c>
      <c r="AI12" s="10" t="str" cm="1">
        <f t="array" ref="AI12">IF('_Engine Expert'!J5&lt;&gt;"","",SDK_RenderDigit("Auto",$AK$12,'_Engine Expert'!J17,8))</f>
        <v/>
      </c>
      <c r="AJ12" s="21" t="str" cm="1">
        <f t="array" ref="AJ12">IF('_Engine Expert'!J5&lt;&gt;"","",SDK_RenderDigit("Auto",$AK$12,'_Engine Expert'!J17,9))</f>
        <v/>
      </c>
      <c r="AK12" s="10" t="str">
        <f>""</f>
        <v/>
      </c>
      <c r="AM12" s="115" t="str" cm="1">
        <f t="array" ref="AM12">IF($AS$11="Off","",IF(COUNTIF('_Engine Expert'!$B$51:$J$59,TRUE)&gt;0,"Resolve the conflict before using Coach.",IF('_Engine Expert'!$B$99,'_Engine Expert'!$B$98,IF($AS$11="Verify",IF(SDK_IsSolved('_Engine Expert'!$B$3:$J$11,'_Engine Expert'!$B$39:$J$47),"Puzzle complete.",_xlfn.SWITCH('_Engine Expert'!$B$100,"VIABLE","VIABLE · At least one completion remains."&amp;CHAR(10)&amp;"Global search checked the full board. Return Mode to Off afterward.","NO SOLUTION","NO SOLUTION · Current entries cannot complete."&amp;CHAR(10)&amp;"Undo one or more recent entries. Return Mode to Off afterward.","CONFLICT","Resolve the conflict before using Coach.","SEARCH ERROR","SEARCH ERROR · Excel could not complete the global check."&amp;CHAR(10)&amp;"Return Coach to Off and try again.","")),IF($AS$11="Hint",'_Engine Expert'!$B$88,'_Engine Expert'!$B$89&amp;CHAR(10)&amp;'_Engine Expert'!$B$90)))))</f>
        <v/>
      </c>
      <c r="AN12" s="115"/>
      <c r="AO12" s="115"/>
      <c r="AP12" s="115"/>
      <c r="AQ12" s="115"/>
      <c r="AR12" s="115"/>
      <c r="AS12" s="115"/>
      <c r="AT12" s="115"/>
      <c r="AU12" s="115"/>
      <c r="AV12" s="115"/>
      <c r="AW12" s="115"/>
      <c r="AX12" s="115"/>
      <c r="AY12" s="115"/>
      <c r="AZ12" s="115"/>
      <c r="BA12" s="115"/>
      <c r="BB12" s="115"/>
      <c r="BC12" s="115"/>
      <c r="BD12" s="115"/>
      <c r="BE12" s="115"/>
      <c r="BF12" s="115"/>
      <c r="BG12" s="115"/>
      <c r="BH12" s="115"/>
    </row>
    <row r="13" spans="2:61" ht="15" customHeight="1" thickTop="1">
      <c r="B13" s="24" t="str" cm="1">
        <f t="array" ref="B13">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C13" s="25" t="str" cm="1">
        <f t="array" ref="C13">IF('_Engine Expert'!B6&lt;&gt;"","",SDK_RenderDigit("Auto",$E$15,'_Engine Expert'!B18,2))</f>
        <v/>
      </c>
      <c r="D13" s="26" t="str" cm="1">
        <f t="array" ref="D13">IF('_Engine Expert'!B6&lt;&gt;"","",SDK_RenderDigit("Auto",$E$15,'_Engine Expert'!B18,3))</f>
        <v/>
      </c>
      <c r="E13" s="25"/>
      <c r="F13" s="27" t="str" cm="1">
        <f t="array" ref="F13">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G13" s="25" t="str" cm="1">
        <f t="array" ref="G13">IF('_Engine Expert'!C6&lt;&gt;"","",SDK_RenderDigit("Auto",$I$15,'_Engine Expert'!C18,2))</f>
        <v/>
      </c>
      <c r="H13" s="26" t="str" cm="1">
        <f t="array" ref="H13">IF('_Engine Expert'!C6&lt;&gt;"","",SDK_RenderDigit("Auto",$I$15,'_Engine Expert'!C18,3))</f>
        <v/>
      </c>
      <c r="I13" s="25"/>
      <c r="J13" s="27" t="str" cm="1">
        <f t="array" ref="J13">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K13" s="25" t="str" cm="1">
        <f t="array" ref="K13">IF('_Engine Expert'!D6&lt;&gt;"","",SDK_RenderDigit("Auto",$M$15,'_Engine Expert'!D18,2))</f>
        <v/>
      </c>
      <c r="L13" s="28" cm="1">
        <f t="array" ref="L13">IF('_Engine Expert'!D6&lt;&gt;"","",SDK_RenderDigit("Auto",$M$15,'_Engine Expert'!D18,3))</f>
        <v>3</v>
      </c>
      <c r="M13" s="25"/>
      <c r="N13" s="24" t="str" cm="1">
        <f t="array" ref="N13">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O13" s="25" t="str" cm="1">
        <f t="array" ref="O13">IF('_Engine Expert'!E6&lt;&gt;"","",SDK_RenderDigit("Auto",$Q$15,'_Engine Expert'!E18,2))</f>
        <v/>
      </c>
      <c r="P13" s="26" t="str" cm="1">
        <f t="array" ref="P13">IF('_Engine Expert'!E6&lt;&gt;"","",SDK_RenderDigit("Auto",$Q$15,'_Engine Expert'!E18,3))</f>
        <v/>
      </c>
      <c r="Q13" s="25"/>
      <c r="R13" s="27" t="str" cm="1">
        <f t="array" ref="R13">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S13" s="25" t="str" cm="1">
        <f t="array" ref="S13">IF('_Engine Expert'!F6&lt;&gt;"","",SDK_RenderDigit("Auto",$U$15,'_Engine Expert'!F18,2))</f>
        <v/>
      </c>
      <c r="T13" s="26" cm="1">
        <f t="array" ref="T13">IF('_Engine Expert'!F6&lt;&gt;"","",SDK_RenderDigit("Auto",$U$15,'_Engine Expert'!F18,3))</f>
        <v>3</v>
      </c>
      <c r="U13" s="25"/>
      <c r="V13" s="27" t="str" cm="1">
        <f t="array" ref="V13">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W13" s="25" t="str" cm="1">
        <f t="array" ref="W13">IF('_Engine Expert'!G6&lt;&gt;"","",SDK_RenderDigit("Auto",$Y$15,'_Engine Expert'!G18,2))</f>
        <v/>
      </c>
      <c r="X13" s="28" t="str" cm="1">
        <f t="array" ref="X13">IF('_Engine Expert'!G6&lt;&gt;"","",SDK_RenderDigit("Auto",$Y$15,'_Engine Expert'!G18,3))</f>
        <v/>
      </c>
      <c r="Y13" s="25"/>
      <c r="Z13" s="24" t="str" cm="1">
        <f t="array" ref="Z13">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AA13" s="25" t="str" cm="1">
        <f t="array" ref="AA13">IF('_Engine Expert'!H6&lt;&gt;"","",SDK_RenderDigit("Auto",$AC$15,'_Engine Expert'!H18,2))</f>
        <v/>
      </c>
      <c r="AB13" s="26" t="str" cm="1">
        <f t="array" ref="AB13">IF('_Engine Expert'!H6&lt;&gt;"","",SDK_RenderDigit("Auto",$AC$15,'_Engine Expert'!H18,3))</f>
        <v/>
      </c>
      <c r="AC13" s="25"/>
      <c r="AD13" s="27" t="str" cm="1">
        <f t="array" ref="AD13">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AE13" s="25" cm="1">
        <f t="array" ref="AE13">IF('_Engine Expert'!I6&lt;&gt;"","",SDK_RenderDigit("Auto",$AG$15,'_Engine Expert'!I18,2))</f>
        <v>2</v>
      </c>
      <c r="AF13" s="26" t="str" cm="1">
        <f t="array" ref="AF13">IF('_Engine Expert'!I6&lt;&gt;"","",SDK_RenderDigit("Auto",$AG$15,'_Engine Expert'!I18,3))</f>
        <v/>
      </c>
      <c r="AG13" s="25"/>
      <c r="AH13" s="27" t="str" cm="1">
        <f t="array" ref="AH13">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AI13" s="25" t="str" cm="1">
        <f t="array" ref="AI13">IF('_Engine Expert'!J6&lt;&gt;"","",SDK_RenderDigit("Auto",$AK$15,'_Engine Expert'!J18,2))</f>
        <v/>
      </c>
      <c r="AJ13" s="28" t="str" cm="1">
        <f t="array" ref="AJ13">IF('_Engine Expert'!J6&lt;&gt;"","",SDK_RenderDigit("Auto",$AK$15,'_Engine Expert'!J18,3))</f>
        <v/>
      </c>
      <c r="AK13" s="10"/>
      <c r="AM13" s="115"/>
      <c r="AN13" s="115"/>
      <c r="AO13" s="115"/>
      <c r="AP13" s="115"/>
      <c r="AQ13" s="115"/>
      <c r="AR13" s="115"/>
      <c r="AS13" s="115"/>
      <c r="AT13" s="115"/>
      <c r="AU13" s="115"/>
      <c r="AV13" s="115"/>
      <c r="AW13" s="115"/>
      <c r="AX13" s="115"/>
      <c r="AY13" s="115"/>
      <c r="AZ13" s="115"/>
      <c r="BA13" s="115"/>
      <c r="BB13" s="115"/>
      <c r="BC13" s="115"/>
      <c r="BD13" s="115"/>
      <c r="BE13" s="115"/>
      <c r="BF13" s="115"/>
      <c r="BG13" s="115"/>
      <c r="BH13" s="115"/>
    </row>
    <row r="14" spans="2:61" ht="22" customHeight="1" thickBot="1">
      <c r="B14" s="20" t="str" cm="1">
        <f t="array" ref="B14">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C14" s="34">
        <f>IF('_Engine Expert'!B30="","",'_Engine Expert'!B30)</f>
        <v>7</v>
      </c>
      <c r="D14" s="17" t="str" cm="1">
        <f t="array" ref="D14">IF('_Engine Expert'!B6&lt;&gt;"","",SDK_RenderDigit("Auto",$E$15,'_Engine Expert'!B18,6))</f>
        <v/>
      </c>
      <c r="E14" s="10"/>
      <c r="F14" s="14" t="str" cm="1">
        <f t="array" ref="F14">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v>
      </c>
      <c r="G14" s="129"/>
      <c r="H14" s="17" cm="1">
        <f t="array" ref="H14">IF('_Engine Expert'!C6&lt;&gt;"","",SDK_RenderDigit("Auto",$I$15,'_Engine Expert'!C18,6))</f>
        <v>6</v>
      </c>
      <c r="I14" s="10"/>
      <c r="J14" s="14" t="str" cm="1">
        <f t="array" ref="J14">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K14" s="129"/>
      <c r="L14" s="21" cm="1">
        <f t="array" ref="L14">IF('_Engine Expert'!D6&lt;&gt;"","",SDK_RenderDigit("Auto",$M$15,'_Engine Expert'!D18,6))</f>
        <v>6</v>
      </c>
      <c r="M14" s="10"/>
      <c r="N14" s="20" t="str" cm="1">
        <f t="array" ref="N14">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O14" s="34">
        <f>IF('_Engine Expert'!E30="","",'_Engine Expert'!E30)</f>
        <v>1</v>
      </c>
      <c r="P14" s="17" t="str" cm="1">
        <f t="array" ref="P14">IF('_Engine Expert'!E6&lt;&gt;"","",SDK_RenderDigit("Auto",$Q$15,'_Engine Expert'!E18,6))</f>
        <v/>
      </c>
      <c r="Q14" s="10"/>
      <c r="R14" s="14" t="str" cm="1">
        <f t="array" ref="R14">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S14" s="129"/>
      <c r="T14" s="17" cm="1">
        <f t="array" ref="T14">IF('_Engine Expert'!F6&lt;&gt;"","",SDK_RenderDigit("Auto",$U$15,'_Engine Expert'!F18,6))</f>
        <v>6</v>
      </c>
      <c r="U14" s="10"/>
      <c r="V14" s="14" t="str" cm="1">
        <f t="array" ref="V14">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W14" s="34">
        <f>IF('_Engine Expert'!G30="","",'_Engine Expert'!G30)</f>
        <v>5</v>
      </c>
      <c r="X14" s="21" t="str" cm="1">
        <f t="array" ref="X14">IF('_Engine Expert'!G6&lt;&gt;"","",SDK_RenderDigit("Auto",$Y$15,'_Engine Expert'!G18,6))</f>
        <v/>
      </c>
      <c r="Y14" s="10"/>
      <c r="Z14" s="20" t="str" cm="1">
        <f t="array" ref="Z14">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v>
      </c>
      <c r="AA14" s="129"/>
      <c r="AB14" s="17" cm="1">
        <f t="array" ref="AB14">IF('_Engine Expert'!H6&lt;&gt;"","",SDK_RenderDigit("Auto",$AC$15,'_Engine Expert'!H18,6))</f>
        <v>6</v>
      </c>
      <c r="AC14" s="10"/>
      <c r="AD14" s="14" t="str" cm="1">
        <f t="array" ref="AD14">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v>
      </c>
      <c r="AE14" s="129"/>
      <c r="AF14" s="17" cm="1">
        <f t="array" ref="AF14">IF('_Engine Expert'!I6&lt;&gt;"","",SDK_RenderDigit("Auto",$AG$15,'_Engine Expert'!I18,6))</f>
        <v>6</v>
      </c>
      <c r="AG14" s="10"/>
      <c r="AH14" s="14" t="str" cm="1">
        <f t="array" ref="AH14">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AI14" s="34">
        <f>IF('_Engine Expert'!J30="","",'_Engine Expert'!J30)</f>
        <v>8</v>
      </c>
      <c r="AJ14" s="21" t="str" cm="1">
        <f t="array" ref="AJ14">IF('_Engine Expert'!J6&lt;&gt;"","",SDK_RenderDigit("Auto",$AK$15,'_Engine Expert'!J18,6))</f>
        <v/>
      </c>
      <c r="AK14" s="10"/>
      <c r="AM14" s="115"/>
      <c r="AN14" s="115"/>
      <c r="AO14" s="115"/>
      <c r="AP14" s="115"/>
      <c r="AQ14" s="115"/>
      <c r="AR14" s="115"/>
      <c r="AS14" s="115"/>
      <c r="AT14" s="115"/>
      <c r="AU14" s="115"/>
      <c r="AV14" s="115"/>
      <c r="AW14" s="115"/>
      <c r="AX14" s="115"/>
      <c r="AY14" s="115"/>
      <c r="AZ14" s="115"/>
      <c r="BA14" s="115"/>
      <c r="BB14" s="115"/>
      <c r="BC14" s="115"/>
      <c r="BD14" s="115"/>
      <c r="BE14" s="115"/>
      <c r="BF14" s="115"/>
      <c r="BG14" s="115"/>
      <c r="BH14" s="115"/>
    </row>
    <row r="15" spans="2:61" ht="15" customHeight="1">
      <c r="B15" s="20" t="str" cm="1">
        <f t="array" ref="B15">IF('_Engine Expert'!B6&lt;&gt;"","",SDK_RenderDigit("Auto",$E$15,'_Engine Expert'!B18,7))</f>
        <v/>
      </c>
      <c r="C15" s="10" t="str" cm="1">
        <f t="array" ref="C15">IF('_Engine Expert'!B6&lt;&gt;"","",SDK_RenderDigit("Auto",$E$15,'_Engine Expert'!B18,8))</f>
        <v/>
      </c>
      <c r="D15" s="17" t="str" cm="1">
        <f t="array" ref="D15">IF('_Engine Expert'!B6&lt;&gt;"","",SDK_RenderDigit("Auto",$E$15,'_Engine Expert'!B18,9))</f>
        <v/>
      </c>
      <c r="E15" s="10" t="str">
        <f>""</f>
        <v/>
      </c>
      <c r="F15" s="15" t="str" cm="1">
        <f t="array" ref="F15">IF('_Engine Expert'!C6&lt;&gt;"","",SDK_RenderDigit("Auto",$I$15,'_Engine Expert'!C18,7))</f>
        <v/>
      </c>
      <c r="G15" s="12" t="str" cm="1">
        <f t="array" ref="G15">IF('_Engine Expert'!C6&lt;&gt;"","",SDK_RenderDigit("Auto",$I$15,'_Engine Expert'!C18,8))</f>
        <v/>
      </c>
      <c r="H15" s="18" t="str" cm="1">
        <f t="array" ref="H15">IF('_Engine Expert'!C6&lt;&gt;"","",SDK_RenderDigit("Auto",$I$15,'_Engine Expert'!C18,9))</f>
        <v/>
      </c>
      <c r="I15" s="10" t="str">
        <f>""</f>
        <v/>
      </c>
      <c r="J15" s="14" t="str" cm="1">
        <f t="array" ref="J15">IF('_Engine Expert'!D6&lt;&gt;"","",SDK_RenderDigit("Auto",$M$15,'_Engine Expert'!D18,7))</f>
        <v/>
      </c>
      <c r="K15" s="10" t="str" cm="1">
        <f t="array" ref="K15">IF('_Engine Expert'!D6&lt;&gt;"","",SDK_RenderDigit("Auto",$M$15,'_Engine Expert'!D18,8))</f>
        <v/>
      </c>
      <c r="L15" s="21" t="str" cm="1">
        <f t="array" ref="L15">IF('_Engine Expert'!D6&lt;&gt;"","",SDK_RenderDigit("Auto",$M$15,'_Engine Expert'!D18,9))</f>
        <v/>
      </c>
      <c r="M15" s="10" t="str">
        <f>""</f>
        <v/>
      </c>
      <c r="N15" s="20" t="str" cm="1">
        <f t="array" ref="N15">IF('_Engine Expert'!E6&lt;&gt;"","",SDK_RenderDigit("Auto",$Q$15,'_Engine Expert'!E18,7))</f>
        <v/>
      </c>
      <c r="O15" s="10" t="str" cm="1">
        <f t="array" ref="O15">IF('_Engine Expert'!E6&lt;&gt;"","",SDK_RenderDigit("Auto",$Q$15,'_Engine Expert'!E18,8))</f>
        <v/>
      </c>
      <c r="P15" s="17" t="str" cm="1">
        <f t="array" ref="P15">IF('_Engine Expert'!E6&lt;&gt;"","",SDK_RenderDigit("Auto",$Q$15,'_Engine Expert'!E18,9))</f>
        <v/>
      </c>
      <c r="Q15" s="10" t="str">
        <f>""</f>
        <v/>
      </c>
      <c r="R15" s="15" t="str" cm="1">
        <f t="array" ref="R15">IF('_Engine Expert'!F6&lt;&gt;"","",SDK_RenderDigit("Auto",$U$15,'_Engine Expert'!F18,7))</f>
        <v/>
      </c>
      <c r="S15" s="12" t="str" cm="1">
        <f t="array" ref="S15">IF('_Engine Expert'!F6&lt;&gt;"","",SDK_RenderDigit("Auto",$U$15,'_Engine Expert'!F18,8))</f>
        <v/>
      </c>
      <c r="T15" s="18" t="str" cm="1">
        <f t="array" ref="T15">IF('_Engine Expert'!F6&lt;&gt;"","",SDK_RenderDigit("Auto",$U$15,'_Engine Expert'!F18,9))</f>
        <v/>
      </c>
      <c r="U15" s="10" t="str">
        <f>""</f>
        <v/>
      </c>
      <c r="V15" s="14" t="str" cm="1">
        <f t="array" ref="V15">IF('_Engine Expert'!G6&lt;&gt;"","",SDK_RenderDigit("Auto",$Y$15,'_Engine Expert'!G18,7))</f>
        <v/>
      </c>
      <c r="W15" s="10" t="str" cm="1">
        <f t="array" ref="W15">IF('_Engine Expert'!G6&lt;&gt;"","",SDK_RenderDigit("Auto",$Y$15,'_Engine Expert'!G18,8))</f>
        <v/>
      </c>
      <c r="X15" s="21" t="str" cm="1">
        <f t="array" ref="X15">IF('_Engine Expert'!G6&lt;&gt;"","",SDK_RenderDigit("Auto",$Y$15,'_Engine Expert'!G18,9))</f>
        <v/>
      </c>
      <c r="Y15" s="10" t="str">
        <f>""</f>
        <v/>
      </c>
      <c r="Z15" s="20" t="str" cm="1">
        <f t="array" ref="Z15">IF('_Engine Expert'!H6&lt;&gt;"","",SDK_RenderDigit("Auto",$AC$15,'_Engine Expert'!H18,7))</f>
        <v/>
      </c>
      <c r="AA15" s="10" t="str" cm="1">
        <f t="array" ref="AA15">IF('_Engine Expert'!H6&lt;&gt;"","",SDK_RenderDigit("Auto",$AC$15,'_Engine Expert'!H18,8))</f>
        <v/>
      </c>
      <c r="AB15" s="17" cm="1">
        <f t="array" ref="AB15">IF('_Engine Expert'!H6&lt;&gt;"","",SDK_RenderDigit("Auto",$AC$15,'_Engine Expert'!H18,9))</f>
        <v>9</v>
      </c>
      <c r="AC15" s="10" t="str">
        <f>""</f>
        <v/>
      </c>
      <c r="AD15" s="15" t="str" cm="1">
        <f t="array" ref="AD15">IF('_Engine Expert'!I6&lt;&gt;"","",SDK_RenderDigit("Auto",$AG$15,'_Engine Expert'!I18,7))</f>
        <v/>
      </c>
      <c r="AE15" s="12" t="str" cm="1">
        <f t="array" ref="AE15">IF('_Engine Expert'!I6&lt;&gt;"","",SDK_RenderDigit("Auto",$AG$15,'_Engine Expert'!I18,8))</f>
        <v/>
      </c>
      <c r="AF15" s="18" t="str" cm="1">
        <f t="array" ref="AF15">IF('_Engine Expert'!I6&lt;&gt;"","",SDK_RenderDigit("Auto",$AG$15,'_Engine Expert'!I18,9))</f>
        <v/>
      </c>
      <c r="AG15" s="10" t="str">
        <f>""</f>
        <v/>
      </c>
      <c r="AH15" s="14" t="str" cm="1">
        <f t="array" ref="AH15">IF('_Engine Expert'!J6&lt;&gt;"","",SDK_RenderDigit("Auto",$AK$15,'_Engine Expert'!J18,7))</f>
        <v/>
      </c>
      <c r="AI15" s="10" t="str" cm="1">
        <f t="array" ref="AI15">IF('_Engine Expert'!J6&lt;&gt;"","",SDK_RenderDigit("Auto",$AK$15,'_Engine Expert'!J18,8))</f>
        <v/>
      </c>
      <c r="AJ15" s="21" t="str" cm="1">
        <f t="array" ref="AJ15">IF('_Engine Expert'!J6&lt;&gt;"","",SDK_RenderDigit("Auto",$AK$15,'_Engine Expert'!J18,9))</f>
        <v/>
      </c>
      <c r="AK15" s="10" t="str">
        <f>""</f>
        <v/>
      </c>
      <c r="AM15" s="115"/>
      <c r="AN15" s="115"/>
      <c r="AO15" s="115"/>
      <c r="AP15" s="115"/>
      <c r="AQ15" s="115"/>
      <c r="AR15" s="115"/>
      <c r="AS15" s="115"/>
      <c r="AT15" s="115"/>
      <c r="AU15" s="115"/>
      <c r="AV15" s="115"/>
      <c r="AW15" s="115"/>
      <c r="AX15" s="115"/>
      <c r="AY15" s="115"/>
      <c r="AZ15" s="115"/>
      <c r="BA15" s="115"/>
      <c r="BB15" s="115"/>
      <c r="BC15" s="115"/>
      <c r="BD15" s="115"/>
      <c r="BE15" s="115"/>
      <c r="BF15" s="115"/>
      <c r="BG15" s="115"/>
      <c r="BH15" s="115"/>
      <c r="BI15" s="19"/>
    </row>
    <row r="16" spans="2:61" ht="15" customHeight="1">
      <c r="B16" s="22" t="str" cm="1">
        <f t="array" ref="B16">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1</v>
      </c>
      <c r="C16" s="11" t="str" cm="1">
        <f t="array" ref="C16">IF('_Engine Expert'!B7&lt;&gt;"","",SDK_RenderDigit("Auto",$E$18,'_Engine Expert'!B19,2))</f>
        <v/>
      </c>
      <c r="D16" s="16" t="str" cm="1">
        <f t="array" ref="D16">IF('_Engine Expert'!B7&lt;&gt;"","",SDK_RenderDigit("Auto",$E$18,'_Engine Expert'!B19,3))</f>
        <v/>
      </c>
      <c r="E16" s="10"/>
      <c r="F16" s="14" t="str" cm="1">
        <f t="array" ref="F16">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G16" s="10" t="str" cm="1">
        <f t="array" ref="G16">IF('_Engine Expert'!C7&lt;&gt;"","",SDK_RenderDigit("Auto",$I$18,'_Engine Expert'!C19,2))</f>
        <v/>
      </c>
      <c r="H16" s="17" t="str" cm="1">
        <f t="array" ref="H16">IF('_Engine Expert'!C7&lt;&gt;"","",SDK_RenderDigit("Auto",$I$18,'_Engine Expert'!C19,3))</f>
        <v/>
      </c>
      <c r="I16" s="10"/>
      <c r="J16" s="13" t="str" cm="1">
        <f t="array" ref="J16">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1</v>
      </c>
      <c r="K16" s="11" t="str" cm="1">
        <f t="array" ref="K16">IF('_Engine Expert'!D7&lt;&gt;"","",SDK_RenderDigit("Auto",$M$18,'_Engine Expert'!D19,2))</f>
        <v/>
      </c>
      <c r="L16" s="23" t="str" cm="1">
        <f t="array" ref="L16">IF('_Engine Expert'!D7&lt;&gt;"","",SDK_RenderDigit("Auto",$M$18,'_Engine Expert'!D19,3))</f>
        <v/>
      </c>
      <c r="M16" s="10"/>
      <c r="N16" s="22" t="str" cm="1">
        <f t="array" ref="N16">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O16" s="11" t="str" cm="1">
        <f t="array" ref="O16">IF('_Engine Expert'!E7&lt;&gt;"","",SDK_RenderDigit("Auto",$Q$18,'_Engine Expert'!E19,2))</f>
        <v/>
      </c>
      <c r="P16" s="16" t="str" cm="1">
        <f t="array" ref="P16">IF('_Engine Expert'!E7&lt;&gt;"","",SDK_RenderDigit("Auto",$Q$18,'_Engine Expert'!E19,3))</f>
        <v/>
      </c>
      <c r="Q16" s="10"/>
      <c r="R16" s="14" t="str" cm="1">
        <f t="array" ref="R16">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S16" s="10" t="str" cm="1">
        <f t="array" ref="S16">IF('_Engine Expert'!F7&lt;&gt;"","",SDK_RenderDigit("Auto",$U$18,'_Engine Expert'!F19,2))</f>
        <v/>
      </c>
      <c r="T16" s="17" t="str" cm="1">
        <f t="array" ref="T16">IF('_Engine Expert'!F7&lt;&gt;"","",SDK_RenderDigit("Auto",$U$18,'_Engine Expert'!F19,3))</f>
        <v/>
      </c>
      <c r="U16" s="10"/>
      <c r="V16" s="13" t="str" cm="1">
        <f t="array" ref="V16">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W16" s="11" t="str" cm="1">
        <f t="array" ref="W16">IF('_Engine Expert'!G7&lt;&gt;"","",SDK_RenderDigit("Auto",$Y$18,'_Engine Expert'!G19,2))</f>
        <v/>
      </c>
      <c r="X16" s="23" t="str" cm="1">
        <f t="array" ref="X16">IF('_Engine Expert'!G7&lt;&gt;"","",SDK_RenderDigit("Auto",$Y$18,'_Engine Expert'!G19,3))</f>
        <v/>
      </c>
      <c r="Y16" s="10"/>
      <c r="Z16" s="22" t="str" cm="1">
        <f t="array" ref="Z16">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AA16" s="11" t="str" cm="1">
        <f t="array" ref="AA16">IF('_Engine Expert'!H7&lt;&gt;"","",SDK_RenderDigit("Auto",$AC$18,'_Engine Expert'!H19,2))</f>
        <v/>
      </c>
      <c r="AB16" s="16" t="str" cm="1">
        <f t="array" ref="AB16">IF('_Engine Expert'!H7&lt;&gt;"","",SDK_RenderDigit("Auto",$AC$18,'_Engine Expert'!H19,3))</f>
        <v/>
      </c>
      <c r="AC16" s="10"/>
      <c r="AD16" s="14" t="str" cm="1">
        <f t="array" ref="AD16">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AE16" s="10" t="str" cm="1">
        <f t="array" ref="AE16">IF('_Engine Expert'!I7&lt;&gt;"","",SDK_RenderDigit("Auto",$AG$18,'_Engine Expert'!I19,2))</f>
        <v/>
      </c>
      <c r="AF16" s="17" t="str" cm="1">
        <f t="array" ref="AF16">IF('_Engine Expert'!I7&lt;&gt;"","",SDK_RenderDigit("Auto",$AG$18,'_Engine Expert'!I19,3))</f>
        <v/>
      </c>
      <c r="AG16" s="10"/>
      <c r="AH16" s="13" t="str" cm="1">
        <f t="array" ref="AH16">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AI16" s="11" t="str" cm="1">
        <f t="array" ref="AI16">IF('_Engine Expert'!J7&lt;&gt;"","",SDK_RenderDigit("Auto",$AK$18,'_Engine Expert'!J19,2))</f>
        <v/>
      </c>
      <c r="AJ16" s="23" t="str" cm="1">
        <f t="array" ref="AJ16">IF('_Engine Expert'!J7&lt;&gt;"","",SDK_RenderDigit("Auto",$AK$18,'_Engine Expert'!J19,3))</f>
        <v/>
      </c>
      <c r="AK16" s="10"/>
      <c r="AM16" s="71" t="s">
        <v>151</v>
      </c>
      <c r="AN16" s="71"/>
      <c r="AO16" s="71"/>
      <c r="AP16" s="71"/>
      <c r="AQ16" s="71"/>
      <c r="AR16" s="71"/>
      <c r="AS16" s="71"/>
      <c r="AT16" s="71"/>
      <c r="AU16" s="71"/>
      <c r="AV16" s="71"/>
      <c r="AW16" s="71"/>
      <c r="AX16" s="71"/>
      <c r="AY16" s="71"/>
      <c r="AZ16" s="71"/>
      <c r="BA16" s="71"/>
      <c r="BB16" s="71"/>
      <c r="BC16" s="71"/>
      <c r="BD16" s="71"/>
      <c r="BE16" s="71"/>
      <c r="BF16" s="71"/>
      <c r="BG16" s="71"/>
      <c r="BH16" s="71"/>
    </row>
    <row r="17" spans="2:60" ht="22" customHeight="1" thickBot="1">
      <c r="B17" s="20" t="str" cm="1">
        <f t="array" ref="B17">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4·5</v>
      </c>
      <c r="C17" s="129"/>
      <c r="D17" s="17" cm="1">
        <f t="array" ref="D17">IF('_Engine Expert'!B7&lt;&gt;"","",SDK_RenderDigit("Auto",$E$18,'_Engine Expert'!B19,6))</f>
        <v>6</v>
      </c>
      <c r="E17" s="10"/>
      <c r="F17" s="14" t="str" cm="1">
        <f t="array" ref="F17">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G17" s="34">
        <f>IF('_Engine Expert'!C31="","",'_Engine Expert'!C31)</f>
        <v>2</v>
      </c>
      <c r="H17" s="17" t="str" cm="1">
        <f t="array" ref="H17">IF('_Engine Expert'!C7&lt;&gt;"","",SDK_RenderDigit("Auto",$I$18,'_Engine Expert'!C19,6))</f>
        <v/>
      </c>
      <c r="I17" s="10"/>
      <c r="J17" s="14" t="str" cm="1">
        <f t="array" ref="J17">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5</v>
      </c>
      <c r="K17" s="129"/>
      <c r="L17" s="21" cm="1">
        <f t="array" ref="L17">IF('_Engine Expert'!D7&lt;&gt;"","",SDK_RenderDigit("Auto",$M$18,'_Engine Expert'!D19,6))</f>
        <v>6</v>
      </c>
      <c r="M17" s="10"/>
      <c r="N17" s="20" t="str" cm="1">
        <f t="array" ref="N17">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O17" s="129"/>
      <c r="P17" s="17" cm="1">
        <f t="array" ref="P17">IF('_Engine Expert'!E7&lt;&gt;"","",SDK_RenderDigit("Auto",$Q$18,'_Engine Expert'!E19,6))</f>
        <v>6</v>
      </c>
      <c r="Q17" s="10"/>
      <c r="R17" s="14" t="str" cm="1">
        <f t="array" ref="R17">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S17" s="34">
        <f>IF('_Engine Expert'!F31="","",'_Engine Expert'!F31)</f>
        <v>9</v>
      </c>
      <c r="T17" s="17" t="str" cm="1">
        <f t="array" ref="T17">IF('_Engine Expert'!F7&lt;&gt;"","",SDK_RenderDigit("Auto",$U$18,'_Engine Expert'!F19,6))</f>
        <v/>
      </c>
      <c r="U17" s="10"/>
      <c r="V17" s="14" t="str" cm="1">
        <f t="array" ref="V17">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W17" s="129"/>
      <c r="X17" s="21" cm="1">
        <f t="array" ref="X17">IF('_Engine Expert'!G7&lt;&gt;"","",SDK_RenderDigit("Auto",$Y$18,'_Engine Expert'!G19,6))</f>
        <v>6</v>
      </c>
      <c r="Y17" s="10"/>
      <c r="Z17" s="20" t="str" cm="1">
        <f t="array" ref="Z17">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v>
      </c>
      <c r="AA17" s="129"/>
      <c r="AB17" s="17" cm="1">
        <f t="array" ref="AB17">IF('_Engine Expert'!H7&lt;&gt;"","",SDK_RenderDigit("Auto",$AC$18,'_Engine Expert'!H19,6))</f>
        <v>6</v>
      </c>
      <c r="AC17" s="10"/>
      <c r="AD17" s="14" t="str" cm="1">
        <f t="array" ref="AD17">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AE17" s="34">
        <f>IF('_Engine Expert'!I31="","",'_Engine Expert'!I31)</f>
        <v>3</v>
      </c>
      <c r="AF17" s="17" t="str" cm="1">
        <f t="array" ref="AF17">IF('_Engine Expert'!I7&lt;&gt;"","",SDK_RenderDigit("Auto",$AG$18,'_Engine Expert'!I19,6))</f>
        <v/>
      </c>
      <c r="AG17" s="10"/>
      <c r="AH17" s="14" t="str" cm="1">
        <f t="array" ref="AH17">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4·5</v>
      </c>
      <c r="AI17" s="129"/>
      <c r="AJ17" s="21" cm="1">
        <f t="array" ref="AJ17">IF('_Engine Expert'!J7&lt;&gt;"","",SDK_RenderDigit("Auto",$AK$18,'_Engine Expert'!J19,6))</f>
        <v>6</v>
      </c>
      <c r="AK17" s="10"/>
      <c r="AM17" s="55"/>
      <c r="AN17" s="55"/>
      <c r="AO17" s="55"/>
      <c r="AP17" s="55"/>
      <c r="AQ17" s="55"/>
      <c r="AR17" s="55"/>
      <c r="AS17" s="55"/>
      <c r="AT17" s="55"/>
      <c r="AU17" s="55"/>
      <c r="AV17" s="55"/>
      <c r="AW17" s="55"/>
      <c r="AX17" s="55"/>
      <c r="AY17" s="55"/>
      <c r="AZ17" s="55"/>
      <c r="BA17" s="55"/>
      <c r="BB17" s="55"/>
      <c r="BC17" s="55"/>
      <c r="BD17" s="55"/>
      <c r="BE17" s="55"/>
      <c r="BF17" s="55"/>
      <c r="BG17" s="55"/>
      <c r="BH17" s="55"/>
    </row>
    <row r="18" spans="2:60" ht="15" customHeight="1">
      <c r="B18" s="20" t="str" cm="1">
        <f t="array" ref="B18">IF('_Engine Expert'!B7&lt;&gt;"","",SDK_RenderDigit("Auto",$E$18,'_Engine Expert'!B19,7))</f>
        <v/>
      </c>
      <c r="C18" s="10" cm="1">
        <f t="array" ref="C18">IF('_Engine Expert'!B7&lt;&gt;"","",SDK_RenderDigit("Auto",$E$18,'_Engine Expert'!B19,8))</f>
        <v>8</v>
      </c>
      <c r="D18" s="17" t="str" cm="1">
        <f t="array" ref="D18">IF('_Engine Expert'!B7&lt;&gt;"","",SDK_RenderDigit("Auto",$E$18,'_Engine Expert'!B19,9))</f>
        <v/>
      </c>
      <c r="E18" s="10" t="str">
        <f>""</f>
        <v/>
      </c>
      <c r="F18" s="14" t="str" cm="1">
        <f t="array" ref="F18">IF('_Engine Expert'!C7&lt;&gt;"","",SDK_RenderDigit("Auto",$I$18,'_Engine Expert'!C19,7))</f>
        <v/>
      </c>
      <c r="G18" s="10" t="str" cm="1">
        <f t="array" ref="G18">IF('_Engine Expert'!C7&lt;&gt;"","",SDK_RenderDigit("Auto",$I$18,'_Engine Expert'!C19,8))</f>
        <v/>
      </c>
      <c r="H18" s="17" t="str" cm="1">
        <f t="array" ref="H18">IF('_Engine Expert'!C7&lt;&gt;"","",SDK_RenderDigit("Auto",$I$18,'_Engine Expert'!C19,9))</f>
        <v/>
      </c>
      <c r="I18" s="10" t="str">
        <f>""</f>
        <v/>
      </c>
      <c r="J18" s="14" t="str" cm="1">
        <f t="array" ref="J18">IF('_Engine Expert'!D7&lt;&gt;"","",SDK_RenderDigit("Auto",$M$18,'_Engine Expert'!D19,7))</f>
        <v/>
      </c>
      <c r="K18" s="10" cm="1">
        <f t="array" ref="K18">IF('_Engine Expert'!D7&lt;&gt;"","",SDK_RenderDigit("Auto",$M$18,'_Engine Expert'!D19,8))</f>
        <v>8</v>
      </c>
      <c r="L18" s="21" t="str" cm="1">
        <f t="array" ref="L18">IF('_Engine Expert'!D7&lt;&gt;"","",SDK_RenderDigit("Auto",$M$18,'_Engine Expert'!D19,9))</f>
        <v/>
      </c>
      <c r="M18" s="10" t="str">
        <f>""</f>
        <v/>
      </c>
      <c r="N18" s="20" cm="1">
        <f t="array" ref="N18">IF('_Engine Expert'!E7&lt;&gt;"","",SDK_RenderDigit("Auto",$Q$18,'_Engine Expert'!E19,7))</f>
        <v>7</v>
      </c>
      <c r="O18" s="10" cm="1">
        <f t="array" ref="O18">IF('_Engine Expert'!E7&lt;&gt;"","",SDK_RenderDigit("Auto",$Q$18,'_Engine Expert'!E19,8))</f>
        <v>8</v>
      </c>
      <c r="P18" s="17" t="str" cm="1">
        <f t="array" ref="P18">IF('_Engine Expert'!E7&lt;&gt;"","",SDK_RenderDigit("Auto",$Q$18,'_Engine Expert'!E19,9))</f>
        <v/>
      </c>
      <c r="Q18" s="10" t="str">
        <f>""</f>
        <v/>
      </c>
      <c r="R18" s="14" t="str" cm="1">
        <f t="array" ref="R18">IF('_Engine Expert'!F7&lt;&gt;"","",SDK_RenderDigit("Auto",$U$18,'_Engine Expert'!F19,7))</f>
        <v/>
      </c>
      <c r="S18" s="10" t="str" cm="1">
        <f t="array" ref="S18">IF('_Engine Expert'!F7&lt;&gt;"","",SDK_RenderDigit("Auto",$U$18,'_Engine Expert'!F19,8))</f>
        <v/>
      </c>
      <c r="T18" s="17" t="str" cm="1">
        <f t="array" ref="T18">IF('_Engine Expert'!F7&lt;&gt;"","",SDK_RenderDigit("Auto",$U$18,'_Engine Expert'!F19,9))</f>
        <v/>
      </c>
      <c r="U18" s="10" t="str">
        <f>""</f>
        <v/>
      </c>
      <c r="V18" s="14" t="str" cm="1">
        <f t="array" ref="V18">IF('_Engine Expert'!G7&lt;&gt;"","",SDK_RenderDigit("Auto",$Y$18,'_Engine Expert'!G19,7))</f>
        <v/>
      </c>
      <c r="W18" s="10" cm="1">
        <f t="array" ref="W18">IF('_Engine Expert'!G7&lt;&gt;"","",SDK_RenderDigit("Auto",$Y$18,'_Engine Expert'!G19,8))</f>
        <v>8</v>
      </c>
      <c r="X18" s="21" t="str" cm="1">
        <f t="array" ref="X18">IF('_Engine Expert'!G7&lt;&gt;"","",SDK_RenderDigit("Auto",$Y$18,'_Engine Expert'!G19,9))</f>
        <v/>
      </c>
      <c r="Y18" s="10" t="str">
        <f>""</f>
        <v/>
      </c>
      <c r="Z18" s="20" cm="1">
        <f t="array" ref="Z18">IF('_Engine Expert'!H7&lt;&gt;"","",SDK_RenderDigit("Auto",$AC$18,'_Engine Expert'!H19,7))</f>
        <v>7</v>
      </c>
      <c r="AA18" s="10" t="str" cm="1">
        <f t="array" ref="AA18">IF('_Engine Expert'!H7&lt;&gt;"","",SDK_RenderDigit("Auto",$AC$18,'_Engine Expert'!H19,8))</f>
        <v/>
      </c>
      <c r="AB18" s="17" t="str" cm="1">
        <f t="array" ref="AB18">IF('_Engine Expert'!H7&lt;&gt;"","",SDK_RenderDigit("Auto",$AC$18,'_Engine Expert'!H19,9))</f>
        <v/>
      </c>
      <c r="AC18" s="10" t="str">
        <f>""</f>
        <v/>
      </c>
      <c r="AD18" s="14" t="str" cm="1">
        <f t="array" ref="AD18">IF('_Engine Expert'!I7&lt;&gt;"","",SDK_RenderDigit("Auto",$AG$18,'_Engine Expert'!I19,7))</f>
        <v/>
      </c>
      <c r="AE18" s="10" t="str" cm="1">
        <f t="array" ref="AE18">IF('_Engine Expert'!I7&lt;&gt;"","",SDK_RenderDigit("Auto",$AG$18,'_Engine Expert'!I19,8))</f>
        <v/>
      </c>
      <c r="AF18" s="17" t="str" cm="1">
        <f t="array" ref="AF18">IF('_Engine Expert'!I7&lt;&gt;"","",SDK_RenderDigit("Auto",$AG$18,'_Engine Expert'!I19,9))</f>
        <v/>
      </c>
      <c r="AG18" s="10" t="str">
        <f>""</f>
        <v/>
      </c>
      <c r="AH18" s="14" cm="1">
        <f t="array" ref="AH18">IF('_Engine Expert'!J7&lt;&gt;"","",SDK_RenderDigit("Auto",$AK$18,'_Engine Expert'!J19,7))</f>
        <v>7</v>
      </c>
      <c r="AI18" s="10" t="str" cm="1">
        <f t="array" ref="AI18">IF('_Engine Expert'!J7&lt;&gt;"","",SDK_RenderDigit("Auto",$AK$18,'_Engine Expert'!J19,8))</f>
        <v/>
      </c>
      <c r="AJ18" s="21" t="str" cm="1">
        <f t="array" ref="AJ18">IF('_Engine Expert'!J7&lt;&gt;"","",SDK_RenderDigit("Auto",$AK$18,'_Engine Expert'!J19,9))</f>
        <v/>
      </c>
      <c r="AK18" s="10" t="str">
        <f>""</f>
        <v/>
      </c>
      <c r="AM18" s="55"/>
      <c r="AN18" s="55"/>
      <c r="AO18" s="55"/>
      <c r="AP18" s="55"/>
      <c r="AQ18" s="55"/>
      <c r="AR18" s="55"/>
      <c r="AS18" s="55"/>
      <c r="AT18" s="55"/>
      <c r="AU18" s="55"/>
      <c r="AV18" s="55"/>
      <c r="AW18" s="55"/>
      <c r="AX18" s="55"/>
      <c r="AY18" s="55"/>
      <c r="AZ18" s="55"/>
      <c r="BA18" s="55"/>
      <c r="BB18" s="55"/>
      <c r="BC18" s="55"/>
      <c r="BD18" s="55"/>
      <c r="BE18" s="55"/>
      <c r="BF18" s="55"/>
      <c r="BG18" s="55"/>
      <c r="BH18" s="55"/>
    </row>
    <row r="19" spans="2:60" ht="15" customHeight="1">
      <c r="B19" s="22" t="str" cm="1">
        <f t="array" ref="B19">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C19" s="11" t="str" cm="1">
        <f t="array" ref="C19">IF('_Engine Expert'!B8&lt;&gt;"","",SDK_RenderDigit("Auto",$E$21,'_Engine Expert'!B20,2))</f>
        <v/>
      </c>
      <c r="D19" s="16" t="str" cm="1">
        <f t="array" ref="D19">IF('_Engine Expert'!B8&lt;&gt;"","",SDK_RenderDigit("Auto",$E$21,'_Engine Expert'!B20,3))</f>
        <v/>
      </c>
      <c r="E19" s="10"/>
      <c r="F19" s="13" t="str" cm="1">
        <f t="array" ref="F19">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G19" s="11" t="str" cm="1">
        <f t="array" ref="G19">IF('_Engine Expert'!C8&lt;&gt;"","",SDK_RenderDigit("Auto",$I$21,'_Engine Expert'!C20,2))</f>
        <v/>
      </c>
      <c r="H19" s="16" t="str" cm="1">
        <f t="array" ref="H19">IF('_Engine Expert'!C8&lt;&gt;"","",SDK_RenderDigit("Auto",$I$21,'_Engine Expert'!C20,3))</f>
        <v/>
      </c>
      <c r="I19" s="10"/>
      <c r="J19" s="13" t="str" cm="1">
        <f t="array" ref="J19">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K19" s="11" t="str" cm="1">
        <f t="array" ref="K19">IF('_Engine Expert'!D8&lt;&gt;"","",SDK_RenderDigit("Auto",$M$21,'_Engine Expert'!D20,2))</f>
        <v/>
      </c>
      <c r="L19" s="23" cm="1">
        <f t="array" ref="L19">IF('_Engine Expert'!D8&lt;&gt;"","",SDK_RenderDigit("Auto",$M$21,'_Engine Expert'!D20,3))</f>
        <v>3</v>
      </c>
      <c r="M19" s="10"/>
      <c r="N19" s="22" t="str" cm="1">
        <f t="array" ref="N19">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O19" s="11" t="str" cm="1">
        <f t="array" ref="O19">IF('_Engine Expert'!E8&lt;&gt;"","",SDK_RenderDigit("Auto",$Q$21,'_Engine Expert'!E20,2))</f>
        <v/>
      </c>
      <c r="P19" s="16" t="str" cm="1">
        <f t="array" ref="P19">IF('_Engine Expert'!E8&lt;&gt;"","",SDK_RenderDigit("Auto",$Q$21,'_Engine Expert'!E20,3))</f>
        <v/>
      </c>
      <c r="Q19" s="10"/>
      <c r="R19" s="13" t="str" cm="1">
        <f t="array" ref="R19">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S19" s="11" t="str" cm="1">
        <f t="array" ref="S19">IF('_Engine Expert'!F8&lt;&gt;"","",SDK_RenderDigit("Auto",$U$21,'_Engine Expert'!F20,2))</f>
        <v/>
      </c>
      <c r="T19" s="16" cm="1">
        <f t="array" ref="T19">IF('_Engine Expert'!F8&lt;&gt;"","",SDK_RenderDigit("Auto",$U$21,'_Engine Expert'!F20,3))</f>
        <v>3</v>
      </c>
      <c r="U19" s="10"/>
      <c r="V19" s="13" t="str" cm="1">
        <f t="array" ref="V19">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W19" s="11" t="str" cm="1">
        <f t="array" ref="W19">IF('_Engine Expert'!G8&lt;&gt;"","",SDK_RenderDigit("Auto",$Y$21,'_Engine Expert'!G20,2))</f>
        <v/>
      </c>
      <c r="X19" s="23" t="str" cm="1">
        <f t="array" ref="X19">IF('_Engine Expert'!G8&lt;&gt;"","",SDK_RenderDigit("Auto",$Y$21,'_Engine Expert'!G20,3))</f>
        <v/>
      </c>
      <c r="Y19" s="10"/>
      <c r="Z19" s="22" t="str" cm="1">
        <f t="array" ref="Z19">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AA19" s="11" t="str" cm="1">
        <f t="array" ref="AA19">IF('_Engine Expert'!H8&lt;&gt;"","",SDK_RenderDigit("Auto",$AC$21,'_Engine Expert'!H20,2))</f>
        <v/>
      </c>
      <c r="AB19" s="16" t="str" cm="1">
        <f t="array" ref="AB19">IF('_Engine Expert'!H8&lt;&gt;"","",SDK_RenderDigit("Auto",$AC$21,'_Engine Expert'!H20,3))</f>
        <v/>
      </c>
      <c r="AC19" s="10"/>
      <c r="AD19" s="13" t="str" cm="1">
        <f t="array" ref="AD19">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AE19" s="11" t="str" cm="1">
        <f t="array" ref="AE19">IF('_Engine Expert'!I8&lt;&gt;"","",SDK_RenderDigit("Auto",$AG$21,'_Engine Expert'!I20,2))</f>
        <v/>
      </c>
      <c r="AF19" s="16" t="str" cm="1">
        <f t="array" ref="AF19">IF('_Engine Expert'!I8&lt;&gt;"","",SDK_RenderDigit("Auto",$AG$21,'_Engine Expert'!I20,3))</f>
        <v/>
      </c>
      <c r="AG19" s="10"/>
      <c r="AH19" s="13" t="str" cm="1">
        <f t="array" ref="AH19">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AI19" s="11" t="str" cm="1">
        <f t="array" ref="AI19">IF('_Engine Expert'!J8&lt;&gt;"","",SDK_RenderDigit("Auto",$AK$21,'_Engine Expert'!J20,2))</f>
        <v/>
      </c>
      <c r="AJ19" s="23" t="str" cm="1">
        <f t="array" ref="AJ19">IF('_Engine Expert'!J8&lt;&gt;"","",SDK_RenderDigit("Auto",$AK$21,'_Engine Expert'!J20,3))</f>
        <v/>
      </c>
      <c r="AK19" s="10"/>
      <c r="AM19" s="55"/>
      <c r="AN19" s="55"/>
      <c r="AO19" s="55"/>
      <c r="AP19" s="55"/>
      <c r="AQ19" s="55"/>
      <c r="AR19" s="55"/>
      <c r="AS19" s="55"/>
      <c r="AT19" s="55"/>
      <c r="AU19" s="55"/>
      <c r="AV19" s="55"/>
      <c r="AW19" s="55"/>
      <c r="AX19" s="55"/>
      <c r="AY19" s="55"/>
      <c r="AZ19" s="55"/>
      <c r="BA19" s="55"/>
      <c r="BB19" s="55"/>
      <c r="BC19" s="55"/>
      <c r="BD19" s="55"/>
      <c r="BE19" s="55"/>
      <c r="BF19" s="55"/>
      <c r="BG19" s="55"/>
      <c r="BH19" s="55"/>
    </row>
    <row r="20" spans="2:60" ht="22" customHeight="1" thickBot="1">
      <c r="B20" s="20" t="str" cm="1">
        <f t="array" ref="B20">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C20" s="34">
        <f>IF('_Engine Expert'!B32="","",'_Engine Expert'!B32)</f>
        <v>9</v>
      </c>
      <c r="D20" s="17" t="str" cm="1">
        <f t="array" ref="D20">IF('_Engine Expert'!B8&lt;&gt;"","",SDK_RenderDigit("Auto",$E$21,'_Engine Expert'!B20,6))</f>
        <v/>
      </c>
      <c r="E20" s="10"/>
      <c r="F20" s="14" t="str" cm="1">
        <f t="array" ref="F20">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5</v>
      </c>
      <c r="G20" s="129"/>
      <c r="H20" s="17" cm="1">
        <f t="array" ref="H20">IF('_Engine Expert'!C8&lt;&gt;"","",SDK_RenderDigit("Auto",$I$21,'_Engine Expert'!C20,6))</f>
        <v>6</v>
      </c>
      <c r="I20" s="10"/>
      <c r="J20" s="14" t="str" cm="1">
        <f t="array" ref="J20">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5</v>
      </c>
      <c r="K20" s="129"/>
      <c r="L20" s="21" cm="1">
        <f t="array" ref="L20">IF('_Engine Expert'!D8&lt;&gt;"","",SDK_RenderDigit("Auto",$M$21,'_Engine Expert'!D20,6))</f>
        <v>6</v>
      </c>
      <c r="M20" s="10"/>
      <c r="N20" s="20" t="str" cm="1">
        <f t="array" ref="N20">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O20" s="34">
        <f>IF('_Engine Expert'!E32="","",'_Engine Expert'!E32)</f>
        <v>4</v>
      </c>
      <c r="P20" s="17" t="str" cm="1">
        <f t="array" ref="P20">IF('_Engine Expert'!E8&lt;&gt;"","",SDK_RenderDigit("Auto",$Q$21,'_Engine Expert'!E20,6))</f>
        <v/>
      </c>
      <c r="Q20" s="10"/>
      <c r="R20" s="14" t="str" cm="1">
        <f t="array" ref="R20">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S20" s="129"/>
      <c r="T20" s="17" cm="1">
        <f t="array" ref="T20">IF('_Engine Expert'!F8&lt;&gt;"","",SDK_RenderDigit("Auto",$U$21,'_Engine Expert'!F20,6))</f>
        <v>6</v>
      </c>
      <c r="U20" s="10"/>
      <c r="V20" s="14" t="str" cm="1">
        <f t="array" ref="V20">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W20" s="34">
        <f>IF('_Engine Expert'!G32="","",'_Engine Expert'!G32)</f>
        <v>2</v>
      </c>
      <c r="X20" s="21" t="str" cm="1">
        <f t="array" ref="X20">IF('_Engine Expert'!G8&lt;&gt;"","",SDK_RenderDigit("Auto",$Y$21,'_Engine Expert'!G20,6))</f>
        <v/>
      </c>
      <c r="Y20" s="10"/>
      <c r="Z20" s="20" t="str" cm="1">
        <f t="array" ref="Z20">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AA20" s="129"/>
      <c r="AB20" s="17" cm="1">
        <f t="array" ref="AB20">IF('_Engine Expert'!H8&lt;&gt;"","",SDK_RenderDigit("Auto",$AC$21,'_Engine Expert'!H20,6))</f>
        <v>6</v>
      </c>
      <c r="AC20" s="10"/>
      <c r="AD20" s="14" t="str" cm="1">
        <f t="array" ref="AD20">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5</v>
      </c>
      <c r="AE20" s="129"/>
      <c r="AF20" s="17" cm="1">
        <f t="array" ref="AF20">IF('_Engine Expert'!I8&lt;&gt;"","",SDK_RenderDigit("Auto",$AG$21,'_Engine Expert'!I20,6))</f>
        <v>6</v>
      </c>
      <c r="AG20" s="10"/>
      <c r="AH20" s="14" t="str" cm="1">
        <f t="array" ref="AH20">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AI20" s="34">
        <f>IF('_Engine Expert'!J32="","",'_Engine Expert'!J32)</f>
        <v>1</v>
      </c>
      <c r="AJ20" s="21" t="str" cm="1">
        <f t="array" ref="AJ20">IF('_Engine Expert'!J8&lt;&gt;"","",SDK_RenderDigit("Auto",$AK$21,'_Engine Expert'!J20,6))</f>
        <v/>
      </c>
      <c r="AK20" s="10"/>
      <c r="AM20" s="55"/>
      <c r="AN20" s="55"/>
      <c r="AO20" s="55"/>
      <c r="AP20" s="55"/>
      <c r="AQ20" s="55"/>
      <c r="AR20" s="55"/>
      <c r="AS20" s="55"/>
      <c r="AT20" s="55"/>
      <c r="AU20" s="55"/>
      <c r="AV20" s="55"/>
      <c r="AW20" s="55"/>
      <c r="AX20" s="55"/>
      <c r="AY20" s="55"/>
      <c r="AZ20" s="55"/>
      <c r="BA20" s="55"/>
      <c r="BB20" s="55"/>
      <c r="BC20" s="55"/>
      <c r="BD20" s="55"/>
      <c r="BE20" s="55"/>
      <c r="BF20" s="55"/>
      <c r="BG20" s="55"/>
      <c r="BH20" s="55"/>
    </row>
    <row r="21" spans="2:60" ht="15" customHeight="1" thickBot="1">
      <c r="B21" s="20" t="str" cm="1">
        <f t="array" ref="B21">IF('_Engine Expert'!B8&lt;&gt;"","",SDK_RenderDigit("Auto",$E$21,'_Engine Expert'!B20,7))</f>
        <v/>
      </c>
      <c r="C21" s="10" t="str" cm="1">
        <f t="array" ref="C21">IF('_Engine Expert'!B8&lt;&gt;"","",SDK_RenderDigit("Auto",$E$21,'_Engine Expert'!B20,8))</f>
        <v/>
      </c>
      <c r="D21" s="17" t="str" cm="1">
        <f t="array" ref="D21">IF('_Engine Expert'!B8&lt;&gt;"","",SDK_RenderDigit("Auto",$E$21,'_Engine Expert'!B20,9))</f>
        <v/>
      </c>
      <c r="E21" s="10" t="str">
        <f>""</f>
        <v/>
      </c>
      <c r="F21" s="14" t="str" cm="1">
        <f t="array" ref="F21">IF('_Engine Expert'!C8&lt;&gt;"","",SDK_RenderDigit("Auto",$I$21,'_Engine Expert'!C20,7))</f>
        <v/>
      </c>
      <c r="G21" s="10" cm="1">
        <f t="array" ref="G21">IF('_Engine Expert'!C8&lt;&gt;"","",SDK_RenderDigit("Auto",$I$21,'_Engine Expert'!C20,8))</f>
        <v>8</v>
      </c>
      <c r="H21" s="17" t="str" cm="1">
        <f t="array" ref="H21">IF('_Engine Expert'!C8&lt;&gt;"","",SDK_RenderDigit("Auto",$I$21,'_Engine Expert'!C20,9))</f>
        <v/>
      </c>
      <c r="I21" s="10" t="str">
        <f>""</f>
        <v/>
      </c>
      <c r="J21" s="14" t="str" cm="1">
        <f t="array" ref="J21">IF('_Engine Expert'!D8&lt;&gt;"","",SDK_RenderDigit("Auto",$M$21,'_Engine Expert'!D20,7))</f>
        <v/>
      </c>
      <c r="K21" s="10" cm="1">
        <f t="array" ref="K21">IF('_Engine Expert'!D8&lt;&gt;"","",SDK_RenderDigit("Auto",$M$21,'_Engine Expert'!D20,8))</f>
        <v>8</v>
      </c>
      <c r="L21" s="21" t="str" cm="1">
        <f t="array" ref="L21">IF('_Engine Expert'!D8&lt;&gt;"","",SDK_RenderDigit("Auto",$M$21,'_Engine Expert'!D20,9))</f>
        <v/>
      </c>
      <c r="M21" s="10" t="str">
        <f>""</f>
        <v/>
      </c>
      <c r="N21" s="20" t="str" cm="1">
        <f t="array" ref="N21">IF('_Engine Expert'!E8&lt;&gt;"","",SDK_RenderDigit("Auto",$Q$21,'_Engine Expert'!E20,7))</f>
        <v/>
      </c>
      <c r="O21" s="10" t="str" cm="1">
        <f t="array" ref="O21">IF('_Engine Expert'!E8&lt;&gt;"","",SDK_RenderDigit("Auto",$Q$21,'_Engine Expert'!E20,8))</f>
        <v/>
      </c>
      <c r="P21" s="17" t="str" cm="1">
        <f t="array" ref="P21">IF('_Engine Expert'!E8&lt;&gt;"","",SDK_RenderDigit("Auto",$Q$21,'_Engine Expert'!E20,9))</f>
        <v/>
      </c>
      <c r="Q21" s="10" t="str">
        <f>""</f>
        <v/>
      </c>
      <c r="R21" s="14" cm="1">
        <f t="array" ref="R21">IF('_Engine Expert'!F8&lt;&gt;"","",SDK_RenderDigit("Auto",$U$21,'_Engine Expert'!F20,7))</f>
        <v>7</v>
      </c>
      <c r="S21" s="10" cm="1">
        <f t="array" ref="S21">IF('_Engine Expert'!F8&lt;&gt;"","",SDK_RenderDigit("Auto",$U$21,'_Engine Expert'!F20,8))</f>
        <v>8</v>
      </c>
      <c r="T21" s="17" t="str" cm="1">
        <f t="array" ref="T21">IF('_Engine Expert'!F8&lt;&gt;"","",SDK_RenderDigit("Auto",$U$21,'_Engine Expert'!F20,9))</f>
        <v/>
      </c>
      <c r="U21" s="10" t="str">
        <f>""</f>
        <v/>
      </c>
      <c r="V21" s="14" t="str" cm="1">
        <f t="array" ref="V21">IF('_Engine Expert'!G8&lt;&gt;"","",SDK_RenderDigit("Auto",$Y$21,'_Engine Expert'!G20,7))</f>
        <v/>
      </c>
      <c r="W21" s="10" t="str" cm="1">
        <f t="array" ref="W21">IF('_Engine Expert'!G8&lt;&gt;"","",SDK_RenderDigit("Auto",$Y$21,'_Engine Expert'!G20,8))</f>
        <v/>
      </c>
      <c r="X21" s="21" t="str" cm="1">
        <f t="array" ref="X21">IF('_Engine Expert'!G8&lt;&gt;"","",SDK_RenderDigit("Auto",$Y$21,'_Engine Expert'!G20,9))</f>
        <v/>
      </c>
      <c r="Y21" s="10" t="str">
        <f>""</f>
        <v/>
      </c>
      <c r="Z21" s="20" cm="1">
        <f t="array" ref="Z21">IF('_Engine Expert'!H8&lt;&gt;"","",SDK_RenderDigit("Auto",$AC$21,'_Engine Expert'!H20,7))</f>
        <v>7</v>
      </c>
      <c r="AA21" s="10" t="str" cm="1">
        <f t="array" ref="AA21">IF('_Engine Expert'!H8&lt;&gt;"","",SDK_RenderDigit("Auto",$AC$21,'_Engine Expert'!H20,8))</f>
        <v/>
      </c>
      <c r="AB21" s="17" t="str" cm="1">
        <f t="array" ref="AB21">IF('_Engine Expert'!H8&lt;&gt;"","",SDK_RenderDigit("Auto",$AC$21,'_Engine Expert'!H20,9))</f>
        <v/>
      </c>
      <c r="AC21" s="10" t="str">
        <f>""</f>
        <v/>
      </c>
      <c r="AD21" s="14" cm="1">
        <f t="array" ref="AD21">IF('_Engine Expert'!I8&lt;&gt;"","",SDK_RenderDigit("Auto",$AG$21,'_Engine Expert'!I20,7))</f>
        <v>7</v>
      </c>
      <c r="AE21" s="10" t="str" cm="1">
        <f t="array" ref="AE21">IF('_Engine Expert'!I8&lt;&gt;"","",SDK_RenderDigit("Auto",$AG$21,'_Engine Expert'!I20,8))</f>
        <v/>
      </c>
      <c r="AF21" s="17" t="str" cm="1">
        <f t="array" ref="AF21">IF('_Engine Expert'!I8&lt;&gt;"","",SDK_RenderDigit("Auto",$AG$21,'_Engine Expert'!I20,9))</f>
        <v/>
      </c>
      <c r="AG21" s="10" t="str">
        <f>""</f>
        <v/>
      </c>
      <c r="AH21" s="14" t="str" cm="1">
        <f t="array" ref="AH21">IF('_Engine Expert'!J8&lt;&gt;"","",SDK_RenderDigit("Auto",$AK$21,'_Engine Expert'!J20,7))</f>
        <v/>
      </c>
      <c r="AI21" s="10" t="str" cm="1">
        <f t="array" ref="AI21">IF('_Engine Expert'!J8&lt;&gt;"","",SDK_RenderDigit("Auto",$AK$21,'_Engine Expert'!J20,8))</f>
        <v/>
      </c>
      <c r="AJ21" s="21" t="str" cm="1">
        <f t="array" ref="AJ21">IF('_Engine Expert'!J8&lt;&gt;"","",SDK_RenderDigit("Auto",$AK$21,'_Engine Expert'!J20,9))</f>
        <v/>
      </c>
      <c r="AK21" s="10" t="str">
        <f>""</f>
        <v/>
      </c>
      <c r="AM21" s="55"/>
      <c r="AN21" s="55"/>
      <c r="AO21" s="55"/>
      <c r="AP21" s="55"/>
      <c r="AQ21" s="55"/>
      <c r="AR21" s="55"/>
      <c r="AS21" s="55"/>
      <c r="AT21" s="55"/>
      <c r="AU21" s="55"/>
      <c r="AV21" s="55"/>
      <c r="AW21" s="55"/>
      <c r="AX21" s="55"/>
      <c r="AY21" s="55"/>
      <c r="AZ21" s="55"/>
      <c r="BA21" s="55"/>
      <c r="BB21" s="55"/>
      <c r="BC21" s="55"/>
      <c r="BD21" s="55"/>
      <c r="BE21" s="55"/>
      <c r="BF21" s="55"/>
      <c r="BG21" s="55"/>
      <c r="BH21" s="55"/>
    </row>
    <row r="22" spans="2:60" ht="15" customHeight="1" thickTop="1">
      <c r="B22" s="24" t="str" cm="1">
        <f t="array" ref="B22">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C22" s="25" t="str" cm="1">
        <f t="array" ref="C22">IF('_Engine Expert'!B9&lt;&gt;"","",SDK_RenderDigit("Auto",$E$24,'_Engine Expert'!B21,2))</f>
        <v/>
      </c>
      <c r="D22" s="26" cm="1">
        <f t="array" ref="D22">IF('_Engine Expert'!B9&lt;&gt;"","",SDK_RenderDigit("Auto",$E$24,'_Engine Expert'!B21,3))</f>
        <v>3</v>
      </c>
      <c r="E22" s="25"/>
      <c r="F22" s="27" t="str" cm="1">
        <f t="array" ref="F22">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G22" s="25" t="str" cm="1">
        <f t="array" ref="G22">IF('_Engine Expert'!C9&lt;&gt;"","",SDK_RenderDigit("Auto",$I$24,'_Engine Expert'!C21,2))</f>
        <v/>
      </c>
      <c r="H22" s="26" t="str" cm="1">
        <f t="array" ref="H22">IF('_Engine Expert'!C9&lt;&gt;"","",SDK_RenderDigit("Auto",$I$24,'_Engine Expert'!C21,3))</f>
        <v/>
      </c>
      <c r="I22" s="25"/>
      <c r="J22" s="27" t="str" cm="1">
        <f t="array" ref="J22">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K22" s="25" t="str" cm="1">
        <f t="array" ref="K22">IF('_Engine Expert'!D9&lt;&gt;"","",SDK_RenderDigit("Auto",$M$24,'_Engine Expert'!D21,2))</f>
        <v/>
      </c>
      <c r="L22" s="28" t="str" cm="1">
        <f t="array" ref="L22">IF('_Engine Expert'!D9&lt;&gt;"","",SDK_RenderDigit("Auto",$M$24,'_Engine Expert'!D21,3))</f>
        <v/>
      </c>
      <c r="M22" s="25"/>
      <c r="N22" s="24" t="str" cm="1">
        <f t="array" ref="N22">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O22" s="25" t="str" cm="1">
        <f t="array" ref="O22">IF('_Engine Expert'!E9&lt;&gt;"","",SDK_RenderDigit("Auto",$Q$24,'_Engine Expert'!E21,2))</f>
        <v/>
      </c>
      <c r="P22" s="26" t="str" cm="1">
        <f t="array" ref="P22">IF('_Engine Expert'!E9&lt;&gt;"","",SDK_RenderDigit("Auto",$Q$24,'_Engine Expert'!E21,3))</f>
        <v/>
      </c>
      <c r="Q22" s="25"/>
      <c r="R22" s="27" t="str" cm="1">
        <f t="array" ref="R22">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S22" s="25" t="str" cm="1">
        <f t="array" ref="S22">IF('_Engine Expert'!F9&lt;&gt;"","",SDK_RenderDigit("Auto",$U$24,'_Engine Expert'!F21,2))</f>
        <v/>
      </c>
      <c r="T22" s="26" cm="1">
        <f t="array" ref="T22">IF('_Engine Expert'!F9&lt;&gt;"","",SDK_RenderDigit("Auto",$U$24,'_Engine Expert'!F21,3))</f>
        <v>3</v>
      </c>
      <c r="U22" s="25"/>
      <c r="V22" s="27" t="str" cm="1">
        <f t="array" ref="V22">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W22" s="25" t="str" cm="1">
        <f t="array" ref="W22">IF('_Engine Expert'!G9&lt;&gt;"","",SDK_RenderDigit("Auto",$Y$24,'_Engine Expert'!G21,2))</f>
        <v/>
      </c>
      <c r="X22" s="28" t="str" cm="1">
        <f t="array" ref="X22">IF('_Engine Expert'!G9&lt;&gt;"","",SDK_RenderDigit("Auto",$Y$24,'_Engine Expert'!G21,3))</f>
        <v/>
      </c>
      <c r="Y22" s="25"/>
      <c r="Z22" s="24" t="str" cm="1">
        <f t="array" ref="Z22">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AA22" s="25" t="str" cm="1">
        <f t="array" ref="AA22">IF('_Engine Expert'!H9&lt;&gt;"","",SDK_RenderDigit("Auto",$AC$24,'_Engine Expert'!H21,2))</f>
        <v/>
      </c>
      <c r="AB22" s="26" t="str" cm="1">
        <f t="array" ref="AB22">IF('_Engine Expert'!H9&lt;&gt;"","",SDK_RenderDigit("Auto",$AC$24,'_Engine Expert'!H21,3))</f>
        <v/>
      </c>
      <c r="AC22" s="25"/>
      <c r="AD22" s="27" t="str" cm="1">
        <f t="array" ref="AD22">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AE22" s="25" t="str" cm="1">
        <f t="array" ref="AE22">IF('_Engine Expert'!I9&lt;&gt;"","",SDK_RenderDigit("Auto",$AG$24,'_Engine Expert'!I21,2))</f>
        <v/>
      </c>
      <c r="AF22" s="26" t="str" cm="1">
        <f t="array" ref="AF22">IF('_Engine Expert'!I9&lt;&gt;"","",SDK_RenderDigit("Auto",$AG$24,'_Engine Expert'!I21,3))</f>
        <v/>
      </c>
      <c r="AG22" s="25"/>
      <c r="AH22" s="27" t="str" cm="1">
        <f t="array" ref="AH22">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AI22" s="25" t="str" cm="1">
        <f t="array" ref="AI22">IF('_Engine Expert'!J9&lt;&gt;"","",SDK_RenderDigit("Auto",$AK$24,'_Engine Expert'!J21,2))</f>
        <v/>
      </c>
      <c r="AJ22" s="28" cm="1">
        <f t="array" ref="AJ22">IF('_Engine Expert'!J9&lt;&gt;"","",SDK_RenderDigit("Auto",$AK$24,'_Engine Expert'!J21,3))</f>
        <v>3</v>
      </c>
      <c r="AK22" s="10"/>
      <c r="AM22" s="55"/>
      <c r="AN22" s="55"/>
      <c r="AO22" s="55"/>
      <c r="AP22" s="55"/>
      <c r="AQ22" s="55"/>
      <c r="AR22" s="55"/>
      <c r="AS22" s="55"/>
      <c r="AT22" s="55"/>
      <c r="AU22" s="55"/>
      <c r="AV22" s="55"/>
      <c r="AW22" s="55"/>
      <c r="AX22" s="55"/>
      <c r="AY22" s="55"/>
      <c r="AZ22" s="55"/>
      <c r="BA22" s="55"/>
      <c r="BB22" s="55"/>
      <c r="BC22" s="55"/>
      <c r="BD22" s="55"/>
      <c r="BE22" s="55"/>
      <c r="BF22" s="55"/>
      <c r="BG22" s="55"/>
      <c r="BH22" s="55"/>
    </row>
    <row r="23" spans="2:60" ht="22" customHeight="1" thickBot="1">
      <c r="B23" s="20" t="str" cm="1">
        <f t="array" ref="B23">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5</v>
      </c>
      <c r="C23" s="129"/>
      <c r="D23" s="17" cm="1">
        <f t="array" ref="D23">IF('_Engine Expert'!B9&lt;&gt;"","",SDK_RenderDigit("Auto",$E$24,'_Engine Expert'!B21,6))</f>
        <v>6</v>
      </c>
      <c r="E23" s="10"/>
      <c r="F23" s="14" t="str" cm="1">
        <f t="array" ref="F23">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5</v>
      </c>
      <c r="G23" s="129"/>
      <c r="H23" s="17" cm="1">
        <f t="array" ref="H23">IF('_Engine Expert'!C9&lt;&gt;"","",SDK_RenderDigit("Auto",$I$24,'_Engine Expert'!C21,6))</f>
        <v>6</v>
      </c>
      <c r="I23" s="10"/>
      <c r="J23" s="14" t="str" cm="1">
        <f t="array" ref="J23">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K23" s="34">
        <f>IF('_Engine Expert'!D33="","",'_Engine Expert'!D33)</f>
        <v>4</v>
      </c>
      <c r="L23" s="21" t="str" cm="1">
        <f t="array" ref="L23">IF('_Engine Expert'!D9&lt;&gt;"","",SDK_RenderDigit("Auto",$M$24,'_Engine Expert'!D21,6))</f>
        <v/>
      </c>
      <c r="M23" s="10"/>
      <c r="N23" s="20" t="str" cm="1">
        <f t="array" ref="N23">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O23" s="34">
        <f>IF('_Engine Expert'!E33="","",'_Engine Expert'!E33)</f>
        <v>2</v>
      </c>
      <c r="P23" s="17" t="str" cm="1">
        <f t="array" ref="P23">IF('_Engine Expert'!E9&lt;&gt;"","",SDK_RenderDigit("Auto",$Q$24,'_Engine Expert'!E21,6))</f>
        <v/>
      </c>
      <c r="Q23" s="10"/>
      <c r="R23" s="14" t="str" cm="1">
        <f t="array" ref="R23">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5</v>
      </c>
      <c r="S23" s="129"/>
      <c r="T23" s="17" cm="1">
        <f t="array" ref="T23">IF('_Engine Expert'!F9&lt;&gt;"","",SDK_RenderDigit("Auto",$U$24,'_Engine Expert'!F21,6))</f>
        <v>6</v>
      </c>
      <c r="U23" s="10"/>
      <c r="V23" s="14" t="str" cm="1">
        <f t="array" ref="V23">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W23" s="34">
        <f>IF('_Engine Expert'!G33="","",'_Engine Expert'!G33)</f>
        <v>7</v>
      </c>
      <c r="X23" s="21" t="str" cm="1">
        <f t="array" ref="X23">IF('_Engine Expert'!G9&lt;&gt;"","",SDK_RenderDigit("Auto",$Y$24,'_Engine Expert'!G21,6))</f>
        <v/>
      </c>
      <c r="Y23" s="10"/>
      <c r="Z23" s="20" t="str" cm="1">
        <f t="array" ref="Z23">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AA23" s="34">
        <f>IF('_Engine Expert'!H33="","",'_Engine Expert'!H33)</f>
        <v>1</v>
      </c>
      <c r="AB23" s="17" t="str" cm="1">
        <f t="array" ref="AB23">IF('_Engine Expert'!H9&lt;&gt;"","",SDK_RenderDigit("Auto",$AC$24,'_Engine Expert'!H21,6))</f>
        <v/>
      </c>
      <c r="AC23" s="10"/>
      <c r="AD23" s="14" t="str" cm="1">
        <f t="array" ref="AD23">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5</v>
      </c>
      <c r="AE23" s="129"/>
      <c r="AF23" s="17" cm="1">
        <f t="array" ref="AF23">IF('_Engine Expert'!I9&lt;&gt;"","",SDK_RenderDigit("Auto",$AG$24,'_Engine Expert'!I21,6))</f>
        <v>6</v>
      </c>
      <c r="AG23" s="10"/>
      <c r="AH23" s="14" t="str" cm="1">
        <f t="array" ref="AH23">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5</v>
      </c>
      <c r="AI23" s="129"/>
      <c r="AJ23" s="21" cm="1">
        <f t="array" ref="AJ23">IF('_Engine Expert'!J9&lt;&gt;"","",SDK_RenderDigit("Auto",$AK$24,'_Engine Expert'!J21,6))</f>
        <v>6</v>
      </c>
      <c r="AK23" s="10"/>
      <c r="AM23" s="55"/>
      <c r="AN23" s="55"/>
      <c r="AO23" s="55"/>
      <c r="AP23" s="55"/>
      <c r="AQ23" s="55"/>
      <c r="AR23" s="55"/>
      <c r="AS23" s="55"/>
      <c r="AT23" s="55"/>
      <c r="AU23" s="55"/>
      <c r="AV23" s="55"/>
      <c r="AW23" s="55"/>
      <c r="AX23" s="55"/>
      <c r="AY23" s="55"/>
      <c r="AZ23" s="55"/>
      <c r="BA23" s="55"/>
      <c r="BB23" s="55"/>
      <c r="BC23" s="55"/>
      <c r="BD23" s="55"/>
      <c r="BE23" s="55"/>
      <c r="BF23" s="55"/>
      <c r="BG23" s="55"/>
      <c r="BH23" s="55"/>
    </row>
    <row r="24" spans="2:60" ht="15" customHeight="1">
      <c r="B24" s="20" t="str" cm="1">
        <f t="array" ref="B24">IF('_Engine Expert'!B9&lt;&gt;"","",SDK_RenderDigit("Auto",$E$24,'_Engine Expert'!B21,7))</f>
        <v/>
      </c>
      <c r="C24" s="10" cm="1">
        <f t="array" ref="C24">IF('_Engine Expert'!B9&lt;&gt;"","",SDK_RenderDigit("Auto",$E$24,'_Engine Expert'!B21,8))</f>
        <v>8</v>
      </c>
      <c r="D24" s="17" t="str" cm="1">
        <f t="array" ref="D24">IF('_Engine Expert'!B9&lt;&gt;"","",SDK_RenderDigit("Auto",$E$24,'_Engine Expert'!B21,9))</f>
        <v/>
      </c>
      <c r="E24" s="10" t="str">
        <f>""</f>
        <v/>
      </c>
      <c r="F24" s="15" t="str" cm="1">
        <f t="array" ref="F24">IF('_Engine Expert'!C9&lt;&gt;"","",SDK_RenderDigit("Auto",$I$24,'_Engine Expert'!C21,7))</f>
        <v/>
      </c>
      <c r="G24" s="12" cm="1">
        <f t="array" ref="G24">IF('_Engine Expert'!C9&lt;&gt;"","",SDK_RenderDigit("Auto",$I$24,'_Engine Expert'!C21,8))</f>
        <v>8</v>
      </c>
      <c r="H24" s="18" cm="1">
        <f t="array" ref="H24">IF('_Engine Expert'!C9&lt;&gt;"","",SDK_RenderDigit("Auto",$I$24,'_Engine Expert'!C21,9))</f>
        <v>9</v>
      </c>
      <c r="I24" s="10" t="str">
        <f>""</f>
        <v/>
      </c>
      <c r="J24" s="14" t="str" cm="1">
        <f t="array" ref="J24">IF('_Engine Expert'!D9&lt;&gt;"","",SDK_RenderDigit("Auto",$M$24,'_Engine Expert'!D21,7))</f>
        <v/>
      </c>
      <c r="K24" s="10" t="str" cm="1">
        <f t="array" ref="K24">IF('_Engine Expert'!D9&lt;&gt;"","",SDK_RenderDigit("Auto",$M$24,'_Engine Expert'!D21,8))</f>
        <v/>
      </c>
      <c r="L24" s="21" t="str" cm="1">
        <f t="array" ref="L24">IF('_Engine Expert'!D9&lt;&gt;"","",SDK_RenderDigit("Auto",$M$24,'_Engine Expert'!D21,9))</f>
        <v/>
      </c>
      <c r="M24" s="10" t="str">
        <f>""</f>
        <v/>
      </c>
      <c r="N24" s="20" t="str" cm="1">
        <f t="array" ref="N24">IF('_Engine Expert'!E9&lt;&gt;"","",SDK_RenderDigit("Auto",$Q$24,'_Engine Expert'!E21,7))</f>
        <v/>
      </c>
      <c r="O24" s="10" t="str" cm="1">
        <f t="array" ref="O24">IF('_Engine Expert'!E9&lt;&gt;"","",SDK_RenderDigit("Auto",$Q$24,'_Engine Expert'!E21,8))</f>
        <v/>
      </c>
      <c r="P24" s="17" t="str" cm="1">
        <f t="array" ref="P24">IF('_Engine Expert'!E9&lt;&gt;"","",SDK_RenderDigit("Auto",$Q$24,'_Engine Expert'!E21,9))</f>
        <v/>
      </c>
      <c r="Q24" s="10" t="str">
        <f>""</f>
        <v/>
      </c>
      <c r="R24" s="15" t="str" cm="1">
        <f t="array" ref="R24">IF('_Engine Expert'!F9&lt;&gt;"","",SDK_RenderDigit("Auto",$U$24,'_Engine Expert'!F21,7))</f>
        <v/>
      </c>
      <c r="S24" s="12" cm="1">
        <f t="array" ref="S24">IF('_Engine Expert'!F9&lt;&gt;"","",SDK_RenderDigit("Auto",$U$24,'_Engine Expert'!F21,8))</f>
        <v>8</v>
      </c>
      <c r="T24" s="18" t="str" cm="1">
        <f t="array" ref="T24">IF('_Engine Expert'!F9&lt;&gt;"","",SDK_RenderDigit("Auto",$U$24,'_Engine Expert'!F21,9))</f>
        <v/>
      </c>
      <c r="U24" s="10" t="str">
        <f>""</f>
        <v/>
      </c>
      <c r="V24" s="14" t="str" cm="1">
        <f t="array" ref="V24">IF('_Engine Expert'!G9&lt;&gt;"","",SDK_RenderDigit("Auto",$Y$24,'_Engine Expert'!G21,7))</f>
        <v/>
      </c>
      <c r="W24" s="10" t="str" cm="1">
        <f t="array" ref="W24">IF('_Engine Expert'!G9&lt;&gt;"","",SDK_RenderDigit("Auto",$Y$24,'_Engine Expert'!G21,8))</f>
        <v/>
      </c>
      <c r="X24" s="21" t="str" cm="1">
        <f t="array" ref="X24">IF('_Engine Expert'!G9&lt;&gt;"","",SDK_RenderDigit("Auto",$Y$24,'_Engine Expert'!G21,9))</f>
        <v/>
      </c>
      <c r="Y24" s="10" t="str">
        <f>""</f>
        <v/>
      </c>
      <c r="Z24" s="20" t="str" cm="1">
        <f t="array" ref="Z24">IF('_Engine Expert'!H9&lt;&gt;"","",SDK_RenderDigit("Auto",$AC$24,'_Engine Expert'!H21,7))</f>
        <v/>
      </c>
      <c r="AA24" s="10" t="str" cm="1">
        <f t="array" ref="AA24">IF('_Engine Expert'!H9&lt;&gt;"","",SDK_RenderDigit("Auto",$AC$24,'_Engine Expert'!H21,8))</f>
        <v/>
      </c>
      <c r="AB24" s="17" t="str" cm="1">
        <f t="array" ref="AB24">IF('_Engine Expert'!H9&lt;&gt;"","",SDK_RenderDigit("Auto",$AC$24,'_Engine Expert'!H21,9))</f>
        <v/>
      </c>
      <c r="AC24" s="10" t="str">
        <f>""</f>
        <v/>
      </c>
      <c r="AD24" s="15" t="str" cm="1">
        <f t="array" ref="AD24">IF('_Engine Expert'!I9&lt;&gt;"","",SDK_RenderDigit("Auto",$AG$24,'_Engine Expert'!I21,7))</f>
        <v/>
      </c>
      <c r="AE24" s="12" t="str" cm="1">
        <f t="array" ref="AE24">IF('_Engine Expert'!I9&lt;&gt;"","",SDK_RenderDigit("Auto",$AG$24,'_Engine Expert'!I21,8))</f>
        <v/>
      </c>
      <c r="AF24" s="18" t="str" cm="1">
        <f t="array" ref="AF24">IF('_Engine Expert'!I9&lt;&gt;"","",SDK_RenderDigit("Auto",$AG$24,'_Engine Expert'!I21,9))</f>
        <v/>
      </c>
      <c r="AG24" s="10" t="str">
        <f>""</f>
        <v/>
      </c>
      <c r="AH24" s="14" t="str" cm="1">
        <f t="array" ref="AH24">IF('_Engine Expert'!J9&lt;&gt;"","",SDK_RenderDigit("Auto",$AK$24,'_Engine Expert'!J21,7))</f>
        <v/>
      </c>
      <c r="AI24" s="10" t="str" cm="1">
        <f t="array" ref="AI24">IF('_Engine Expert'!J9&lt;&gt;"","",SDK_RenderDigit("Auto",$AK$24,'_Engine Expert'!J21,8))</f>
        <v/>
      </c>
      <c r="AJ24" s="21" t="str" cm="1">
        <f t="array" ref="AJ24">IF('_Engine Expert'!J9&lt;&gt;"","",SDK_RenderDigit("Auto",$AK$24,'_Engine Expert'!J21,9))</f>
        <v/>
      </c>
      <c r="AK24" s="10" t="str">
        <f>""</f>
        <v/>
      </c>
      <c r="AM24" s="55"/>
      <c r="AN24" s="55"/>
      <c r="AO24" s="55"/>
      <c r="AP24" s="55"/>
      <c r="AQ24" s="55"/>
      <c r="AR24" s="55"/>
      <c r="AS24" s="55"/>
      <c r="AT24" s="55"/>
      <c r="AU24" s="55"/>
      <c r="AV24" s="55"/>
      <c r="AW24" s="55"/>
      <c r="AX24" s="55"/>
      <c r="AY24" s="55"/>
      <c r="AZ24" s="55"/>
      <c r="BA24" s="55"/>
      <c r="BB24" s="55"/>
      <c r="BC24" s="55"/>
      <c r="BD24" s="55"/>
      <c r="BE24" s="55"/>
      <c r="BF24" s="55"/>
      <c r="BG24" s="55"/>
      <c r="BH24" s="55"/>
    </row>
    <row r="25" spans="2:60" ht="15" customHeight="1">
      <c r="B25" s="22" t="str" cm="1">
        <f t="array" ref="B25">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1</v>
      </c>
      <c r="C25" s="11" t="str" cm="1">
        <f t="array" ref="C25">IF('_Engine Expert'!B10&lt;&gt;"","",SDK_RenderDigit("Auto",$E$27,'_Engine Expert'!B22,2))</f>
        <v/>
      </c>
      <c r="D25" s="16" cm="1">
        <f t="array" ref="D25">IF('_Engine Expert'!B10&lt;&gt;"","",SDK_RenderDigit("Auto",$E$27,'_Engine Expert'!B22,3))</f>
        <v>3</v>
      </c>
      <c r="E25" s="10"/>
      <c r="F25" s="14" t="str" cm="1">
        <f t="array" ref="F25">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1</v>
      </c>
      <c r="G25" s="10" t="str" cm="1">
        <f t="array" ref="G25">IF('_Engine Expert'!C10&lt;&gt;"","",SDK_RenderDigit("Auto",$I$27,'_Engine Expert'!C22,2))</f>
        <v/>
      </c>
      <c r="H25" s="17" t="str" cm="1">
        <f t="array" ref="H25">IF('_Engine Expert'!C10&lt;&gt;"","",SDK_RenderDigit("Auto",$I$27,'_Engine Expert'!C22,3))</f>
        <v/>
      </c>
      <c r="I25" s="10"/>
      <c r="J25" s="13" t="str" cm="1">
        <f t="array" ref="J25">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K25" s="11" t="str" cm="1">
        <f t="array" ref="K25">IF('_Engine Expert'!D10&lt;&gt;"","",SDK_RenderDigit("Auto",$M$27,'_Engine Expert'!D22,2))</f>
        <v/>
      </c>
      <c r="L25" s="23" t="str" cm="1">
        <f t="array" ref="L25">IF('_Engine Expert'!D10&lt;&gt;"","",SDK_RenderDigit("Auto",$M$27,'_Engine Expert'!D22,3))</f>
        <v/>
      </c>
      <c r="M25" s="10"/>
      <c r="N25" s="22" t="str" cm="1">
        <f t="array" ref="N25">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O25" s="11" t="str" cm="1">
        <f t="array" ref="O25">IF('_Engine Expert'!E10&lt;&gt;"","",SDK_RenderDigit("Auto",$Q$27,'_Engine Expert'!E22,2))</f>
        <v/>
      </c>
      <c r="P25" s="16" cm="1">
        <f t="array" ref="P25">IF('_Engine Expert'!E10&lt;&gt;"","",SDK_RenderDigit("Auto",$Q$27,'_Engine Expert'!E22,3))</f>
        <v>3</v>
      </c>
      <c r="Q25" s="10"/>
      <c r="R25" s="14" t="str" cm="1">
        <f t="array" ref="R25">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1</v>
      </c>
      <c r="S25" s="10" t="str" cm="1">
        <f t="array" ref="S25">IF('_Engine Expert'!F10&lt;&gt;"","",SDK_RenderDigit("Auto",$U$27,'_Engine Expert'!F22,2))</f>
        <v/>
      </c>
      <c r="T25" s="17" cm="1">
        <f t="array" ref="T25">IF('_Engine Expert'!F10&lt;&gt;"","",SDK_RenderDigit("Auto",$U$27,'_Engine Expert'!F22,3))</f>
        <v>3</v>
      </c>
      <c r="U25" s="10"/>
      <c r="V25" s="13" t="str" cm="1">
        <f t="array" ref="V25">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1</v>
      </c>
      <c r="W25" s="11" t="str" cm="1">
        <f t="array" ref="W25">IF('_Engine Expert'!G10&lt;&gt;"","",SDK_RenderDigit("Auto",$Y$27,'_Engine Expert'!G22,2))</f>
        <v/>
      </c>
      <c r="X25" s="23" cm="1">
        <f t="array" ref="X25">IF('_Engine Expert'!G10&lt;&gt;"","",SDK_RenderDigit("Auto",$Y$27,'_Engine Expert'!G22,3))</f>
        <v>3</v>
      </c>
      <c r="Y25" s="10"/>
      <c r="Z25" s="22" t="str" cm="1">
        <f t="array" ref="Z25">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AA25" s="11" t="str" cm="1">
        <f t="array" ref="AA25">IF('_Engine Expert'!H10&lt;&gt;"","",SDK_RenderDigit("Auto",$AC$27,'_Engine Expert'!H22,2))</f>
        <v/>
      </c>
      <c r="AB25" s="16" t="str" cm="1">
        <f t="array" ref="AB25">IF('_Engine Expert'!H10&lt;&gt;"","",SDK_RenderDigit("Auto",$AC$27,'_Engine Expert'!H22,3))</f>
        <v/>
      </c>
      <c r="AC25" s="10"/>
      <c r="AD25" s="14" t="str" cm="1">
        <f t="array" ref="AD25">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AE25" s="10" t="str" cm="1">
        <f t="array" ref="AE25">IF('_Engine Expert'!I10&lt;&gt;"","",SDK_RenderDigit("Auto",$AG$27,'_Engine Expert'!I22,2))</f>
        <v/>
      </c>
      <c r="AF25" s="17" t="str" cm="1">
        <f t="array" ref="AF25">IF('_Engine Expert'!I10&lt;&gt;"","",SDK_RenderDigit("Auto",$AG$27,'_Engine Expert'!I22,3))</f>
        <v/>
      </c>
      <c r="AG25" s="10"/>
      <c r="AH25" s="13" t="str" cm="1">
        <f t="array" ref="AH25">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AI25" s="11" t="str" cm="1">
        <f t="array" ref="AI25">IF('_Engine Expert'!J10&lt;&gt;"","",SDK_RenderDigit("Auto",$AK$27,'_Engine Expert'!J22,2))</f>
        <v/>
      </c>
      <c r="AJ25" s="23" cm="1">
        <f t="array" ref="AJ25">IF('_Engine Expert'!J10&lt;&gt;"","",SDK_RenderDigit("Auto",$AK$27,'_Engine Expert'!J22,3))</f>
        <v>3</v>
      </c>
      <c r="AK25" s="10"/>
      <c r="AM25" s="55"/>
      <c r="AN25" s="55"/>
      <c r="AO25" s="55"/>
      <c r="AP25" s="55"/>
      <c r="AQ25" s="55"/>
      <c r="AR25" s="55"/>
      <c r="AS25" s="55"/>
      <c r="AT25" s="55"/>
      <c r="AU25" s="55"/>
      <c r="AV25" s="55"/>
      <c r="AW25" s="55"/>
      <c r="AX25" s="55"/>
      <c r="AY25" s="55"/>
      <c r="AZ25" s="55"/>
      <c r="BA25" s="55"/>
      <c r="BB25" s="55"/>
      <c r="BC25" s="55"/>
      <c r="BD25" s="55"/>
      <c r="BE25" s="55"/>
      <c r="BF25" s="55"/>
      <c r="BG25" s="55"/>
      <c r="BH25" s="55"/>
    </row>
    <row r="26" spans="2:60" ht="22" customHeight="1" thickBot="1">
      <c r="B26" s="20" t="str" cm="1">
        <f t="array" ref="B26">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5</v>
      </c>
      <c r="C26" s="129"/>
      <c r="D26" s="17" cm="1">
        <f t="array" ref="D26">IF('_Engine Expert'!B10&lt;&gt;"","",SDK_RenderDigit("Auto",$E$27,'_Engine Expert'!B22,6))</f>
        <v>6</v>
      </c>
      <c r="E26" s="10"/>
      <c r="F26" s="14" t="str" cm="1">
        <f t="array" ref="F26">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5</v>
      </c>
      <c r="G26" s="129"/>
      <c r="H26" s="17" cm="1">
        <f t="array" ref="H26">IF('_Engine Expert'!C10&lt;&gt;"","",SDK_RenderDigit("Auto",$I$27,'_Engine Expert'!C22,6))</f>
        <v>6</v>
      </c>
      <c r="I26" s="10"/>
      <c r="J26" s="14" t="str" cm="1">
        <f t="array" ref="J26">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K26" s="34">
        <f>IF('_Engine Expert'!D34="","",'_Engine Expert'!D34)</f>
        <v>2</v>
      </c>
      <c r="L26" s="21" t="str" cm="1">
        <f t="array" ref="L26">IF('_Engine Expert'!D10&lt;&gt;"","",SDK_RenderDigit("Auto",$M$27,'_Engine Expert'!D22,6))</f>
        <v/>
      </c>
      <c r="M26" s="10"/>
      <c r="N26" s="20" t="str" cm="1">
        <f t="array" ref="N26">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O26" s="129"/>
      <c r="P26" s="17" cm="1">
        <f t="array" ref="P26">IF('_Engine Expert'!E10&lt;&gt;"","",SDK_RenderDigit("Auto",$Q$27,'_Engine Expert'!E22,6))</f>
        <v>6</v>
      </c>
      <c r="Q26" s="10"/>
      <c r="R26" s="14" t="str" cm="1">
        <f t="array" ref="R26">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4·5</v>
      </c>
      <c r="S26" s="129"/>
      <c r="T26" s="17" cm="1">
        <f t="array" ref="T26">IF('_Engine Expert'!F10&lt;&gt;"","",SDK_RenderDigit("Auto",$U$27,'_Engine Expert'!F22,6))</f>
        <v>6</v>
      </c>
      <c r="U26" s="10"/>
      <c r="V26" s="14" t="str" cm="1">
        <f t="array" ref="V26">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v>
      </c>
      <c r="W26" s="129"/>
      <c r="X26" s="21" cm="1">
        <f t="array" ref="X26">IF('_Engine Expert'!G10&lt;&gt;"","",SDK_RenderDigit("Auto",$Y$27,'_Engine Expert'!G22,6))</f>
        <v>6</v>
      </c>
      <c r="Y26" s="10"/>
      <c r="Z26" s="20" t="str" cm="1">
        <f t="array" ref="Z26">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AA26" s="34">
        <f>IF('_Engine Expert'!H34="","",'_Engine Expert'!H34)</f>
        <v>8</v>
      </c>
      <c r="AB26" s="17" t="str" cm="1">
        <f t="array" ref="AB26">IF('_Engine Expert'!H10&lt;&gt;"","",SDK_RenderDigit("Auto",$AC$27,'_Engine Expert'!H22,6))</f>
        <v/>
      </c>
      <c r="AC26" s="10"/>
      <c r="AD26" s="14" t="str" cm="1">
        <f t="array" ref="AD26">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4·5</v>
      </c>
      <c r="AE26" s="129"/>
      <c r="AF26" s="17" cm="1">
        <f t="array" ref="AF26">IF('_Engine Expert'!I10&lt;&gt;"","",SDK_RenderDigit("Auto",$AG$27,'_Engine Expert'!I22,6))</f>
        <v>6</v>
      </c>
      <c r="AG26" s="10"/>
      <c r="AH26" s="14" t="str" cm="1">
        <f t="array" ref="AH26">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4·5</v>
      </c>
      <c r="AI26" s="129"/>
      <c r="AJ26" s="21" cm="1">
        <f t="array" ref="AJ26">IF('_Engine Expert'!J10&lt;&gt;"","",SDK_RenderDigit("Auto",$AK$27,'_Engine Expert'!J22,6))</f>
        <v>6</v>
      </c>
      <c r="AK26" s="10"/>
      <c r="AM26" s="55"/>
      <c r="AN26" s="55"/>
      <c r="AO26" s="55"/>
      <c r="AP26" s="55"/>
      <c r="AQ26" s="55"/>
      <c r="AR26" s="55"/>
      <c r="AS26" s="55"/>
      <c r="AT26" s="55"/>
      <c r="AU26" s="55"/>
      <c r="AV26" s="55"/>
      <c r="AW26" s="55"/>
      <c r="AX26" s="55"/>
      <c r="AY26" s="55"/>
      <c r="AZ26" s="55"/>
      <c r="BA26" s="55"/>
      <c r="BB26" s="55"/>
      <c r="BC26" s="55"/>
      <c r="BD26" s="55"/>
      <c r="BE26" s="55"/>
      <c r="BF26" s="55"/>
      <c r="BG26" s="55"/>
      <c r="BH26" s="55"/>
    </row>
    <row r="27" spans="2:60" ht="15" customHeight="1">
      <c r="B27" s="20" t="str" cm="1">
        <f t="array" ref="B27">IF('_Engine Expert'!B10&lt;&gt;"","",SDK_RenderDigit("Auto",$E$27,'_Engine Expert'!B22,7))</f>
        <v/>
      </c>
      <c r="C27" s="10" t="str" cm="1">
        <f t="array" ref="C27">IF('_Engine Expert'!B10&lt;&gt;"","",SDK_RenderDigit("Auto",$E$27,'_Engine Expert'!B22,8))</f>
        <v/>
      </c>
      <c r="D27" s="17" t="str" cm="1">
        <f t="array" ref="D27">IF('_Engine Expert'!B10&lt;&gt;"","",SDK_RenderDigit("Auto",$E$27,'_Engine Expert'!B22,9))</f>
        <v/>
      </c>
      <c r="E27" s="10" t="str">
        <f>""</f>
        <v/>
      </c>
      <c r="F27" s="14" t="str" cm="1">
        <f t="array" ref="F27">IF('_Engine Expert'!C10&lt;&gt;"","",SDK_RenderDigit("Auto",$I$27,'_Engine Expert'!C22,7))</f>
        <v/>
      </c>
      <c r="G27" s="10" t="str" cm="1">
        <f t="array" ref="G27">IF('_Engine Expert'!C10&lt;&gt;"","",SDK_RenderDigit("Auto",$I$27,'_Engine Expert'!C22,8))</f>
        <v/>
      </c>
      <c r="H27" s="17" cm="1">
        <f t="array" ref="H27">IF('_Engine Expert'!C10&lt;&gt;"","",SDK_RenderDigit("Auto",$I$27,'_Engine Expert'!C22,9))</f>
        <v>9</v>
      </c>
      <c r="I27" s="10" t="str">
        <f>""</f>
        <v/>
      </c>
      <c r="J27" s="14" t="str" cm="1">
        <f t="array" ref="J27">IF('_Engine Expert'!D10&lt;&gt;"","",SDK_RenderDigit("Auto",$M$27,'_Engine Expert'!D22,7))</f>
        <v/>
      </c>
      <c r="K27" s="10" t="str" cm="1">
        <f t="array" ref="K27">IF('_Engine Expert'!D10&lt;&gt;"","",SDK_RenderDigit("Auto",$M$27,'_Engine Expert'!D22,8))</f>
        <v/>
      </c>
      <c r="L27" s="21" t="str" cm="1">
        <f t="array" ref="L27">IF('_Engine Expert'!D10&lt;&gt;"","",SDK_RenderDigit("Auto",$M$27,'_Engine Expert'!D22,9))</f>
        <v/>
      </c>
      <c r="M27" s="10" t="str">
        <f>""</f>
        <v/>
      </c>
      <c r="N27" s="20" t="str" cm="1">
        <f t="array" ref="N27">IF('_Engine Expert'!E10&lt;&gt;"","",SDK_RenderDigit("Auto",$Q$27,'_Engine Expert'!E22,7))</f>
        <v/>
      </c>
      <c r="O27" s="10" t="str" cm="1">
        <f t="array" ref="O27">IF('_Engine Expert'!E10&lt;&gt;"","",SDK_RenderDigit("Auto",$Q$27,'_Engine Expert'!E22,8))</f>
        <v/>
      </c>
      <c r="P27" s="17" cm="1">
        <f t="array" ref="P27">IF('_Engine Expert'!E10&lt;&gt;"","",SDK_RenderDigit("Auto",$Q$27,'_Engine Expert'!E22,9))</f>
        <v>9</v>
      </c>
      <c r="Q27" s="10" t="str">
        <f>""</f>
        <v/>
      </c>
      <c r="R27" s="14" t="str" cm="1">
        <f t="array" ref="R27">IF('_Engine Expert'!F10&lt;&gt;"","",SDK_RenderDigit("Auto",$U$27,'_Engine Expert'!F22,7))</f>
        <v/>
      </c>
      <c r="S27" s="10" t="str" cm="1">
        <f t="array" ref="S27">IF('_Engine Expert'!F10&lt;&gt;"","",SDK_RenderDigit("Auto",$U$27,'_Engine Expert'!F22,8))</f>
        <v/>
      </c>
      <c r="T27" s="17" t="str" cm="1">
        <f t="array" ref="T27">IF('_Engine Expert'!F10&lt;&gt;"","",SDK_RenderDigit("Auto",$U$27,'_Engine Expert'!F22,9))</f>
        <v/>
      </c>
      <c r="U27" s="10" t="str">
        <f>""</f>
        <v/>
      </c>
      <c r="V27" s="14" t="str" cm="1">
        <f t="array" ref="V27">IF('_Engine Expert'!G10&lt;&gt;"","",SDK_RenderDigit("Auto",$Y$27,'_Engine Expert'!G22,7))</f>
        <v/>
      </c>
      <c r="W27" s="10" t="str" cm="1">
        <f t="array" ref="W27">IF('_Engine Expert'!G10&lt;&gt;"","",SDK_RenderDigit("Auto",$Y$27,'_Engine Expert'!G22,8))</f>
        <v/>
      </c>
      <c r="X27" s="21" t="str" cm="1">
        <f t="array" ref="X27">IF('_Engine Expert'!G10&lt;&gt;"","",SDK_RenderDigit("Auto",$Y$27,'_Engine Expert'!G22,9))</f>
        <v/>
      </c>
      <c r="Y27" s="10" t="str">
        <f>""</f>
        <v/>
      </c>
      <c r="Z27" s="20" t="str" cm="1">
        <f t="array" ref="Z27">IF('_Engine Expert'!H10&lt;&gt;"","",SDK_RenderDigit("Auto",$AC$27,'_Engine Expert'!H22,7))</f>
        <v/>
      </c>
      <c r="AA27" s="10" t="str" cm="1">
        <f t="array" ref="AA27">IF('_Engine Expert'!H10&lt;&gt;"","",SDK_RenderDigit("Auto",$AC$27,'_Engine Expert'!H22,8))</f>
        <v/>
      </c>
      <c r="AB27" s="17" t="str" cm="1">
        <f t="array" ref="AB27">IF('_Engine Expert'!H10&lt;&gt;"","",SDK_RenderDigit("Auto",$AC$27,'_Engine Expert'!H22,9))</f>
        <v/>
      </c>
      <c r="AC27" s="10" t="str">
        <f>""</f>
        <v/>
      </c>
      <c r="AD27" s="14" cm="1">
        <f t="array" ref="AD27">IF('_Engine Expert'!I10&lt;&gt;"","",SDK_RenderDigit("Auto",$AG$27,'_Engine Expert'!I22,7))</f>
        <v>7</v>
      </c>
      <c r="AE27" s="10" t="str" cm="1">
        <f t="array" ref="AE27">IF('_Engine Expert'!I10&lt;&gt;"","",SDK_RenderDigit("Auto",$AG$27,'_Engine Expert'!I22,8))</f>
        <v/>
      </c>
      <c r="AF27" s="17" t="str" cm="1">
        <f t="array" ref="AF27">IF('_Engine Expert'!I10&lt;&gt;"","",SDK_RenderDigit("Auto",$AG$27,'_Engine Expert'!I22,9))</f>
        <v/>
      </c>
      <c r="AG27" s="10" t="str">
        <f>""</f>
        <v/>
      </c>
      <c r="AH27" s="14" cm="1">
        <f t="array" ref="AH27">IF('_Engine Expert'!J10&lt;&gt;"","",SDK_RenderDigit("Auto",$AK$27,'_Engine Expert'!J22,7))</f>
        <v>7</v>
      </c>
      <c r="AI27" s="10" t="str" cm="1">
        <f t="array" ref="AI27">IF('_Engine Expert'!J10&lt;&gt;"","",SDK_RenderDigit("Auto",$AK$27,'_Engine Expert'!J22,8))</f>
        <v/>
      </c>
      <c r="AJ27" s="21" t="str" cm="1">
        <f t="array" ref="AJ27">IF('_Engine Expert'!J10&lt;&gt;"","",SDK_RenderDigit("Auto",$AK$27,'_Engine Expert'!J22,9))</f>
        <v/>
      </c>
      <c r="AK27" s="10" t="str">
        <f>""</f>
        <v/>
      </c>
      <c r="AM27" s="55"/>
      <c r="AN27" s="55"/>
      <c r="AO27" s="55"/>
      <c r="AP27" s="55"/>
      <c r="AQ27" s="55"/>
      <c r="AR27" s="55"/>
      <c r="AS27" s="55"/>
      <c r="AT27" s="55"/>
      <c r="AU27" s="55"/>
      <c r="AV27" s="55"/>
      <c r="AW27" s="55"/>
      <c r="AX27" s="55"/>
      <c r="AY27" s="55"/>
      <c r="AZ27" s="55"/>
      <c r="BA27" s="55"/>
      <c r="BB27" s="55"/>
      <c r="BC27" s="55"/>
      <c r="BD27" s="55"/>
      <c r="BE27" s="55"/>
      <c r="BF27" s="55"/>
      <c r="BG27" s="55"/>
      <c r="BH27" s="55"/>
    </row>
    <row r="28" spans="2:60" ht="15" customHeight="1">
      <c r="B28" s="22" t="str" cm="1">
        <f t="array" ref="B28">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1</v>
      </c>
      <c r="C28" s="11" t="str" cm="1">
        <f t="array" ref="C28">IF('_Engine Expert'!B11&lt;&gt;"","",SDK_RenderDigit("Auto",$E$30,'_Engine Expert'!B23,2))</f>
        <v/>
      </c>
      <c r="D28" s="16" cm="1">
        <f t="array" ref="D28">IF('_Engine Expert'!B11&lt;&gt;"","",SDK_RenderDigit("Auto",$E$30,'_Engine Expert'!B23,3))</f>
        <v>3</v>
      </c>
      <c r="E28" s="10"/>
      <c r="F28" s="13" t="str" cm="1">
        <f t="array" ref="F28">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G28" s="11" t="str" cm="1">
        <f t="array" ref="G28">IF('_Engine Expert'!C11&lt;&gt;"","",SDK_RenderDigit("Auto",$I$30,'_Engine Expert'!C23,2))</f>
        <v/>
      </c>
      <c r="H28" s="16" t="str" cm="1">
        <f t="array" ref="H28">IF('_Engine Expert'!C11&lt;&gt;"","",SDK_RenderDigit("Auto",$I$30,'_Engine Expert'!C23,3))</f>
        <v/>
      </c>
      <c r="I28" s="10"/>
      <c r="J28" s="13" t="str" cm="1">
        <f t="array" ref="J28">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1</v>
      </c>
      <c r="K28" s="11" t="str" cm="1">
        <f t="array" ref="K28">IF('_Engine Expert'!D11&lt;&gt;"","",SDK_RenderDigit("Auto",$M$30,'_Engine Expert'!D23,2))</f>
        <v/>
      </c>
      <c r="L28" s="23" cm="1">
        <f t="array" ref="L28">IF('_Engine Expert'!D11&lt;&gt;"","",SDK_RenderDigit("Auto",$M$30,'_Engine Expert'!D23,3))</f>
        <v>3</v>
      </c>
      <c r="M28" s="10"/>
      <c r="N28" s="22" t="str" cm="1">
        <f t="array" ref="N28">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O28" s="11" t="str" cm="1">
        <f t="array" ref="O28">IF('_Engine Expert'!E11&lt;&gt;"","",SDK_RenderDigit("Auto",$Q$30,'_Engine Expert'!E23,2))</f>
        <v/>
      </c>
      <c r="P28" s="16" cm="1">
        <f t="array" ref="P28">IF('_Engine Expert'!E11&lt;&gt;"","",SDK_RenderDigit("Auto",$Q$30,'_Engine Expert'!E23,3))</f>
        <v>3</v>
      </c>
      <c r="Q28" s="10"/>
      <c r="R28" s="13" t="str" cm="1">
        <f t="array" ref="R28">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1</v>
      </c>
      <c r="S28" s="11" t="str" cm="1">
        <f t="array" ref="S28">IF('_Engine Expert'!F11&lt;&gt;"","",SDK_RenderDigit("Auto",$U$30,'_Engine Expert'!F23,2))</f>
        <v/>
      </c>
      <c r="T28" s="16" cm="1">
        <f t="array" ref="T28">IF('_Engine Expert'!F11&lt;&gt;"","",SDK_RenderDigit("Auto",$U$30,'_Engine Expert'!F23,3))</f>
        <v>3</v>
      </c>
      <c r="U28" s="10"/>
      <c r="V28" s="13" t="str" cm="1">
        <f t="array" ref="V28">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1</v>
      </c>
      <c r="W28" s="11" t="str" cm="1">
        <f t="array" ref="W28">IF('_Engine Expert'!G11&lt;&gt;"","",SDK_RenderDigit("Auto",$Y$30,'_Engine Expert'!G23,2))</f>
        <v/>
      </c>
      <c r="X28" s="23" cm="1">
        <f t="array" ref="X28">IF('_Engine Expert'!G11&lt;&gt;"","",SDK_RenderDigit("Auto",$Y$30,'_Engine Expert'!G23,3))</f>
        <v>3</v>
      </c>
      <c r="Y28" s="10"/>
      <c r="Z28" s="22" t="str" cm="1">
        <f t="array" ref="Z28">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AA28" s="11" t="str" cm="1">
        <f t="array" ref="AA28">IF('_Engine Expert'!H11&lt;&gt;"","",SDK_RenderDigit("Auto",$AC$30,'_Engine Expert'!H23,2))</f>
        <v/>
      </c>
      <c r="AB28" s="16" cm="1">
        <f t="array" ref="AB28">IF('_Engine Expert'!H11&lt;&gt;"","",SDK_RenderDigit("Auto",$AC$30,'_Engine Expert'!H23,3))</f>
        <v>3</v>
      </c>
      <c r="AC28" s="10"/>
      <c r="AD28" s="13" t="str" cm="1">
        <f t="array" ref="AD28">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AE28" s="11" t="str" cm="1">
        <f t="array" ref="AE28">IF('_Engine Expert'!I11&lt;&gt;"","",SDK_RenderDigit("Auto",$AG$30,'_Engine Expert'!I23,2))</f>
        <v/>
      </c>
      <c r="AF28" s="16" t="str" cm="1">
        <f t="array" ref="AF28">IF('_Engine Expert'!I11&lt;&gt;"","",SDK_RenderDigit("Auto",$AG$30,'_Engine Expert'!I23,3))</f>
        <v/>
      </c>
      <c r="AG28" s="10"/>
      <c r="AH28" s="13" t="str" cm="1">
        <f t="array" ref="AH28">_xlfn.LET(_xlpm.r,QUOTIENT(ROW()-4,3)+1,_xlpm.c,QUOTIENT(COLUMN()-2,4)+1,_xlpm.live,INDEX('_Engine Expert'!$B$3:$J$11,_xlpm.r,_xlpm.c),_xlpm.cand,INDEX('_Engine Expert'!$B$15:$J$23,_xlpm.r,_xlpm.c),_xlpm.bad,INDEX('_Engine Expert'!$B$51:$J$59,_xlpm.r,_xlpm.c),_xlpm.note,INDEX($B$4:$AK$30,3*_xlpm.r,4*_xlpm.c),_xlpm.coord,"R"&amp;_xlpm.r&amp;"C"&amp;_xlpm.c,_xlpm.role,SDK_CoordRole('_Engine Expert'!$B$88,_xlpm.coord),_xlpm.mark,IF(_xlpm.bad,"✖",IF($AS$11="Off","",IF(_xlpm.role="TARGET","▼",IF(_xlpm.role="SOURCE","●","")))),_xlpm.digit,IF(_xlpm.live&lt;&gt;"","",SDK_RenderDigit("Auto",_xlpm.note,_xlpm.cand,1)),_xlfn.TEXTJOIN(" ",TRUE,_xlpm.mark,_xlpm.digit))</f>
        <v/>
      </c>
      <c r="AI28" s="11" cm="1">
        <f t="array" ref="AI28">IF('_Engine Expert'!J11&lt;&gt;"","",SDK_RenderDigit("Auto",$AK$30,'_Engine Expert'!J23,2))</f>
        <v>2</v>
      </c>
      <c r="AJ28" s="23" cm="1">
        <f t="array" ref="AJ28">IF('_Engine Expert'!J11&lt;&gt;"","",SDK_RenderDigit("Auto",$AK$30,'_Engine Expert'!J23,3))</f>
        <v>3</v>
      </c>
      <c r="AK28" s="10"/>
      <c r="AM28" s="55"/>
      <c r="AN28" s="55"/>
      <c r="AO28" s="55"/>
      <c r="AP28" s="55"/>
      <c r="AQ28" s="55"/>
      <c r="AR28" s="55"/>
      <c r="AS28" s="55"/>
      <c r="AT28" s="55"/>
      <c r="AU28" s="55"/>
      <c r="AV28" s="55"/>
      <c r="AW28" s="55"/>
      <c r="AX28" s="55"/>
      <c r="AY28" s="55"/>
      <c r="AZ28" s="55"/>
      <c r="BA28" s="55"/>
      <c r="BB28" s="55"/>
      <c r="BC28" s="55"/>
      <c r="BD28" s="55"/>
      <c r="BE28" s="55"/>
      <c r="BF28" s="55"/>
      <c r="BG28" s="55"/>
      <c r="BH28" s="55"/>
    </row>
    <row r="29" spans="2:60" ht="22" customHeight="1" thickBot="1">
      <c r="B29" s="20" t="str" cm="1">
        <f t="array" ref="B29">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5</v>
      </c>
      <c r="C29" s="129"/>
      <c r="D29" s="17" cm="1">
        <f t="array" ref="D29">IF('_Engine Expert'!B11&lt;&gt;"","",SDK_RenderDigit("Auto",$E$30,'_Engine Expert'!B23,6))</f>
        <v>6</v>
      </c>
      <c r="E29" s="10"/>
      <c r="F29" s="14" t="str" cm="1">
        <f t="array" ref="F29">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G29" s="34">
        <f>IF('_Engine Expert'!C35="","",'_Engine Expert'!C35)</f>
        <v>7</v>
      </c>
      <c r="H29" s="17" t="str" cm="1">
        <f t="array" ref="H29">IF('_Engine Expert'!C11&lt;&gt;"","",SDK_RenderDigit("Auto",$I$30,'_Engine Expert'!C23,6))</f>
        <v/>
      </c>
      <c r="I29" s="10"/>
      <c r="J29" s="14" t="str" cm="1">
        <f t="array" ref="J29">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5</v>
      </c>
      <c r="K29" s="129"/>
      <c r="L29" s="21" cm="1">
        <f t="array" ref="L29">IF('_Engine Expert'!D11&lt;&gt;"","",SDK_RenderDigit("Auto",$M$30,'_Engine Expert'!D23,6))</f>
        <v>6</v>
      </c>
      <c r="M29" s="10"/>
      <c r="N29" s="20" t="str" cm="1">
        <f t="array" ref="N29">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O29" s="129"/>
      <c r="P29" s="17" cm="1">
        <f t="array" ref="P29">IF('_Engine Expert'!E11&lt;&gt;"","",SDK_RenderDigit("Auto",$Q$30,'_Engine Expert'!E23,6))</f>
        <v>6</v>
      </c>
      <c r="Q29" s="10"/>
      <c r="R29" s="14" t="str" cm="1">
        <f t="array" ref="R29">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4·5</v>
      </c>
      <c r="S29" s="129"/>
      <c r="T29" s="17" cm="1">
        <f t="array" ref="T29">IF('_Engine Expert'!F11&lt;&gt;"","",SDK_RenderDigit("Auto",$U$30,'_Engine Expert'!F23,6))</f>
        <v>6</v>
      </c>
      <c r="U29" s="10"/>
      <c r="V29" s="14" t="str" cm="1">
        <f t="array" ref="V29">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v>
      </c>
      <c r="W29" s="129"/>
      <c r="X29" s="21" cm="1">
        <f t="array" ref="X29">IF('_Engine Expert'!G11&lt;&gt;"","",SDK_RenderDigit("Auto",$Y$30,'_Engine Expert'!G23,6))</f>
        <v>6</v>
      </c>
      <c r="Y29" s="10"/>
      <c r="Z29" s="20" t="str" cm="1">
        <f t="array" ref="Z29">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v>
      </c>
      <c r="AA29" s="129"/>
      <c r="AB29" s="17" cm="1">
        <f t="array" ref="AB29">IF('_Engine Expert'!H11&lt;&gt;"","",SDK_RenderDigit("Auto",$AC$30,'_Engine Expert'!H23,6))</f>
        <v>6</v>
      </c>
      <c r="AC29" s="10"/>
      <c r="AD29" s="14" t="str" cm="1">
        <f t="array" ref="AD29">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
      </c>
      <c r="AE29" s="34">
        <f>IF('_Engine Expert'!I35="","",'_Engine Expert'!I35)</f>
        <v>9</v>
      </c>
      <c r="AF29" s="17" t="str" cm="1">
        <f t="array" ref="AF29">IF('_Engine Expert'!I11&lt;&gt;"","",SDK_RenderDigit("Auto",$AG$30,'_Engine Expert'!I23,6))</f>
        <v/>
      </c>
      <c r="AG29" s="10"/>
      <c r="AH29" s="14" t="str" cm="1">
        <f t="array" ref="AH29">_xlfn.LET(_xlpm.r,QUOTIENT(ROW()-5,3)+1,_xlpm.c,QUOTIENT(COLUMN()-2,4)+1,_xlpm.live,INDEX('_Engine Expert'!$B$3:$J$11,_xlpm.r,_xlpm.c),_xlpm.cand,INDEX('_Engine Expert'!$B$15:$J$23,_xlpm.r,_xlpm.c),_xlpm.note,INDEX($B$4:$AK$30,3*_xlpm.r,4*_xlpm.c),IF(_xlpm.live&lt;&gt;"","",_xlfn.TEXTJOIN("·",TRUE,SDK_RenderDigit("Auto",_xlpm.note,_xlpm.cand,4),SDK_RenderDigit("Auto",_xlpm.note,_xlpm.cand,5))))</f>
        <v>4·5</v>
      </c>
      <c r="AI29" s="129"/>
      <c r="AJ29" s="21" cm="1">
        <f t="array" ref="AJ29">IF('_Engine Expert'!J11&lt;&gt;"","",SDK_RenderDigit("Auto",$AK$30,'_Engine Expert'!J23,6))</f>
        <v>6</v>
      </c>
      <c r="AK29" s="10"/>
      <c r="AM29" s="55"/>
      <c r="AN29" s="55"/>
      <c r="AO29" s="55"/>
      <c r="AP29" s="55"/>
      <c r="AQ29" s="55"/>
      <c r="AR29" s="55"/>
      <c r="AS29" s="55"/>
      <c r="AT29" s="55"/>
      <c r="AU29" s="55"/>
      <c r="AV29" s="55"/>
      <c r="AW29" s="55"/>
      <c r="AX29" s="55"/>
      <c r="AY29" s="55"/>
      <c r="AZ29" s="55"/>
      <c r="BA29" s="55"/>
      <c r="BB29" s="55"/>
      <c r="BC29" s="55"/>
      <c r="BD29" s="55"/>
      <c r="BE29" s="55"/>
      <c r="BF29" s="55"/>
      <c r="BG29" s="55"/>
      <c r="BH29" s="55"/>
    </row>
    <row r="30" spans="2:60" ht="15" customHeight="1" thickBot="1">
      <c r="B30" s="29" t="str" cm="1">
        <f t="array" ref="B30">IF('_Engine Expert'!B11&lt;&gt;"","",SDK_RenderDigit("Auto",$E$30,'_Engine Expert'!B23,7))</f>
        <v/>
      </c>
      <c r="C30" s="30" cm="1">
        <f t="array" ref="C30">IF('_Engine Expert'!B11&lt;&gt;"","",SDK_RenderDigit("Auto",$E$30,'_Engine Expert'!B23,8))</f>
        <v>8</v>
      </c>
      <c r="D30" s="31" t="str" cm="1">
        <f t="array" ref="D30">IF('_Engine Expert'!B11&lt;&gt;"","",SDK_RenderDigit("Auto",$E$30,'_Engine Expert'!B23,9))</f>
        <v/>
      </c>
      <c r="E30" s="30" t="str">
        <f>""</f>
        <v/>
      </c>
      <c r="F30" s="32" t="str" cm="1">
        <f t="array" ref="F30">IF('_Engine Expert'!C11&lt;&gt;"","",SDK_RenderDigit("Auto",$I$30,'_Engine Expert'!C23,7))</f>
        <v/>
      </c>
      <c r="G30" s="30" t="str" cm="1">
        <f t="array" ref="G30">IF('_Engine Expert'!C11&lt;&gt;"","",SDK_RenderDigit("Auto",$I$30,'_Engine Expert'!C23,8))</f>
        <v/>
      </c>
      <c r="H30" s="31" t="str" cm="1">
        <f t="array" ref="H30">IF('_Engine Expert'!C11&lt;&gt;"","",SDK_RenderDigit("Auto",$I$30,'_Engine Expert'!C23,9))</f>
        <v/>
      </c>
      <c r="I30" s="30" t="str">
        <f>""</f>
        <v/>
      </c>
      <c r="J30" s="32" t="str" cm="1">
        <f t="array" ref="J30">IF('_Engine Expert'!D11&lt;&gt;"","",SDK_RenderDigit("Auto",$M$30,'_Engine Expert'!D23,7))</f>
        <v/>
      </c>
      <c r="K30" s="30" cm="1">
        <f t="array" ref="K30">IF('_Engine Expert'!D11&lt;&gt;"","",SDK_RenderDigit("Auto",$M$30,'_Engine Expert'!D23,8))</f>
        <v>8</v>
      </c>
      <c r="L30" s="33" t="str" cm="1">
        <f t="array" ref="L30">IF('_Engine Expert'!D11&lt;&gt;"","",SDK_RenderDigit("Auto",$M$30,'_Engine Expert'!D23,9))</f>
        <v/>
      </c>
      <c r="M30" s="30" t="str">
        <f>""</f>
        <v/>
      </c>
      <c r="N30" s="29" t="str" cm="1">
        <f t="array" ref="N30">IF('_Engine Expert'!E11&lt;&gt;"","",SDK_RenderDigit("Auto",$Q$30,'_Engine Expert'!E23,7))</f>
        <v/>
      </c>
      <c r="O30" s="30" cm="1">
        <f t="array" ref="O30">IF('_Engine Expert'!E11&lt;&gt;"","",SDK_RenderDigit("Auto",$Q$30,'_Engine Expert'!E23,8))</f>
        <v>8</v>
      </c>
      <c r="P30" s="31" t="str" cm="1">
        <f t="array" ref="P30">IF('_Engine Expert'!E11&lt;&gt;"","",SDK_RenderDigit("Auto",$Q$30,'_Engine Expert'!E23,9))</f>
        <v/>
      </c>
      <c r="Q30" s="30" t="str">
        <f>""</f>
        <v/>
      </c>
      <c r="R30" s="32" t="str" cm="1">
        <f t="array" ref="R30">IF('_Engine Expert'!F11&lt;&gt;"","",SDK_RenderDigit("Auto",$U$30,'_Engine Expert'!F23,7))</f>
        <v/>
      </c>
      <c r="S30" s="30" cm="1">
        <f t="array" ref="S30">IF('_Engine Expert'!F11&lt;&gt;"","",SDK_RenderDigit("Auto",$U$30,'_Engine Expert'!F23,8))</f>
        <v>8</v>
      </c>
      <c r="T30" s="31" t="str" cm="1">
        <f t="array" ref="T30">IF('_Engine Expert'!F11&lt;&gt;"","",SDK_RenderDigit("Auto",$U$30,'_Engine Expert'!F23,9))</f>
        <v/>
      </c>
      <c r="U30" s="30" t="str">
        <f>""</f>
        <v/>
      </c>
      <c r="V30" s="32" t="str" cm="1">
        <f t="array" ref="V30">IF('_Engine Expert'!G11&lt;&gt;"","",SDK_RenderDigit("Auto",$Y$30,'_Engine Expert'!G23,7))</f>
        <v/>
      </c>
      <c r="W30" s="30" cm="1">
        <f t="array" ref="W30">IF('_Engine Expert'!G11&lt;&gt;"","",SDK_RenderDigit("Auto",$Y$30,'_Engine Expert'!G23,8))</f>
        <v>8</v>
      </c>
      <c r="X30" s="33" t="str" cm="1">
        <f t="array" ref="X30">IF('_Engine Expert'!G11&lt;&gt;"","",SDK_RenderDigit("Auto",$Y$30,'_Engine Expert'!G23,9))</f>
        <v/>
      </c>
      <c r="Y30" s="30" t="str">
        <f>""</f>
        <v/>
      </c>
      <c r="Z30" s="29" t="str" cm="1">
        <f t="array" ref="Z30">IF('_Engine Expert'!H11&lt;&gt;"","",SDK_RenderDigit("Auto",$AC$30,'_Engine Expert'!H23,7))</f>
        <v/>
      </c>
      <c r="AA30" s="30" t="str" cm="1">
        <f t="array" ref="AA30">IF('_Engine Expert'!H11&lt;&gt;"","",SDK_RenderDigit("Auto",$AC$30,'_Engine Expert'!H23,8))</f>
        <v/>
      </c>
      <c r="AB30" s="31" t="str" cm="1">
        <f t="array" ref="AB30">IF('_Engine Expert'!H11&lt;&gt;"","",SDK_RenderDigit("Auto",$AC$30,'_Engine Expert'!H23,9))</f>
        <v/>
      </c>
      <c r="AC30" s="30" t="str">
        <f>""</f>
        <v/>
      </c>
      <c r="AD30" s="32" t="str" cm="1">
        <f t="array" ref="AD30">IF('_Engine Expert'!I11&lt;&gt;"","",SDK_RenderDigit("Auto",$AG$30,'_Engine Expert'!I23,7))</f>
        <v/>
      </c>
      <c r="AE30" s="30" t="str" cm="1">
        <f t="array" ref="AE30">IF('_Engine Expert'!I11&lt;&gt;"","",SDK_RenderDigit("Auto",$AG$30,'_Engine Expert'!I23,8))</f>
        <v/>
      </c>
      <c r="AF30" s="31" t="str" cm="1">
        <f t="array" ref="AF30">IF('_Engine Expert'!I11&lt;&gt;"","",SDK_RenderDigit("Auto",$AG$30,'_Engine Expert'!I23,9))</f>
        <v/>
      </c>
      <c r="AG30" s="30" t="str">
        <f>""</f>
        <v/>
      </c>
      <c r="AH30" s="32" t="str" cm="1">
        <f t="array" ref="AH30">IF('_Engine Expert'!J11&lt;&gt;"","",SDK_RenderDigit("Auto",$AK$30,'_Engine Expert'!J23,7))</f>
        <v/>
      </c>
      <c r="AI30" s="30" t="str" cm="1">
        <f t="array" ref="AI30">IF('_Engine Expert'!J11&lt;&gt;"","",SDK_RenderDigit("Auto",$AK$30,'_Engine Expert'!J23,8))</f>
        <v/>
      </c>
      <c r="AJ30" s="33" t="str" cm="1">
        <f t="array" ref="AJ30">IF('_Engine Expert'!J11&lt;&gt;"","",SDK_RenderDigit("Auto",$AK$30,'_Engine Expert'!J23,9))</f>
        <v/>
      </c>
      <c r="AK30" s="10" t="str">
        <f>""</f>
        <v/>
      </c>
      <c r="AM30" s="54"/>
      <c r="AN30" s="54"/>
      <c r="AO30" s="54"/>
      <c r="AP30" s="54"/>
      <c r="AQ30" s="54"/>
      <c r="AR30" s="54"/>
      <c r="AS30" s="54"/>
      <c r="AT30" s="54"/>
      <c r="AU30" s="54"/>
      <c r="AV30" s="54"/>
      <c r="AW30" s="54"/>
      <c r="AX30" s="54"/>
      <c r="AY30" s="54"/>
      <c r="AZ30" s="54"/>
      <c r="BA30" s="54"/>
      <c r="BB30" s="54"/>
      <c r="BC30" s="54"/>
      <c r="BD30" s="54"/>
      <c r="BE30" s="54"/>
      <c r="BF30" s="54"/>
      <c r="BG30" s="54"/>
      <c r="BH30" s="54"/>
    </row>
    <row r="31" spans="2:60" ht="21" hidden="1" customHeight="1"/>
    <row r="32" spans="2:60" ht="21" hidden="1" customHeight="1"/>
    <row r="33" ht="21" hidden="1" customHeight="1"/>
    <row r="34" ht="6" hidden="1" customHeight="1"/>
    <row r="35" ht="6" hidden="1" customHeight="1"/>
    <row r="36" ht="20" hidden="1" customHeight="1"/>
    <row r="37" ht="18" hidden="1" customHeight="1"/>
    <row r="38" ht="18" hidden="1" customHeight="1"/>
    <row r="39" ht="17" thickTop="1"/>
  </sheetData>
  <sheetProtection sheet="1" objects="1" scenarios="1"/>
  <mergeCells count="15">
    <mergeCell ref="B1:BH1"/>
    <mergeCell ref="B2:BH2"/>
    <mergeCell ref="AM4:BH4"/>
    <mergeCell ref="AM5:BH6"/>
    <mergeCell ref="AM7:AS7"/>
    <mergeCell ref="AU7:BA7"/>
    <mergeCell ref="BC7:BH7"/>
    <mergeCell ref="AM12:BH15"/>
    <mergeCell ref="AM16:BH16"/>
    <mergeCell ref="AM8:AS9"/>
    <mergeCell ref="AU8:BA9"/>
    <mergeCell ref="BC8:BH9"/>
    <mergeCell ref="AM10:BH10"/>
    <mergeCell ref="AM11:AQ11"/>
    <mergeCell ref="AS11:AZ11"/>
  </mergeCells>
  <phoneticPr fontId="1" type="noConversion"/>
  <conditionalFormatting sqref="AM5:BH5">
    <cfRule type="expression" dxfId="18" priority="4">
      <formula>LEFT($AM$5,8)="DEAD END"</formula>
    </cfRule>
  </conditionalFormatting>
  <dataValidations count="3">
    <dataValidation type="whole" allowBlank="1" showInputMessage="1" showErrorMessage="1" errorTitle="Enter 1–9" error="Enter one whole number from 1 to 9, or press Delete to clear the square." promptTitle="Player square" prompt="Enter 1–9. Press Delete or Backspace to clear." sqref="AA29 AI29 W29 S29 O29 K29 C29 AI26 AE26 W26 S26 O26 G26 C26 AI23 AE23 S23 G23 C23 AE20 AA20 S20 K20 G20 AI17 AA17 W17 O17 K17 C17 AE14 AA14 S14 K14 G14 AI11 AE11 S11 G11 C11 AI8 AE8 W8 S8 O8 G8 C8 AI5 AA5 W5 S5 O5 K5 C5" xr:uid="{4FE8833A-CDE3-C544-B814-112A4CB8712D}">
      <formula1>1</formula1>
      <formula2>9</formula2>
    </dataValidation>
    <dataValidation type="custom" allowBlank="1" showInputMessage="1" showErrorMessage="1" errorTitle="Fixed clue" error="This square is part of the puzzle and cannot be changed." promptTitle="Fixed clue" prompt="Gray centers are fixed puzzle clues." sqref="G5 AE29 G29 AA26 K26 AA23 W23 O23 K23 AI20 W20 O20 C20 AE17 S17 G17 AI14 W14 O14 C14 AA11 W11 O11 K11 AA8 K8 AE5" xr:uid="{F8C80F3A-2422-E140-925A-128EB03E585A}">
      <formula1>FALSE</formula1>
    </dataValidation>
    <dataValidation type="list" allowBlank="1" showInputMessage="1" showErrorMessage="1" errorTitle="Choose a Coach mode" error="Use Off, Hint, Trace, or Verify." promptTitle="Coach mode" prompt="Choose Off, Hint, Trace, or Verify." sqref="AS11" xr:uid="{4C56118A-14B5-5B41-895D-D0305D475334}">
      <formula1>"Off,Hint,Trace,Verify"</formula1>
    </dataValidation>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3" id="{9F4A5188-8EF6-C344-B150-6B30BC6972EC}">
            <xm:f>INDEX('_Engine Expert'!$B$51:$J$59,QUOTIENT(ROW()-4,3)+1,QUOTIENT(COLUMN()-2,4)+1)=TRUE</xm:f>
            <x14:dxf>
              <font>
                <b/>
                <i val="0"/>
                <color rgb="FFC00000"/>
              </font>
              <fill>
                <patternFill patternType="solid">
                  <fgColor indexed="64"/>
                  <bgColor rgb="FFFDE9E7"/>
                </patternFill>
              </fill>
            </x14:dxf>
          </x14:cfRule>
          <xm:sqref>B4:AK30</xm:sqref>
        </x14:conditionalFormatting>
        <x14:conditionalFormatting xmlns:xm="http://schemas.microsoft.com/office/excel/2006/main">
          <x14:cfRule type="expression" priority="2" id="{7A4F630B-A587-814B-977A-A9680CF1D7B8}">
            <xm:f>COUNTIF(_Engine!$B$51:$J$59,TRUE)&gt;0</xm:f>
            <x14:dxf>
              <font>
                <b/>
                <i val="0"/>
                <color rgb="FFC00000"/>
              </font>
            </x14:dxf>
          </x14:cfRule>
          <xm:sqref>AU8:BA9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78D1B-EDF0-714F-92B0-6FD21A028E08}">
  <sheetPr codeName="Sheet6">
    <tabColor rgb="FF70AD47"/>
  </sheetPr>
  <dimension ref="B1:BI39"/>
  <sheetViews>
    <sheetView showGridLines="0" showRowColHeaders="0" tabSelected="1" zoomScaleNormal="100" workbookViewId="0">
      <selection activeCell="G5" sqref="G5"/>
    </sheetView>
  </sheetViews>
  <sheetFormatPr baseColWidth="10" defaultColWidth="9.33203125" defaultRowHeight="16"/>
  <cols>
    <col min="2" max="4" width="3" customWidth="1"/>
    <col min="5" max="5" width="2.5" hidden="1" customWidth="1"/>
    <col min="6" max="8" width="3" customWidth="1"/>
    <col min="9" max="9" width="2.5" hidden="1" customWidth="1"/>
    <col min="10" max="12" width="3" customWidth="1"/>
    <col min="13" max="13" width="2.5" hidden="1" customWidth="1"/>
    <col min="14" max="16" width="3" customWidth="1"/>
    <col min="17" max="17" width="2.5" hidden="1" customWidth="1"/>
    <col min="18" max="20" width="3" customWidth="1"/>
    <col min="21" max="21" width="2.5" hidden="1" customWidth="1"/>
    <col min="22" max="24" width="3" customWidth="1"/>
    <col min="25" max="25" width="2.5" hidden="1" customWidth="1"/>
    <col min="26" max="28" width="3" customWidth="1"/>
    <col min="29" max="29" width="1.33203125" hidden="1" customWidth="1"/>
    <col min="30" max="32" width="3" customWidth="1"/>
    <col min="33" max="33" width="2" hidden="1" customWidth="1"/>
    <col min="34" max="36" width="3" customWidth="1"/>
    <col min="37" max="37" width="2" hidden="1" customWidth="1"/>
    <col min="38" max="38" width="1.5" customWidth="1"/>
    <col min="39" max="60" width="2" customWidth="1"/>
  </cols>
  <sheetData>
    <row r="1" spans="2:61" ht="27" customHeight="1">
      <c r="B1" s="104" t="s">
        <v>549</v>
      </c>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c r="AX1" s="104"/>
      <c r="AY1" s="104"/>
      <c r="AZ1" s="104"/>
      <c r="BA1" s="104"/>
      <c r="BB1" s="104"/>
      <c r="BC1" s="104"/>
      <c r="BD1" s="104"/>
      <c r="BE1" s="104"/>
      <c r="BF1" s="104"/>
      <c r="BG1" s="104"/>
      <c r="BH1" s="104"/>
    </row>
    <row r="2" spans="2:61" ht="18" customHeight="1">
      <c r="B2" s="105" t="s">
        <v>165</v>
      </c>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row>
    <row r="3" spans="2:61" ht="24" customHeight="1" thickBot="1">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row>
    <row r="4" spans="2:61" ht="15" customHeight="1" thickTop="1">
      <c r="B4" s="24" t="str" cm="1">
        <f t="array" ref="B4">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C4" s="25" t="str" cm="1">
        <f t="array" ref="C4">IF('_Engine Master'!B3&lt;&gt;"","",SDK_RenderDigit("Auto",$E$6,'_Engine Master'!B15,2))</f>
        <v/>
      </c>
      <c r="D4" s="26" t="str" cm="1">
        <f t="array" ref="D4">IF('_Engine Master'!B3&lt;&gt;"","",SDK_RenderDigit("Auto",$E$6,'_Engine Master'!B15,3))</f>
        <v/>
      </c>
      <c r="E4" s="25"/>
      <c r="F4" s="27" t="str" cm="1">
        <f t="array" ref="F4">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G4" s="25" cm="1">
        <f t="array" ref="G4">IF('_Engine Master'!C3&lt;&gt;"","",SDK_RenderDigit("Auto",$I$6,'_Engine Master'!C15,2))</f>
        <v>2</v>
      </c>
      <c r="H4" s="26" t="str" cm="1">
        <f t="array" ref="H4">IF('_Engine Master'!C3&lt;&gt;"","",SDK_RenderDigit("Auto",$I$6,'_Engine Master'!C15,3))</f>
        <v/>
      </c>
      <c r="I4" s="25"/>
      <c r="J4" s="27" t="str" cm="1">
        <f t="array" ref="J4">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K4" s="25" cm="1">
        <f t="array" ref="K4">IF('_Engine Master'!D3&lt;&gt;"","",SDK_RenderDigit("Auto",$M$6,'_Engine Master'!D15,2))</f>
        <v>2</v>
      </c>
      <c r="L4" s="28" t="str" cm="1">
        <f t="array" ref="L4">IF('_Engine Master'!D3&lt;&gt;"","",SDK_RenderDigit("Auto",$M$6,'_Engine Master'!D15,3))</f>
        <v/>
      </c>
      <c r="M4" s="25"/>
      <c r="N4" s="24" t="str" cm="1">
        <f t="array" ref="N4">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O4" s="25" t="str" cm="1">
        <f t="array" ref="O4">IF('_Engine Master'!E3&lt;&gt;"","",SDK_RenderDigit("Auto",$Q$6,'_Engine Master'!E15,2))</f>
        <v/>
      </c>
      <c r="P4" s="26" t="str" cm="1">
        <f t="array" ref="P4">IF('_Engine Master'!E3&lt;&gt;"","",SDK_RenderDigit("Auto",$Q$6,'_Engine Master'!E15,3))</f>
        <v/>
      </c>
      <c r="Q4" s="25"/>
      <c r="R4" s="27" t="str" cm="1">
        <f t="array" ref="R4">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S4" s="25" t="str" cm="1">
        <f t="array" ref="S4">IF('_Engine Master'!F3&lt;&gt;"","",SDK_RenderDigit("Auto",$U$6,'_Engine Master'!F15,2))</f>
        <v/>
      </c>
      <c r="T4" s="26" cm="1">
        <f t="array" ref="T4">IF('_Engine Master'!F3&lt;&gt;"","",SDK_RenderDigit("Auto",$U$6,'_Engine Master'!F15,3))</f>
        <v>3</v>
      </c>
      <c r="U4" s="25"/>
      <c r="V4" s="27" t="str" cm="1">
        <f t="array" ref="V4">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W4" s="25" t="str" cm="1">
        <f t="array" ref="W4">IF('_Engine Master'!G3&lt;&gt;"","",SDK_RenderDigit("Auto",$Y$6,'_Engine Master'!G15,2))</f>
        <v/>
      </c>
      <c r="X4" s="28" t="str" cm="1">
        <f t="array" ref="X4">IF('_Engine Master'!G3&lt;&gt;"","",SDK_RenderDigit("Auto",$Y$6,'_Engine Master'!G15,3))</f>
        <v/>
      </c>
      <c r="Y4" s="25"/>
      <c r="Z4" s="24" t="str" cm="1">
        <f t="array" ref="Z4">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AA4" s="25" cm="1">
        <f t="array" ref="AA4">IF('_Engine Master'!H3&lt;&gt;"","",SDK_RenderDigit("Auto",$AC$6,'_Engine Master'!H15,2))</f>
        <v>2</v>
      </c>
      <c r="AB4" s="26" t="str" cm="1">
        <f t="array" ref="AB4">IF('_Engine Master'!H3&lt;&gt;"","",SDK_RenderDigit("Auto",$AC$6,'_Engine Master'!H15,3))</f>
        <v/>
      </c>
      <c r="AC4" s="25"/>
      <c r="AD4" s="27" t="str" cm="1">
        <f t="array" ref="AD4">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AE4" s="25" t="str" cm="1">
        <f t="array" ref="AE4">IF('_Engine Master'!I3&lt;&gt;"","",SDK_RenderDigit("Auto",$AG$6,'_Engine Master'!I15,2))</f>
        <v/>
      </c>
      <c r="AF4" s="26" t="str" cm="1">
        <f t="array" ref="AF4">IF('_Engine Master'!I3&lt;&gt;"","",SDK_RenderDigit("Auto",$AG$6,'_Engine Master'!I15,3))</f>
        <v/>
      </c>
      <c r="AG4" s="25"/>
      <c r="AH4" s="27" t="str" cm="1">
        <f t="array" ref="AH4">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AI4" s="25" t="str" cm="1">
        <f t="array" ref="AI4">IF('_Engine Master'!J3&lt;&gt;"","",SDK_RenderDigit("Auto",$AK$6,'_Engine Master'!J15,2))</f>
        <v/>
      </c>
      <c r="AJ4" s="28" cm="1">
        <f t="array" ref="AJ4">IF('_Engine Master'!J3&lt;&gt;"","",SDK_RenderDigit("Auto",$AK$6,'_Engine Master'!J15,3))</f>
        <v>3</v>
      </c>
      <c r="AK4" s="10"/>
      <c r="AM4" s="106" t="s">
        <v>157</v>
      </c>
      <c r="AN4" s="106"/>
      <c r="AO4" s="106"/>
      <c r="AP4" s="106"/>
      <c r="AQ4" s="106"/>
      <c r="AR4" s="106"/>
      <c r="AS4" s="106"/>
      <c r="AT4" s="106"/>
      <c r="AU4" s="106"/>
      <c r="AV4" s="106"/>
      <c r="AW4" s="106"/>
      <c r="AX4" s="106"/>
      <c r="AY4" s="106"/>
      <c r="AZ4" s="106"/>
      <c r="BA4" s="106"/>
      <c r="BB4" s="106"/>
      <c r="BC4" s="106"/>
      <c r="BD4" s="106"/>
      <c r="BE4" s="106"/>
      <c r="BF4" s="106"/>
      <c r="BG4" s="106"/>
      <c r="BH4" s="106"/>
    </row>
    <row r="5" spans="2:61" ht="22" customHeight="1" thickBot="1">
      <c r="B5" s="20" t="str" cm="1">
        <f t="array" ref="B5">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C5" s="34">
        <f>IF('_Engine Master'!B27="","",'_Engine Master'!B27)</f>
        <v>1</v>
      </c>
      <c r="D5" s="17" t="str" cm="1">
        <f t="array" ref="D5">IF('_Engine Master'!B3&lt;&gt;"","",SDK_RenderDigit("Auto",$E$6,'_Engine Master'!B15,6))</f>
        <v/>
      </c>
      <c r="E5" s="10"/>
      <c r="F5" s="14" t="str" cm="1">
        <f t="array" ref="F5">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5</v>
      </c>
      <c r="G5" s="129"/>
      <c r="H5" s="17" cm="1">
        <f t="array" ref="H5">IF('_Engine Master'!C3&lt;&gt;"","",SDK_RenderDigit("Auto",$I$6,'_Engine Master'!C15,6))</f>
        <v>6</v>
      </c>
      <c r="I5" s="10"/>
      <c r="J5" s="14" t="str" cm="1">
        <f t="array" ref="J5">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v>
      </c>
      <c r="K5" s="129"/>
      <c r="L5" s="21" cm="1">
        <f t="array" ref="L5">IF('_Engine Master'!D3&lt;&gt;"","",SDK_RenderDigit("Auto",$M$6,'_Engine Master'!D15,6))</f>
        <v>6</v>
      </c>
      <c r="M5" s="10"/>
      <c r="N5" s="20" t="str" cm="1">
        <f t="array" ref="N5">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4·5</v>
      </c>
      <c r="O5" s="129"/>
      <c r="P5" s="17" t="str" cm="1">
        <f t="array" ref="P5">IF('_Engine Master'!E3&lt;&gt;"","",SDK_RenderDigit("Auto",$Q$6,'_Engine Master'!E15,6))</f>
        <v/>
      </c>
      <c r="Q5" s="10"/>
      <c r="R5" s="14" t="str" cm="1">
        <f t="array" ref="R5">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4·5</v>
      </c>
      <c r="S5" s="129"/>
      <c r="T5" s="17" t="str" cm="1">
        <f t="array" ref="T5">IF('_Engine Master'!F3&lt;&gt;"","",SDK_RenderDigit("Auto",$U$6,'_Engine Master'!F15,6))</f>
        <v/>
      </c>
      <c r="U5" s="10"/>
      <c r="V5" s="14" t="str" cm="1">
        <f t="array" ref="V5">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W5" s="34">
        <f>IF('_Engine Master'!G27="","",'_Engine Master'!G27)</f>
        <v>7</v>
      </c>
      <c r="X5" s="21" t="str" cm="1">
        <f t="array" ref="X5">IF('_Engine Master'!G3&lt;&gt;"","",SDK_RenderDigit("Auto",$Y$6,'_Engine Master'!G15,6))</f>
        <v/>
      </c>
      <c r="Y5" s="10"/>
      <c r="Z5" s="20" t="str" cm="1">
        <f t="array" ref="Z5">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v>
      </c>
      <c r="AA5" s="129"/>
      <c r="AB5" s="17" cm="1">
        <f t="array" ref="AB5">IF('_Engine Master'!H3&lt;&gt;"","",SDK_RenderDigit("Auto",$AC$6,'_Engine Master'!H15,6))</f>
        <v>6</v>
      </c>
      <c r="AC5" s="10"/>
      <c r="AD5" s="14" t="str" cm="1">
        <f t="array" ref="AD5">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AE5" s="34">
        <f>IF('_Engine Master'!I27="","",'_Engine Master'!I27)</f>
        <v>9</v>
      </c>
      <c r="AF5" s="17" t="str" cm="1">
        <f t="array" ref="AF5">IF('_Engine Master'!I3&lt;&gt;"","",SDK_RenderDigit("Auto",$AG$6,'_Engine Master'!I15,6))</f>
        <v/>
      </c>
      <c r="AG5" s="10"/>
      <c r="AH5" s="14" t="str" cm="1">
        <f t="array" ref="AH5">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v>
      </c>
      <c r="AI5" s="129"/>
      <c r="AJ5" s="21" cm="1">
        <f t="array" ref="AJ5">IF('_Engine Master'!J3&lt;&gt;"","",SDK_RenderDigit("Auto",$AK$6,'_Engine Master'!J15,6))</f>
        <v>6</v>
      </c>
      <c r="AK5" s="10"/>
      <c r="AM5" s="107" t="str" cm="1">
        <f t="array" ref="AM5">_xlfn.LET(_xlpm.conf,COUNTIF('_Engine Master'!$B$51:$J$59,TRUE),_xlpm.dead,'_Engine Master'!$B$99,_xlpm.state,IF(SDK_IsSolved('_Engine Master'!$B$3:$J$11,'_Engine Master'!$B$39:$J$47),"SOLVED",IF(_xlpm.conf&gt;0,"CONFLICT",IF(_xlpm.dead,"DEAD END",IF(COUNT('_Engine Master'!$B$3:$J$11)=81,"CHECK ERRORS","IN PROGRESS")))),_xlpm.state&amp;"  ·  "&amp;(COUNT('_Engine Master'!$B$3:$J$11)-COUNT('_Engine Master'!$B$27:$J$35))&amp;" answers entered")</f>
        <v>IN PROGRESS  ·  0 answers entered</v>
      </c>
      <c r="AN5" s="107"/>
      <c r="AO5" s="107"/>
      <c r="AP5" s="107"/>
      <c r="AQ5" s="107"/>
      <c r="AR5" s="107"/>
      <c r="AS5" s="107"/>
      <c r="AT5" s="107"/>
      <c r="AU5" s="107"/>
      <c r="AV5" s="107"/>
      <c r="AW5" s="107"/>
      <c r="AX5" s="107"/>
      <c r="AY5" s="107"/>
      <c r="AZ5" s="107"/>
      <c r="BA5" s="107"/>
      <c r="BB5" s="107"/>
      <c r="BC5" s="107"/>
      <c r="BD5" s="107"/>
      <c r="BE5" s="107"/>
      <c r="BF5" s="107"/>
      <c r="BG5" s="107"/>
      <c r="BH5" s="107"/>
    </row>
    <row r="6" spans="2:61" ht="15" customHeight="1" thickBot="1">
      <c r="B6" s="20" t="str" cm="1">
        <f t="array" ref="B6">IF('_Engine Master'!B3&lt;&gt;"","",SDK_RenderDigit("Auto",$E$6,'_Engine Master'!B15,7))</f>
        <v/>
      </c>
      <c r="C6" s="10" t="str" cm="1">
        <f t="array" ref="C6">IF('_Engine Master'!B3&lt;&gt;"","",SDK_RenderDigit("Auto",$E$6,'_Engine Master'!B15,8))</f>
        <v/>
      </c>
      <c r="D6" s="17" t="str" cm="1">
        <f t="array" ref="D6">IF('_Engine Master'!B3&lt;&gt;"","",SDK_RenderDigit("Auto",$E$6,'_Engine Master'!B15,9))</f>
        <v/>
      </c>
      <c r="E6" s="10" t="str">
        <f>""</f>
        <v/>
      </c>
      <c r="F6" s="15" t="str" cm="1">
        <f t="array" ref="F6">IF('_Engine Master'!C3&lt;&gt;"","",SDK_RenderDigit("Auto",$I$6,'_Engine Master'!C15,7))</f>
        <v/>
      </c>
      <c r="G6" s="12" cm="1">
        <f t="array" ref="G6">IF('_Engine Master'!C3&lt;&gt;"","",SDK_RenderDigit("Auto",$I$6,'_Engine Master'!C15,8))</f>
        <v>8</v>
      </c>
      <c r="H6" s="18" t="str" cm="1">
        <f t="array" ref="H6">IF('_Engine Master'!C3&lt;&gt;"","",SDK_RenderDigit("Auto",$I$6,'_Engine Master'!C15,9))</f>
        <v/>
      </c>
      <c r="I6" s="10" t="str">
        <f>""</f>
        <v/>
      </c>
      <c r="J6" s="14" t="str" cm="1">
        <f t="array" ref="J6">IF('_Engine Master'!D3&lt;&gt;"","",SDK_RenderDigit("Auto",$M$6,'_Engine Master'!D15,7))</f>
        <v/>
      </c>
      <c r="K6" s="10" cm="1">
        <f t="array" ref="K6">IF('_Engine Master'!D3&lt;&gt;"","",SDK_RenderDigit("Auto",$M$6,'_Engine Master'!D15,8))</f>
        <v>8</v>
      </c>
      <c r="L6" s="21" t="str" cm="1">
        <f t="array" ref="L6">IF('_Engine Master'!D3&lt;&gt;"","",SDK_RenderDigit("Auto",$M$6,'_Engine Master'!D15,9))</f>
        <v/>
      </c>
      <c r="M6" s="10" t="str">
        <f>""</f>
        <v/>
      </c>
      <c r="N6" s="20" t="str" cm="1">
        <f t="array" ref="N6">IF('_Engine Master'!E3&lt;&gt;"","",SDK_RenderDigit("Auto",$Q$6,'_Engine Master'!E15,7))</f>
        <v/>
      </c>
      <c r="O6" s="10" cm="1">
        <f t="array" ref="O6">IF('_Engine Master'!E3&lt;&gt;"","",SDK_RenderDigit("Auto",$Q$6,'_Engine Master'!E15,8))</f>
        <v>8</v>
      </c>
      <c r="P6" s="17" t="str" cm="1">
        <f t="array" ref="P6">IF('_Engine Master'!E3&lt;&gt;"","",SDK_RenderDigit("Auto",$Q$6,'_Engine Master'!E15,9))</f>
        <v/>
      </c>
      <c r="Q6" s="10" t="str">
        <f>""</f>
        <v/>
      </c>
      <c r="R6" s="15" t="str" cm="1">
        <f t="array" ref="R6">IF('_Engine Master'!F3&lt;&gt;"","",SDK_RenderDigit("Auto",$U$6,'_Engine Master'!F15,7))</f>
        <v/>
      </c>
      <c r="S6" s="12" t="str" cm="1">
        <f t="array" ref="S6">IF('_Engine Master'!F3&lt;&gt;"","",SDK_RenderDigit("Auto",$U$6,'_Engine Master'!F15,8))</f>
        <v/>
      </c>
      <c r="T6" s="18" t="str" cm="1">
        <f t="array" ref="T6">IF('_Engine Master'!F3&lt;&gt;"","",SDK_RenderDigit("Auto",$U$6,'_Engine Master'!F15,9))</f>
        <v/>
      </c>
      <c r="U6" s="10" t="str">
        <f>""</f>
        <v/>
      </c>
      <c r="V6" s="14" t="str" cm="1">
        <f t="array" ref="V6">IF('_Engine Master'!G3&lt;&gt;"","",SDK_RenderDigit("Auto",$Y$6,'_Engine Master'!G15,7))</f>
        <v/>
      </c>
      <c r="W6" s="10" t="str" cm="1">
        <f t="array" ref="W6">IF('_Engine Master'!G3&lt;&gt;"","",SDK_RenderDigit("Auto",$Y$6,'_Engine Master'!G15,8))</f>
        <v/>
      </c>
      <c r="X6" s="21" t="str" cm="1">
        <f t="array" ref="X6">IF('_Engine Master'!G3&lt;&gt;"","",SDK_RenderDigit("Auto",$Y$6,'_Engine Master'!G15,9))</f>
        <v/>
      </c>
      <c r="Y6" s="10" t="str">
        <f>""</f>
        <v/>
      </c>
      <c r="Z6" s="20" t="str" cm="1">
        <f t="array" ref="Z6">IF('_Engine Master'!H3&lt;&gt;"","",SDK_RenderDigit("Auto",$AC$6,'_Engine Master'!H15,7))</f>
        <v/>
      </c>
      <c r="AA6" s="10" t="str" cm="1">
        <f t="array" ref="AA6">IF('_Engine Master'!H3&lt;&gt;"","",SDK_RenderDigit("Auto",$AC$6,'_Engine Master'!H15,8))</f>
        <v/>
      </c>
      <c r="AB6" s="17" t="str" cm="1">
        <f t="array" ref="AB6">IF('_Engine Master'!H3&lt;&gt;"","",SDK_RenderDigit("Auto",$AC$6,'_Engine Master'!H15,9))</f>
        <v/>
      </c>
      <c r="AC6" s="10" t="str">
        <f>""</f>
        <v/>
      </c>
      <c r="AD6" s="15" t="str" cm="1">
        <f t="array" ref="AD6">IF('_Engine Master'!I3&lt;&gt;"","",SDK_RenderDigit("Auto",$AG$6,'_Engine Master'!I15,7))</f>
        <v/>
      </c>
      <c r="AE6" s="12" t="str" cm="1">
        <f t="array" ref="AE6">IF('_Engine Master'!I3&lt;&gt;"","",SDK_RenderDigit("Auto",$AG$6,'_Engine Master'!I15,8))</f>
        <v/>
      </c>
      <c r="AF6" s="18" t="str" cm="1">
        <f t="array" ref="AF6">IF('_Engine Master'!I3&lt;&gt;"","",SDK_RenderDigit("Auto",$AG$6,'_Engine Master'!I15,9))</f>
        <v/>
      </c>
      <c r="AG6" s="10" t="str">
        <f>""</f>
        <v/>
      </c>
      <c r="AH6" s="14" t="str" cm="1">
        <f t="array" ref="AH6">IF('_Engine Master'!J3&lt;&gt;"","",SDK_RenderDigit("Auto",$AK$6,'_Engine Master'!J15,7))</f>
        <v/>
      </c>
      <c r="AI6" s="10" t="str" cm="1">
        <f t="array" ref="AI6">IF('_Engine Master'!J3&lt;&gt;"","",SDK_RenderDigit("Auto",$AK$6,'_Engine Master'!J15,8))</f>
        <v/>
      </c>
      <c r="AJ6" s="21" t="str" cm="1">
        <f t="array" ref="AJ6">IF('_Engine Master'!J3&lt;&gt;"","",SDK_RenderDigit("Auto",$AK$6,'_Engine Master'!J15,9))</f>
        <v/>
      </c>
      <c r="AK6" s="10" t="str">
        <f>""</f>
        <v/>
      </c>
      <c r="AM6" s="108"/>
      <c r="AN6" s="108"/>
      <c r="AO6" s="108"/>
      <c r="AP6" s="108"/>
      <c r="AQ6" s="108"/>
      <c r="AR6" s="108"/>
      <c r="AS6" s="108"/>
      <c r="AT6" s="108"/>
      <c r="AU6" s="108"/>
      <c r="AV6" s="108"/>
      <c r="AW6" s="108"/>
      <c r="AX6" s="108"/>
      <c r="AY6" s="108"/>
      <c r="AZ6" s="108"/>
      <c r="BA6" s="108"/>
      <c r="BB6" s="108"/>
      <c r="BC6" s="108"/>
      <c r="BD6" s="108"/>
      <c r="BE6" s="108"/>
      <c r="BF6" s="108"/>
      <c r="BG6" s="108"/>
      <c r="BH6" s="108"/>
    </row>
    <row r="7" spans="2:61" ht="15" customHeight="1">
      <c r="B7" s="22" t="str" cm="1">
        <f t="array" ref="B7">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C7" s="11" t="str" cm="1">
        <f t="array" ref="C7">IF('_Engine Master'!B4&lt;&gt;"","",SDK_RenderDigit("Auto",$E$9,'_Engine Master'!B16,2))</f>
        <v/>
      </c>
      <c r="D7" s="16" t="str" cm="1">
        <f t="array" ref="D7">IF('_Engine Master'!B4&lt;&gt;"","",SDK_RenderDigit("Auto",$E$9,'_Engine Master'!B16,3))</f>
        <v/>
      </c>
      <c r="E7" s="10"/>
      <c r="F7" s="14" t="str" cm="1">
        <f t="array" ref="F7">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G7" s="10" t="str" cm="1">
        <f t="array" ref="G7">IF('_Engine Master'!C4&lt;&gt;"","",SDK_RenderDigit("Auto",$I$9,'_Engine Master'!C16,2))</f>
        <v/>
      </c>
      <c r="H7" s="17" t="str" cm="1">
        <f t="array" ref="H7">IF('_Engine Master'!C4&lt;&gt;"","",SDK_RenderDigit("Auto",$I$9,'_Engine Master'!C16,3))</f>
        <v/>
      </c>
      <c r="I7" s="10"/>
      <c r="J7" s="13" t="str" cm="1">
        <f t="array" ref="J7">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K7" s="11" t="str" cm="1">
        <f t="array" ref="K7">IF('_Engine Master'!D4&lt;&gt;"","",SDK_RenderDigit("Auto",$M$9,'_Engine Master'!D16,2))</f>
        <v/>
      </c>
      <c r="L7" s="23" t="str" cm="1">
        <f t="array" ref="L7">IF('_Engine Master'!D4&lt;&gt;"","",SDK_RenderDigit("Auto",$M$9,'_Engine Master'!D16,3))</f>
        <v/>
      </c>
      <c r="M7" s="10"/>
      <c r="N7" s="22" t="str" cm="1">
        <f t="array" ref="N7">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1</v>
      </c>
      <c r="O7" s="11" t="str" cm="1">
        <f t="array" ref="O7">IF('_Engine Master'!E4&lt;&gt;"","",SDK_RenderDigit("Auto",$Q$9,'_Engine Master'!E16,2))</f>
        <v/>
      </c>
      <c r="P7" s="16" t="str" cm="1">
        <f t="array" ref="P7">IF('_Engine Master'!E4&lt;&gt;"","",SDK_RenderDigit("Auto",$Q$9,'_Engine Master'!E16,3))</f>
        <v/>
      </c>
      <c r="Q7" s="10"/>
      <c r="R7" s="14" t="str" cm="1">
        <f t="array" ref="R7">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S7" s="10" t="str" cm="1">
        <f t="array" ref="S7">IF('_Engine Master'!F4&lt;&gt;"","",SDK_RenderDigit("Auto",$U$9,'_Engine Master'!F16,2))</f>
        <v/>
      </c>
      <c r="T7" s="17" t="str" cm="1">
        <f t="array" ref="T7">IF('_Engine Master'!F4&lt;&gt;"","",SDK_RenderDigit("Auto",$U$9,'_Engine Master'!F16,3))</f>
        <v/>
      </c>
      <c r="U7" s="10"/>
      <c r="V7" s="13" t="str" cm="1">
        <f t="array" ref="V7">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1</v>
      </c>
      <c r="W7" s="11" t="str" cm="1">
        <f t="array" ref="W7">IF('_Engine Master'!G4&lt;&gt;"","",SDK_RenderDigit("Auto",$Y$9,'_Engine Master'!G16,2))</f>
        <v/>
      </c>
      <c r="X7" s="23" t="str" cm="1">
        <f t="array" ref="X7">IF('_Engine Master'!G4&lt;&gt;"","",SDK_RenderDigit("Auto",$Y$9,'_Engine Master'!G16,3))</f>
        <v/>
      </c>
      <c r="Y7" s="10"/>
      <c r="Z7" s="22" t="str" cm="1">
        <f t="array" ref="Z7">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1</v>
      </c>
      <c r="AA7" s="11" t="str" cm="1">
        <f t="array" ref="AA7">IF('_Engine Master'!H4&lt;&gt;"","",SDK_RenderDigit("Auto",$AC$9,'_Engine Master'!H16,2))</f>
        <v/>
      </c>
      <c r="AB7" s="16" t="str" cm="1">
        <f t="array" ref="AB7">IF('_Engine Master'!H4&lt;&gt;"","",SDK_RenderDigit("Auto",$AC$9,'_Engine Master'!H16,3))</f>
        <v/>
      </c>
      <c r="AC7" s="10"/>
      <c r="AD7" s="14" t="str" cm="1">
        <f t="array" ref="AD7">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AE7" s="10" t="str" cm="1">
        <f t="array" ref="AE7">IF('_Engine Master'!I4&lt;&gt;"","",SDK_RenderDigit("Auto",$AG$9,'_Engine Master'!I16,2))</f>
        <v/>
      </c>
      <c r="AF7" s="17" t="str" cm="1">
        <f t="array" ref="AF7">IF('_Engine Master'!I4&lt;&gt;"","",SDK_RenderDigit("Auto",$AG$9,'_Engine Master'!I16,3))</f>
        <v/>
      </c>
      <c r="AG7" s="10"/>
      <c r="AH7" s="13" t="str" cm="1">
        <f t="array" ref="AH7">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AI7" s="11" t="str" cm="1">
        <f t="array" ref="AI7">IF('_Engine Master'!J4&lt;&gt;"","",SDK_RenderDigit("Auto",$AK$9,'_Engine Master'!J16,2))</f>
        <v/>
      </c>
      <c r="AJ7" s="23" t="str" cm="1">
        <f t="array" ref="AJ7">IF('_Engine Master'!J4&lt;&gt;"","",SDK_RenderDigit("Auto",$AK$9,'_Engine Master'!J16,3))</f>
        <v/>
      </c>
      <c r="AK7" s="10"/>
      <c r="AM7" s="109" t="s">
        <v>158</v>
      </c>
      <c r="AN7" s="109"/>
      <c r="AO7" s="109"/>
      <c r="AP7" s="109"/>
      <c r="AQ7" s="109"/>
      <c r="AR7" s="109"/>
      <c r="AS7" s="109"/>
      <c r="AT7" s="9"/>
      <c r="AU7" s="109" t="s">
        <v>159</v>
      </c>
      <c r="AV7" s="109"/>
      <c r="AW7" s="109"/>
      <c r="AX7" s="109"/>
      <c r="AY7" s="109"/>
      <c r="AZ7" s="109"/>
      <c r="BA7" s="109"/>
      <c r="BB7" s="9"/>
      <c r="BC7" s="109" t="s">
        <v>160</v>
      </c>
      <c r="BD7" s="109"/>
      <c r="BE7" s="109"/>
      <c r="BF7" s="109"/>
      <c r="BG7" s="109"/>
      <c r="BH7" s="109"/>
    </row>
    <row r="8" spans="2:61" ht="22" customHeight="1" thickBot="1">
      <c r="B8" s="20" t="str" cm="1">
        <f t="array" ref="B8">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4·5</v>
      </c>
      <c r="C8" s="129"/>
      <c r="D8" s="17" t="str" cm="1">
        <f t="array" ref="D8">IF('_Engine Master'!B4&lt;&gt;"","",SDK_RenderDigit("Auto",$E$9,'_Engine Master'!B16,6))</f>
        <v/>
      </c>
      <c r="E8" s="10"/>
      <c r="F8" s="14" t="str" cm="1">
        <f t="array" ref="F8">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G8" s="34">
        <f>IF('_Engine Master'!C28="","",'_Engine Master'!C28)</f>
        <v>3</v>
      </c>
      <c r="H8" s="17" t="str" cm="1">
        <f t="array" ref="H8">IF('_Engine Master'!C4&lt;&gt;"","",SDK_RenderDigit("Auto",$I$9,'_Engine Master'!C16,6))</f>
        <v/>
      </c>
      <c r="I8" s="10"/>
      <c r="J8" s="14" t="str" cm="1">
        <f t="array" ref="J8">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v>
      </c>
      <c r="K8" s="129"/>
      <c r="L8" s="21" cm="1">
        <f t="array" ref="L8">IF('_Engine Master'!D4&lt;&gt;"","",SDK_RenderDigit("Auto",$M$9,'_Engine Master'!D16,6))</f>
        <v>6</v>
      </c>
      <c r="M8" s="10"/>
      <c r="N8" s="20" t="str" cm="1">
        <f t="array" ref="N8">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4·5</v>
      </c>
      <c r="O8" s="129"/>
      <c r="P8" s="17" t="str" cm="1">
        <f t="array" ref="P8">IF('_Engine Master'!E4&lt;&gt;"","",SDK_RenderDigit("Auto",$Q$9,'_Engine Master'!E16,6))</f>
        <v/>
      </c>
      <c r="Q8" s="10"/>
      <c r="R8" s="14" t="str" cm="1">
        <f t="array" ref="R8">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S8" s="34">
        <f>IF('_Engine Master'!F28="","",'_Engine Master'!F28)</f>
        <v>2</v>
      </c>
      <c r="T8" s="17" t="str" cm="1">
        <f t="array" ref="T8">IF('_Engine Master'!F4&lt;&gt;"","",SDK_RenderDigit("Auto",$U$9,'_Engine Master'!F16,6))</f>
        <v/>
      </c>
      <c r="U8" s="10"/>
      <c r="V8" s="14" t="str" cm="1">
        <f t="array" ref="V8">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5</v>
      </c>
      <c r="W8" s="129"/>
      <c r="X8" s="21" t="str" cm="1">
        <f t="array" ref="X8">IF('_Engine Master'!G4&lt;&gt;"","",SDK_RenderDigit("Auto",$Y$9,'_Engine Master'!G16,6))</f>
        <v/>
      </c>
      <c r="Y8" s="10"/>
      <c r="Z8" s="20" t="str" cm="1">
        <f t="array" ref="Z8">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v>
      </c>
      <c r="AA8" s="129"/>
      <c r="AB8" s="17" cm="1">
        <f t="array" ref="AB8">IF('_Engine Master'!H4&lt;&gt;"","",SDK_RenderDigit("Auto",$AC$9,'_Engine Master'!H16,6))</f>
        <v>6</v>
      </c>
      <c r="AC8" s="10"/>
      <c r="AD8" s="14" t="str" cm="1">
        <f t="array" ref="AD8">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v>
      </c>
      <c r="AE8" s="129"/>
      <c r="AF8" s="17" cm="1">
        <f t="array" ref="AF8">IF('_Engine Master'!I4&lt;&gt;"","",SDK_RenderDigit("Auto",$AG$9,'_Engine Master'!I16,6))</f>
        <v>6</v>
      </c>
      <c r="AG8" s="10"/>
      <c r="AH8" s="14" t="str" cm="1">
        <f t="array" ref="AH8">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AI8" s="34">
        <f>IF('_Engine Master'!J28="","",'_Engine Master'!J28)</f>
        <v>8</v>
      </c>
      <c r="AJ8" s="21" t="str" cm="1">
        <f t="array" ref="AJ8">IF('_Engine Master'!J4&lt;&gt;"","",SDK_RenderDigit("Auto",$AK$9,'_Engine Master'!J16,6))</f>
        <v/>
      </c>
      <c r="AK8" s="10"/>
      <c r="AM8" s="110">
        <f>81-COUNT('_Engine Master'!$B$3:$J$11)</f>
        <v>58</v>
      </c>
      <c r="AN8" s="110"/>
      <c r="AO8" s="110"/>
      <c r="AP8" s="110"/>
      <c r="AQ8" s="110"/>
      <c r="AR8" s="110"/>
      <c r="AS8" s="110"/>
      <c r="AT8" s="9"/>
      <c r="AU8" s="111">
        <f>COUNTIF('_Engine Master'!$B$51:$J$59,TRUE)</f>
        <v>0</v>
      </c>
      <c r="AV8" s="111"/>
      <c r="AW8" s="111"/>
      <c r="AX8" s="111"/>
      <c r="AY8" s="111"/>
      <c r="AZ8" s="111"/>
      <c r="BA8" s="111"/>
      <c r="BB8" s="9"/>
      <c r="BC8" s="107" t="s">
        <v>161</v>
      </c>
      <c r="BD8" s="107"/>
      <c r="BE8" s="107"/>
      <c r="BF8" s="107"/>
      <c r="BG8" s="107"/>
      <c r="BH8" s="107"/>
    </row>
    <row r="9" spans="2:61" ht="15" customHeight="1">
      <c r="B9" s="20" cm="1">
        <f t="array" ref="B9">IF('_Engine Master'!B4&lt;&gt;"","",SDK_RenderDigit("Auto",$E$9,'_Engine Master'!B16,7))</f>
        <v>7</v>
      </c>
      <c r="C9" s="10" t="str" cm="1">
        <f t="array" ref="C9">IF('_Engine Master'!B4&lt;&gt;"","",SDK_RenderDigit("Auto",$E$9,'_Engine Master'!B16,8))</f>
        <v/>
      </c>
      <c r="D9" s="17" t="str" cm="1">
        <f t="array" ref="D9">IF('_Engine Master'!B4&lt;&gt;"","",SDK_RenderDigit("Auto",$E$9,'_Engine Master'!B16,9))</f>
        <v/>
      </c>
      <c r="E9" s="10" t="str">
        <f>""</f>
        <v/>
      </c>
      <c r="F9" s="14" t="str" cm="1">
        <f t="array" ref="F9">IF('_Engine Master'!C4&lt;&gt;"","",SDK_RenderDigit("Auto",$I$9,'_Engine Master'!C16,7))</f>
        <v/>
      </c>
      <c r="G9" s="10" t="str" cm="1">
        <f t="array" ref="G9">IF('_Engine Master'!C4&lt;&gt;"","",SDK_RenderDigit("Auto",$I$9,'_Engine Master'!C16,8))</f>
        <v/>
      </c>
      <c r="H9" s="17" t="str" cm="1">
        <f t="array" ref="H9">IF('_Engine Master'!C4&lt;&gt;"","",SDK_RenderDigit("Auto",$I$9,'_Engine Master'!C16,9))</f>
        <v/>
      </c>
      <c r="I9" s="10" t="str">
        <f>""</f>
        <v/>
      </c>
      <c r="J9" s="14" t="str" cm="1">
        <f t="array" ref="J9">IF('_Engine Master'!D4&lt;&gt;"","",SDK_RenderDigit("Auto",$M$9,'_Engine Master'!D16,7))</f>
        <v/>
      </c>
      <c r="K9" s="10" t="str" cm="1">
        <f t="array" ref="K9">IF('_Engine Master'!D4&lt;&gt;"","",SDK_RenderDigit("Auto",$M$9,'_Engine Master'!D16,8))</f>
        <v/>
      </c>
      <c r="L9" s="21" t="str" cm="1">
        <f t="array" ref="L9">IF('_Engine Master'!D4&lt;&gt;"","",SDK_RenderDigit("Auto",$M$9,'_Engine Master'!D16,9))</f>
        <v/>
      </c>
      <c r="M9" s="10" t="str">
        <f>""</f>
        <v/>
      </c>
      <c r="N9" s="20" t="str" cm="1">
        <f t="array" ref="N9">IF('_Engine Master'!E4&lt;&gt;"","",SDK_RenderDigit("Auto",$Q$9,'_Engine Master'!E16,7))</f>
        <v/>
      </c>
      <c r="O9" s="10" t="str" cm="1">
        <f t="array" ref="O9">IF('_Engine Master'!E4&lt;&gt;"","",SDK_RenderDigit("Auto",$Q$9,'_Engine Master'!E16,8))</f>
        <v/>
      </c>
      <c r="P9" s="17" cm="1">
        <f t="array" ref="P9">IF('_Engine Master'!E4&lt;&gt;"","",SDK_RenderDigit("Auto",$Q$9,'_Engine Master'!E16,9))</f>
        <v>9</v>
      </c>
      <c r="Q9" s="10" t="str">
        <f>""</f>
        <v/>
      </c>
      <c r="R9" s="14" t="str" cm="1">
        <f t="array" ref="R9">IF('_Engine Master'!F4&lt;&gt;"","",SDK_RenderDigit("Auto",$U$9,'_Engine Master'!F16,7))</f>
        <v/>
      </c>
      <c r="S9" s="10" t="str" cm="1">
        <f t="array" ref="S9">IF('_Engine Master'!F4&lt;&gt;"","",SDK_RenderDigit("Auto",$U$9,'_Engine Master'!F16,8))</f>
        <v/>
      </c>
      <c r="T9" s="17" t="str" cm="1">
        <f t="array" ref="T9">IF('_Engine Master'!F4&lt;&gt;"","",SDK_RenderDigit("Auto",$U$9,'_Engine Master'!F16,9))</f>
        <v/>
      </c>
      <c r="U9" s="10" t="str">
        <f>""</f>
        <v/>
      </c>
      <c r="V9" s="14" t="str" cm="1">
        <f t="array" ref="V9">IF('_Engine Master'!G4&lt;&gt;"","",SDK_RenderDigit("Auto",$Y$9,'_Engine Master'!G16,7))</f>
        <v/>
      </c>
      <c r="W9" s="10" t="str" cm="1">
        <f t="array" ref="W9">IF('_Engine Master'!G4&lt;&gt;"","",SDK_RenderDigit("Auto",$Y$9,'_Engine Master'!G16,8))</f>
        <v/>
      </c>
      <c r="X9" s="21" cm="1">
        <f t="array" ref="X9">IF('_Engine Master'!G4&lt;&gt;"","",SDK_RenderDigit("Auto",$Y$9,'_Engine Master'!G16,9))</f>
        <v>9</v>
      </c>
      <c r="Y9" s="10" t="str">
        <f>""</f>
        <v/>
      </c>
      <c r="Z9" s="20" cm="1">
        <f t="array" ref="Z9">IF('_Engine Master'!H4&lt;&gt;"","",SDK_RenderDigit("Auto",$AC$9,'_Engine Master'!H16,7))</f>
        <v>7</v>
      </c>
      <c r="AA9" s="10" t="str" cm="1">
        <f t="array" ref="AA9">IF('_Engine Master'!H4&lt;&gt;"","",SDK_RenderDigit("Auto",$AC$9,'_Engine Master'!H16,8))</f>
        <v/>
      </c>
      <c r="AB9" s="17" t="str" cm="1">
        <f t="array" ref="AB9">IF('_Engine Master'!H4&lt;&gt;"","",SDK_RenderDigit("Auto",$AC$9,'_Engine Master'!H16,9))</f>
        <v/>
      </c>
      <c r="AC9" s="10" t="str">
        <f>""</f>
        <v/>
      </c>
      <c r="AD9" s="14" cm="1">
        <f t="array" ref="AD9">IF('_Engine Master'!I4&lt;&gt;"","",SDK_RenderDigit("Auto",$AG$9,'_Engine Master'!I16,7))</f>
        <v>7</v>
      </c>
      <c r="AE9" s="10" t="str" cm="1">
        <f t="array" ref="AE9">IF('_Engine Master'!I4&lt;&gt;"","",SDK_RenderDigit("Auto",$AG$9,'_Engine Master'!I16,8))</f>
        <v/>
      </c>
      <c r="AF9" s="17" t="str" cm="1">
        <f t="array" ref="AF9">IF('_Engine Master'!I4&lt;&gt;"","",SDK_RenderDigit("Auto",$AG$9,'_Engine Master'!I16,9))</f>
        <v/>
      </c>
      <c r="AG9" s="10" t="str">
        <f>""</f>
        <v/>
      </c>
      <c r="AH9" s="14" t="str" cm="1">
        <f t="array" ref="AH9">IF('_Engine Master'!J4&lt;&gt;"","",SDK_RenderDigit("Auto",$AK$9,'_Engine Master'!J16,7))</f>
        <v/>
      </c>
      <c r="AI9" s="10" t="str" cm="1">
        <f t="array" ref="AI9">IF('_Engine Master'!J4&lt;&gt;"","",SDK_RenderDigit("Auto",$AK$9,'_Engine Master'!J16,8))</f>
        <v/>
      </c>
      <c r="AJ9" s="21" t="str" cm="1">
        <f t="array" ref="AJ9">IF('_Engine Master'!J4&lt;&gt;"","",SDK_RenderDigit("Auto",$AK$9,'_Engine Master'!J16,9))</f>
        <v/>
      </c>
      <c r="AK9" s="10" t="str">
        <f>""</f>
        <v/>
      </c>
      <c r="AM9" s="110"/>
      <c r="AN9" s="110"/>
      <c r="AO9" s="110"/>
      <c r="AP9" s="110"/>
      <c r="AQ9" s="110"/>
      <c r="AR9" s="110"/>
      <c r="AS9" s="110"/>
      <c r="AT9" s="9"/>
      <c r="AU9" s="111"/>
      <c r="AV9" s="111"/>
      <c r="AW9" s="111"/>
      <c r="AX9" s="111"/>
      <c r="AY9" s="111"/>
      <c r="AZ9" s="111"/>
      <c r="BA9" s="111"/>
      <c r="BB9" s="9"/>
      <c r="BC9" s="107"/>
      <c r="BD9" s="107"/>
      <c r="BE9" s="107"/>
      <c r="BF9" s="107"/>
      <c r="BG9" s="107"/>
      <c r="BH9" s="107"/>
    </row>
    <row r="10" spans="2:61" ht="15" customHeight="1">
      <c r="B10" s="22" t="str" cm="1">
        <f t="array" ref="B10">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C10" s="11" cm="1">
        <f t="array" ref="C10">IF('_Engine Master'!B5&lt;&gt;"","",SDK_RenderDigit("Auto",$E$12,'_Engine Master'!B17,2))</f>
        <v>2</v>
      </c>
      <c r="D10" s="16" t="str" cm="1">
        <f t="array" ref="D10">IF('_Engine Master'!B5&lt;&gt;"","",SDK_RenderDigit("Auto",$E$12,'_Engine Master'!B17,3))</f>
        <v/>
      </c>
      <c r="E10" s="10"/>
      <c r="F10" s="13" t="str" cm="1">
        <f t="array" ref="F10">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G10" s="11" cm="1">
        <f t="array" ref="G10">IF('_Engine Master'!C5&lt;&gt;"","",SDK_RenderDigit("Auto",$I$12,'_Engine Master'!C17,2))</f>
        <v>2</v>
      </c>
      <c r="H10" s="16" t="str" cm="1">
        <f t="array" ref="H10">IF('_Engine Master'!C5&lt;&gt;"","",SDK_RenderDigit("Auto",$I$12,'_Engine Master'!C17,3))</f>
        <v/>
      </c>
      <c r="I10" s="10"/>
      <c r="J10" s="13" t="str" cm="1">
        <f t="array" ref="J10">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K10" s="11" t="str" cm="1">
        <f t="array" ref="K10">IF('_Engine Master'!D5&lt;&gt;"","",SDK_RenderDigit("Auto",$M$12,'_Engine Master'!D17,2))</f>
        <v/>
      </c>
      <c r="L10" s="23" t="str" cm="1">
        <f t="array" ref="L10">IF('_Engine Master'!D5&lt;&gt;"","",SDK_RenderDigit("Auto",$M$12,'_Engine Master'!D17,3))</f>
        <v/>
      </c>
      <c r="M10" s="10"/>
      <c r="N10" s="22" t="str" cm="1">
        <f t="array" ref="N10">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O10" s="11" t="str" cm="1">
        <f t="array" ref="O10">IF('_Engine Master'!E5&lt;&gt;"","",SDK_RenderDigit("Auto",$Q$12,'_Engine Master'!E17,2))</f>
        <v/>
      </c>
      <c r="P10" s="16" t="str" cm="1">
        <f t="array" ref="P10">IF('_Engine Master'!E5&lt;&gt;"","",SDK_RenderDigit("Auto",$Q$12,'_Engine Master'!E17,3))</f>
        <v/>
      </c>
      <c r="Q10" s="10"/>
      <c r="R10" s="13" t="str" cm="1">
        <f t="array" ref="R10">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1</v>
      </c>
      <c r="S10" s="11" t="str" cm="1">
        <f t="array" ref="S10">IF('_Engine Master'!F5&lt;&gt;"","",SDK_RenderDigit("Auto",$U$12,'_Engine Master'!F17,2))</f>
        <v/>
      </c>
      <c r="T10" s="16" cm="1">
        <f t="array" ref="T10">IF('_Engine Master'!F5&lt;&gt;"","",SDK_RenderDigit("Auto",$U$12,'_Engine Master'!F17,3))</f>
        <v>3</v>
      </c>
      <c r="U10" s="10"/>
      <c r="V10" s="13" t="str" cm="1">
        <f t="array" ref="V10">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1</v>
      </c>
      <c r="W10" s="11" t="str" cm="1">
        <f t="array" ref="W10">IF('_Engine Master'!G5&lt;&gt;"","",SDK_RenderDigit("Auto",$Y$12,'_Engine Master'!G17,2))</f>
        <v/>
      </c>
      <c r="X10" s="23" cm="1">
        <f t="array" ref="X10">IF('_Engine Master'!G5&lt;&gt;"","",SDK_RenderDigit("Auto",$Y$12,'_Engine Master'!G17,3))</f>
        <v>3</v>
      </c>
      <c r="Y10" s="10"/>
      <c r="Z10" s="22" t="str" cm="1">
        <f t="array" ref="Z10">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AA10" s="11" t="str" cm="1">
        <f t="array" ref="AA10">IF('_Engine Master'!H5&lt;&gt;"","",SDK_RenderDigit("Auto",$AC$12,'_Engine Master'!H17,2))</f>
        <v/>
      </c>
      <c r="AB10" s="16" t="str" cm="1">
        <f t="array" ref="AB10">IF('_Engine Master'!H5&lt;&gt;"","",SDK_RenderDigit("Auto",$AC$12,'_Engine Master'!H17,3))</f>
        <v/>
      </c>
      <c r="AC10" s="10"/>
      <c r="AD10" s="13" t="str" cm="1">
        <f t="array" ref="AD10">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AE10" s="11" cm="1">
        <f t="array" ref="AE10">IF('_Engine Master'!I5&lt;&gt;"","",SDK_RenderDigit("Auto",$AG$12,'_Engine Master'!I17,2))</f>
        <v>2</v>
      </c>
      <c r="AF10" s="16" cm="1">
        <f t="array" ref="AF10">IF('_Engine Master'!I5&lt;&gt;"","",SDK_RenderDigit("Auto",$AG$12,'_Engine Master'!I17,3))</f>
        <v>3</v>
      </c>
      <c r="AG10" s="10"/>
      <c r="AH10" s="13" t="str" cm="1">
        <f t="array" ref="AH10">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1</v>
      </c>
      <c r="AI10" s="11" t="str" cm="1">
        <f t="array" ref="AI10">IF('_Engine Master'!J5&lt;&gt;"","",SDK_RenderDigit("Auto",$AK$12,'_Engine Master'!J17,2))</f>
        <v/>
      </c>
      <c r="AJ10" s="23" cm="1">
        <f t="array" ref="AJ10">IF('_Engine Master'!J5&lt;&gt;"","",SDK_RenderDigit("Auto",$AK$12,'_Engine Master'!J17,3))</f>
        <v>3</v>
      </c>
      <c r="AK10" s="10"/>
      <c r="AM10" s="71" t="s">
        <v>148</v>
      </c>
      <c r="AN10" s="71"/>
      <c r="AO10" s="71"/>
      <c r="AP10" s="71"/>
      <c r="AQ10" s="71"/>
      <c r="AR10" s="71"/>
      <c r="AS10" s="71"/>
      <c r="AT10" s="71"/>
      <c r="AU10" s="71"/>
      <c r="AV10" s="71"/>
      <c r="AW10" s="71"/>
      <c r="AX10" s="71"/>
      <c r="AY10" s="71"/>
      <c r="AZ10" s="71"/>
      <c r="BA10" s="71"/>
      <c r="BB10" s="71"/>
      <c r="BC10" s="71"/>
      <c r="BD10" s="71"/>
      <c r="BE10" s="71"/>
      <c r="BF10" s="71"/>
      <c r="BG10" s="71"/>
      <c r="BH10" s="71"/>
    </row>
    <row r="11" spans="2:61" ht="22" customHeight="1" thickBot="1">
      <c r="B11" s="20" t="str" cm="1">
        <f t="array" ref="B11">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v>
      </c>
      <c r="C11" s="129"/>
      <c r="D11" s="17" t="str" cm="1">
        <f t="array" ref="D11">IF('_Engine Master'!B5&lt;&gt;"","",SDK_RenderDigit("Auto",$E$12,'_Engine Master'!B17,6))</f>
        <v/>
      </c>
      <c r="E11" s="10"/>
      <c r="F11" s="14" t="str" cm="1">
        <f t="array" ref="F11">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G11" s="129"/>
      <c r="H11" s="17" t="str" cm="1">
        <f t="array" ref="H11">IF('_Engine Master'!C5&lt;&gt;"","",SDK_RenderDigit("Auto",$I$12,'_Engine Master'!C17,6))</f>
        <v/>
      </c>
      <c r="I11" s="10"/>
      <c r="J11" s="14" t="str" cm="1">
        <f t="array" ref="J11">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K11" s="34">
        <f>IF('_Engine Master'!D29="","",'_Engine Master'!D29)</f>
        <v>9</v>
      </c>
      <c r="L11" s="21" t="str" cm="1">
        <f t="array" ref="L11">IF('_Engine Master'!D5&lt;&gt;"","",SDK_RenderDigit("Auto",$M$12,'_Engine Master'!D17,6))</f>
        <v/>
      </c>
      <c r="M11" s="10"/>
      <c r="N11" s="20" t="str" cm="1">
        <f t="array" ref="N11">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O11" s="34">
        <f>IF('_Engine Master'!E29="","",'_Engine Master'!E29)</f>
        <v>6</v>
      </c>
      <c r="P11" s="17" t="str" cm="1">
        <f t="array" ref="P11">IF('_Engine Master'!E5&lt;&gt;"","",SDK_RenderDigit("Auto",$Q$12,'_Engine Master'!E17,6))</f>
        <v/>
      </c>
      <c r="Q11" s="10"/>
      <c r="R11" s="14" t="str" cm="1">
        <f t="array" ref="R11">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v>
      </c>
      <c r="S11" s="129"/>
      <c r="T11" s="17" t="str" cm="1">
        <f t="array" ref="T11">IF('_Engine Master'!F5&lt;&gt;"","",SDK_RenderDigit("Auto",$U$12,'_Engine Master'!F17,6))</f>
        <v/>
      </c>
      <c r="U11" s="10"/>
      <c r="V11" s="14" t="str" cm="1">
        <f t="array" ref="V11">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W11" s="129"/>
      <c r="X11" s="21" t="str" cm="1">
        <f t="array" ref="X11">IF('_Engine Master'!G5&lt;&gt;"","",SDK_RenderDigit("Auto",$Y$12,'_Engine Master'!G17,6))</f>
        <v/>
      </c>
      <c r="Y11" s="10"/>
      <c r="Z11" s="20" t="str" cm="1">
        <f t="array" ref="Z11">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AA11" s="34">
        <f>IF('_Engine Master'!H29="","",'_Engine Master'!H29)</f>
        <v>5</v>
      </c>
      <c r="AB11" s="17" t="str" cm="1">
        <f t="array" ref="AB11">IF('_Engine Master'!H5&lt;&gt;"","",SDK_RenderDigit("Auto",$AC$12,'_Engine Master'!H17,6))</f>
        <v/>
      </c>
      <c r="AC11" s="10"/>
      <c r="AD11" s="14" t="str" cm="1">
        <f t="array" ref="AD11">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v>
      </c>
      <c r="AE11" s="129"/>
      <c r="AF11" s="17" t="str" cm="1">
        <f t="array" ref="AF11">IF('_Engine Master'!I5&lt;&gt;"","",SDK_RenderDigit("Auto",$AG$12,'_Engine Master'!I17,6))</f>
        <v/>
      </c>
      <c r="AG11" s="10"/>
      <c r="AH11" s="14" t="str" cm="1">
        <f t="array" ref="AH11">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v>
      </c>
      <c r="AI11" s="129"/>
      <c r="AJ11" s="21" t="str" cm="1">
        <f t="array" ref="AJ11">IF('_Engine Master'!J5&lt;&gt;"","",SDK_RenderDigit("Auto",$AK$12,'_Engine Master'!J17,6))</f>
        <v/>
      </c>
      <c r="AK11" s="10"/>
      <c r="AM11" s="116" t="s">
        <v>154</v>
      </c>
      <c r="AN11" s="116"/>
      <c r="AO11" s="116"/>
      <c r="AP11" s="116"/>
      <c r="AQ11" s="116"/>
      <c r="AR11" s="55"/>
      <c r="AS11" s="130" t="s">
        <v>40</v>
      </c>
      <c r="AT11" s="117"/>
      <c r="AU11" s="117"/>
      <c r="AV11" s="117"/>
      <c r="AW11" s="117"/>
      <c r="AX11" s="117"/>
      <c r="AY11" s="117"/>
      <c r="AZ11" s="117"/>
      <c r="BA11" s="55"/>
      <c r="BB11" s="55"/>
      <c r="BC11" s="55"/>
      <c r="BD11" s="55"/>
      <c r="BE11" s="55"/>
      <c r="BF11" s="55"/>
      <c r="BG11" s="55"/>
      <c r="BH11" s="55"/>
    </row>
    <row r="12" spans="2:61" ht="15" customHeight="1" thickBot="1">
      <c r="B12" s="20" cm="1">
        <f t="array" ref="B12">IF('_Engine Master'!B5&lt;&gt;"","",SDK_RenderDigit("Auto",$E$12,'_Engine Master'!B17,7))</f>
        <v>7</v>
      </c>
      <c r="C12" s="10" cm="1">
        <f t="array" ref="C12">IF('_Engine Master'!B5&lt;&gt;"","",SDK_RenderDigit("Auto",$E$12,'_Engine Master'!B17,8))</f>
        <v>8</v>
      </c>
      <c r="D12" s="17" t="str" cm="1">
        <f t="array" ref="D12">IF('_Engine Master'!B5&lt;&gt;"","",SDK_RenderDigit("Auto",$E$12,'_Engine Master'!B17,9))</f>
        <v/>
      </c>
      <c r="E12" s="10" t="str">
        <f>""</f>
        <v/>
      </c>
      <c r="F12" s="14" cm="1">
        <f t="array" ref="F12">IF('_Engine Master'!C5&lt;&gt;"","",SDK_RenderDigit("Auto",$I$12,'_Engine Master'!C17,7))</f>
        <v>7</v>
      </c>
      <c r="G12" s="10" cm="1">
        <f t="array" ref="G12">IF('_Engine Master'!C5&lt;&gt;"","",SDK_RenderDigit("Auto",$I$12,'_Engine Master'!C17,8))</f>
        <v>8</v>
      </c>
      <c r="H12" s="17" t="str" cm="1">
        <f t="array" ref="H12">IF('_Engine Master'!C5&lt;&gt;"","",SDK_RenderDigit("Auto",$I$12,'_Engine Master'!C17,9))</f>
        <v/>
      </c>
      <c r="I12" s="10" t="str">
        <f>""</f>
        <v/>
      </c>
      <c r="J12" s="14" t="str" cm="1">
        <f t="array" ref="J12">IF('_Engine Master'!D5&lt;&gt;"","",SDK_RenderDigit("Auto",$M$12,'_Engine Master'!D17,7))</f>
        <v/>
      </c>
      <c r="K12" s="10" t="str" cm="1">
        <f t="array" ref="K12">IF('_Engine Master'!D5&lt;&gt;"","",SDK_RenderDigit("Auto",$M$12,'_Engine Master'!D17,8))</f>
        <v/>
      </c>
      <c r="L12" s="21" t="str" cm="1">
        <f t="array" ref="L12">IF('_Engine Master'!D5&lt;&gt;"","",SDK_RenderDigit("Auto",$M$12,'_Engine Master'!D17,9))</f>
        <v/>
      </c>
      <c r="M12" s="10" t="str">
        <f>""</f>
        <v/>
      </c>
      <c r="N12" s="20" t="str" cm="1">
        <f t="array" ref="N12">IF('_Engine Master'!E5&lt;&gt;"","",SDK_RenderDigit("Auto",$Q$12,'_Engine Master'!E17,7))</f>
        <v/>
      </c>
      <c r="O12" s="10" t="str" cm="1">
        <f t="array" ref="O12">IF('_Engine Master'!E5&lt;&gt;"","",SDK_RenderDigit("Auto",$Q$12,'_Engine Master'!E17,8))</f>
        <v/>
      </c>
      <c r="P12" s="17" t="str" cm="1">
        <f t="array" ref="P12">IF('_Engine Master'!E5&lt;&gt;"","",SDK_RenderDigit("Auto",$Q$12,'_Engine Master'!E17,9))</f>
        <v/>
      </c>
      <c r="Q12" s="10" t="str">
        <f>""</f>
        <v/>
      </c>
      <c r="R12" s="14" t="str" cm="1">
        <f t="array" ref="R12">IF('_Engine Master'!F5&lt;&gt;"","",SDK_RenderDigit("Auto",$U$12,'_Engine Master'!F17,7))</f>
        <v/>
      </c>
      <c r="S12" s="10" t="str" cm="1">
        <f t="array" ref="S12">IF('_Engine Master'!F5&lt;&gt;"","",SDK_RenderDigit("Auto",$U$12,'_Engine Master'!F17,8))</f>
        <v/>
      </c>
      <c r="T12" s="17" t="str" cm="1">
        <f t="array" ref="T12">IF('_Engine Master'!F5&lt;&gt;"","",SDK_RenderDigit("Auto",$U$12,'_Engine Master'!F17,9))</f>
        <v/>
      </c>
      <c r="U12" s="10" t="str">
        <f>""</f>
        <v/>
      </c>
      <c r="V12" s="14" t="str" cm="1">
        <f t="array" ref="V12">IF('_Engine Master'!G5&lt;&gt;"","",SDK_RenderDigit("Auto",$Y$12,'_Engine Master'!G17,7))</f>
        <v/>
      </c>
      <c r="W12" s="10" cm="1">
        <f t="array" ref="W12">IF('_Engine Master'!G5&lt;&gt;"","",SDK_RenderDigit("Auto",$Y$12,'_Engine Master'!G17,8))</f>
        <v>8</v>
      </c>
      <c r="X12" s="21" t="str" cm="1">
        <f t="array" ref="X12">IF('_Engine Master'!G5&lt;&gt;"","",SDK_RenderDigit("Auto",$Y$12,'_Engine Master'!G17,9))</f>
        <v/>
      </c>
      <c r="Y12" s="10" t="str">
        <f>""</f>
        <v/>
      </c>
      <c r="Z12" s="20" t="str" cm="1">
        <f t="array" ref="Z12">IF('_Engine Master'!H5&lt;&gt;"","",SDK_RenderDigit("Auto",$AC$12,'_Engine Master'!H17,7))</f>
        <v/>
      </c>
      <c r="AA12" s="10" t="str" cm="1">
        <f t="array" ref="AA12">IF('_Engine Master'!H5&lt;&gt;"","",SDK_RenderDigit("Auto",$AC$12,'_Engine Master'!H17,8))</f>
        <v/>
      </c>
      <c r="AB12" s="17" t="str" cm="1">
        <f t="array" ref="AB12">IF('_Engine Master'!H5&lt;&gt;"","",SDK_RenderDigit("Auto",$AC$12,'_Engine Master'!H17,9))</f>
        <v/>
      </c>
      <c r="AC12" s="10" t="str">
        <f>""</f>
        <v/>
      </c>
      <c r="AD12" s="14" cm="1">
        <f t="array" ref="AD12">IF('_Engine Master'!I5&lt;&gt;"","",SDK_RenderDigit("Auto",$AG$12,'_Engine Master'!I17,7))</f>
        <v>7</v>
      </c>
      <c r="AE12" s="10" t="str" cm="1">
        <f t="array" ref="AE12">IF('_Engine Master'!I5&lt;&gt;"","",SDK_RenderDigit("Auto",$AG$12,'_Engine Master'!I17,8))</f>
        <v/>
      </c>
      <c r="AF12" s="17" t="str" cm="1">
        <f t="array" ref="AF12">IF('_Engine Master'!I5&lt;&gt;"","",SDK_RenderDigit("Auto",$AG$12,'_Engine Master'!I17,9))</f>
        <v/>
      </c>
      <c r="AG12" s="10" t="str">
        <f>""</f>
        <v/>
      </c>
      <c r="AH12" s="14" t="str" cm="1">
        <f t="array" ref="AH12">IF('_Engine Master'!J5&lt;&gt;"","",SDK_RenderDigit("Auto",$AK$12,'_Engine Master'!J17,7))</f>
        <v/>
      </c>
      <c r="AI12" s="10" t="str" cm="1">
        <f t="array" ref="AI12">IF('_Engine Master'!J5&lt;&gt;"","",SDK_RenderDigit("Auto",$AK$12,'_Engine Master'!J17,8))</f>
        <v/>
      </c>
      <c r="AJ12" s="21" t="str" cm="1">
        <f t="array" ref="AJ12">IF('_Engine Master'!J5&lt;&gt;"","",SDK_RenderDigit("Auto",$AK$12,'_Engine Master'!J17,9))</f>
        <v/>
      </c>
      <c r="AK12" s="10" t="str">
        <f>""</f>
        <v/>
      </c>
      <c r="AM12" s="115" t="str" cm="1">
        <f t="array" ref="AM12">IF($AS$11="Off","",IF(COUNTIF('_Engine Master'!$B$51:$J$59,TRUE)&gt;0,"Resolve the conflict before using Coach.",IF('_Engine Master'!$B$99,'_Engine Master'!$B$98,IF($AS$11="Verify",IF(SDK_IsSolved('_Engine Master'!$B$3:$J$11,'_Engine Master'!$B$39:$J$47),"Puzzle complete.",_xlfn.SWITCH('_Engine Master'!$B$100,"VIABLE","VIABLE · At least one completion remains."&amp;CHAR(10)&amp;"Global search checked the full board. Return Mode to Off afterward.","NO SOLUTION","NO SOLUTION · Current entries cannot complete."&amp;CHAR(10)&amp;"Undo one or more recent entries. Return Mode to Off afterward.","CONFLICT","Resolve the conflict before using Coach.","SEARCH ERROR","SEARCH ERROR · Excel could not complete the global check."&amp;CHAR(10)&amp;"Return Coach to Off and try again.","")),IF($AS$11="Hint",'_Engine Master'!$B$88,'_Engine Master'!$B$89&amp;CHAR(10)&amp;'_Engine Master'!$B$90)))))</f>
        <v/>
      </c>
      <c r="AN12" s="115"/>
      <c r="AO12" s="115"/>
      <c r="AP12" s="115"/>
      <c r="AQ12" s="115"/>
      <c r="AR12" s="115"/>
      <c r="AS12" s="115"/>
      <c r="AT12" s="115"/>
      <c r="AU12" s="115"/>
      <c r="AV12" s="115"/>
      <c r="AW12" s="115"/>
      <c r="AX12" s="115"/>
      <c r="AY12" s="115"/>
      <c r="AZ12" s="115"/>
      <c r="BA12" s="115"/>
      <c r="BB12" s="115"/>
      <c r="BC12" s="115"/>
      <c r="BD12" s="115"/>
      <c r="BE12" s="115"/>
      <c r="BF12" s="115"/>
      <c r="BG12" s="115"/>
      <c r="BH12" s="115"/>
    </row>
    <row r="13" spans="2:61" ht="15" customHeight="1" thickTop="1">
      <c r="B13" s="24" t="str" cm="1">
        <f t="array" ref="B13">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C13" s="25" cm="1">
        <f t="array" ref="C13">IF('_Engine Master'!B6&lt;&gt;"","",SDK_RenderDigit("Auto",$E$15,'_Engine Master'!B18,2))</f>
        <v>2</v>
      </c>
      <c r="D13" s="26" t="str" cm="1">
        <f t="array" ref="D13">IF('_Engine Master'!B6&lt;&gt;"","",SDK_RenderDigit("Auto",$E$15,'_Engine Master'!B18,3))</f>
        <v/>
      </c>
      <c r="E13" s="25"/>
      <c r="F13" s="27" t="str" cm="1">
        <f t="array" ref="F13">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G13" s="25" cm="1">
        <f t="array" ref="G13">IF('_Engine Master'!C6&lt;&gt;"","",SDK_RenderDigit("Auto",$I$15,'_Engine Master'!C18,2))</f>
        <v>2</v>
      </c>
      <c r="H13" s="26" t="str" cm="1">
        <f t="array" ref="H13">IF('_Engine Master'!C6&lt;&gt;"","",SDK_RenderDigit("Auto",$I$15,'_Engine Master'!C18,3))</f>
        <v/>
      </c>
      <c r="I13" s="25"/>
      <c r="J13" s="27" t="str" cm="1">
        <f t="array" ref="J13">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K13" s="25" t="str" cm="1">
        <f t="array" ref="K13">IF('_Engine Master'!D6&lt;&gt;"","",SDK_RenderDigit("Auto",$M$15,'_Engine Master'!D18,2))</f>
        <v/>
      </c>
      <c r="L13" s="28" t="str" cm="1">
        <f t="array" ref="L13">IF('_Engine Master'!D6&lt;&gt;"","",SDK_RenderDigit("Auto",$M$15,'_Engine Master'!D18,3))</f>
        <v/>
      </c>
      <c r="M13" s="25"/>
      <c r="N13" s="24" t="str" cm="1">
        <f t="array" ref="N13">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O13" s="25" t="str" cm="1">
        <f t="array" ref="O13">IF('_Engine Master'!E6&lt;&gt;"","",SDK_RenderDigit("Auto",$Q$15,'_Engine Master'!E18,2))</f>
        <v/>
      </c>
      <c r="P13" s="26" t="str" cm="1">
        <f t="array" ref="P13">IF('_Engine Master'!E6&lt;&gt;"","",SDK_RenderDigit("Auto",$Q$15,'_Engine Master'!E18,3))</f>
        <v/>
      </c>
      <c r="Q13" s="25"/>
      <c r="R13" s="27" t="str" cm="1">
        <f t="array" ref="R13">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1</v>
      </c>
      <c r="S13" s="25" t="str" cm="1">
        <f t="array" ref="S13">IF('_Engine Master'!F6&lt;&gt;"","",SDK_RenderDigit("Auto",$U$15,'_Engine Master'!F18,2))</f>
        <v/>
      </c>
      <c r="T13" s="26" t="str" cm="1">
        <f t="array" ref="T13">IF('_Engine Master'!F6&lt;&gt;"","",SDK_RenderDigit("Auto",$U$15,'_Engine Master'!F18,3))</f>
        <v/>
      </c>
      <c r="U13" s="25"/>
      <c r="V13" s="27" t="str" cm="1">
        <f t="array" ref="V13">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1</v>
      </c>
      <c r="W13" s="25" cm="1">
        <f t="array" ref="W13">IF('_Engine Master'!G6&lt;&gt;"","",SDK_RenderDigit("Auto",$Y$15,'_Engine Master'!G18,2))</f>
        <v>2</v>
      </c>
      <c r="X13" s="28" t="str" cm="1">
        <f t="array" ref="X13">IF('_Engine Master'!G6&lt;&gt;"","",SDK_RenderDigit("Auto",$Y$15,'_Engine Master'!G18,3))</f>
        <v/>
      </c>
      <c r="Y13" s="25"/>
      <c r="Z13" s="24" t="str" cm="1">
        <f t="array" ref="Z13">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AA13" s="25" t="str" cm="1">
        <f t="array" ref="AA13">IF('_Engine Master'!H6&lt;&gt;"","",SDK_RenderDigit("Auto",$AC$15,'_Engine Master'!H18,2))</f>
        <v/>
      </c>
      <c r="AB13" s="26" t="str" cm="1">
        <f t="array" ref="AB13">IF('_Engine Master'!H6&lt;&gt;"","",SDK_RenderDigit("Auto",$AC$15,'_Engine Master'!H18,3))</f>
        <v/>
      </c>
      <c r="AC13" s="25"/>
      <c r="AD13" s="27" t="str" cm="1">
        <f t="array" ref="AD13">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AE13" s="25" t="str" cm="1">
        <f t="array" ref="AE13">IF('_Engine Master'!I6&lt;&gt;"","",SDK_RenderDigit("Auto",$AG$15,'_Engine Master'!I18,2))</f>
        <v/>
      </c>
      <c r="AF13" s="26" t="str" cm="1">
        <f t="array" ref="AF13">IF('_Engine Master'!I6&lt;&gt;"","",SDK_RenderDigit("Auto",$AG$15,'_Engine Master'!I18,3))</f>
        <v/>
      </c>
      <c r="AG13" s="25"/>
      <c r="AH13" s="27" t="str" cm="1">
        <f t="array" ref="AH13">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1</v>
      </c>
      <c r="AI13" s="25" t="str" cm="1">
        <f t="array" ref="AI13">IF('_Engine Master'!J6&lt;&gt;"","",SDK_RenderDigit("Auto",$AK$15,'_Engine Master'!J18,2))</f>
        <v/>
      </c>
      <c r="AJ13" s="28" t="str" cm="1">
        <f t="array" ref="AJ13">IF('_Engine Master'!J6&lt;&gt;"","",SDK_RenderDigit("Auto",$AK$15,'_Engine Master'!J18,3))</f>
        <v/>
      </c>
      <c r="AK13" s="10"/>
      <c r="AM13" s="115"/>
      <c r="AN13" s="115"/>
      <c r="AO13" s="115"/>
      <c r="AP13" s="115"/>
      <c r="AQ13" s="115"/>
      <c r="AR13" s="115"/>
      <c r="AS13" s="115"/>
      <c r="AT13" s="115"/>
      <c r="AU13" s="115"/>
      <c r="AV13" s="115"/>
      <c r="AW13" s="115"/>
      <c r="AX13" s="115"/>
      <c r="AY13" s="115"/>
      <c r="AZ13" s="115"/>
      <c r="BA13" s="115"/>
      <c r="BB13" s="115"/>
      <c r="BC13" s="115"/>
      <c r="BD13" s="115"/>
      <c r="BE13" s="115"/>
      <c r="BF13" s="115"/>
      <c r="BG13" s="115"/>
      <c r="BH13" s="115"/>
    </row>
    <row r="14" spans="2:61" ht="22" customHeight="1" thickBot="1">
      <c r="B14" s="20" t="str" cm="1">
        <f t="array" ref="B14">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v>
      </c>
      <c r="C14" s="129"/>
      <c r="D14" s="17" t="str" cm="1">
        <f t="array" ref="D14">IF('_Engine Master'!B6&lt;&gt;"","",SDK_RenderDigit("Auto",$E$15,'_Engine Master'!B18,6))</f>
        <v/>
      </c>
      <c r="E14" s="10"/>
      <c r="F14" s="14" t="str" cm="1">
        <f t="array" ref="F14">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G14" s="129"/>
      <c r="H14" s="17" t="str" cm="1">
        <f t="array" ref="H14">IF('_Engine Master'!C6&lt;&gt;"","",SDK_RenderDigit("Auto",$I$15,'_Engine Master'!C18,6))</f>
        <v/>
      </c>
      <c r="I14" s="10"/>
      <c r="J14" s="14" t="str" cm="1">
        <f t="array" ref="J14">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K14" s="34">
        <f>IF('_Engine Master'!D30="","",'_Engine Master'!D30)</f>
        <v>5</v>
      </c>
      <c r="L14" s="21" t="str" cm="1">
        <f t="array" ref="L14">IF('_Engine Master'!D6&lt;&gt;"","",SDK_RenderDigit("Auto",$M$15,'_Engine Master'!D18,6))</f>
        <v/>
      </c>
      <c r="M14" s="10"/>
      <c r="N14" s="20" t="str" cm="1">
        <f t="array" ref="N14">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O14" s="34">
        <f>IF('_Engine Master'!E30="","",'_Engine Master'!E30)</f>
        <v>3</v>
      </c>
      <c r="P14" s="17" t="str" cm="1">
        <f t="array" ref="P14">IF('_Engine Master'!E6&lt;&gt;"","",SDK_RenderDigit("Auto",$Q$15,'_Engine Master'!E18,6))</f>
        <v/>
      </c>
      <c r="Q14" s="10"/>
      <c r="R14" s="14" t="str" cm="1">
        <f t="array" ref="R14">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S14" s="129"/>
      <c r="T14" s="17" cm="1">
        <f t="array" ref="T14">IF('_Engine Master'!F6&lt;&gt;"","",SDK_RenderDigit("Auto",$U$15,'_Engine Master'!F18,6))</f>
        <v>6</v>
      </c>
      <c r="U14" s="10"/>
      <c r="V14" s="14" t="str" cm="1">
        <f t="array" ref="V14">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W14" s="129"/>
      <c r="X14" s="21" cm="1">
        <f t="array" ref="X14">IF('_Engine Master'!G6&lt;&gt;"","",SDK_RenderDigit("Auto",$Y$15,'_Engine Master'!G18,6))</f>
        <v>6</v>
      </c>
      <c r="Y14" s="10"/>
      <c r="Z14" s="20" t="str" cm="1">
        <f t="array" ref="Z14">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AA14" s="34">
        <f>IF('_Engine Master'!H30="","",'_Engine Master'!H30)</f>
        <v>9</v>
      </c>
      <c r="AB14" s="17" t="str" cm="1">
        <f t="array" ref="AB14">IF('_Engine Master'!H6&lt;&gt;"","",SDK_RenderDigit("Auto",$AC$15,'_Engine Master'!H18,6))</f>
        <v/>
      </c>
      <c r="AC14" s="10"/>
      <c r="AD14" s="14" t="str" cm="1">
        <f t="array" ref="AD14">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v>
      </c>
      <c r="AE14" s="129"/>
      <c r="AF14" s="17" cm="1">
        <f t="array" ref="AF14">IF('_Engine Master'!I6&lt;&gt;"","",SDK_RenderDigit("Auto",$AG$15,'_Engine Master'!I18,6))</f>
        <v>6</v>
      </c>
      <c r="AG14" s="10"/>
      <c r="AH14" s="14" t="str" cm="1">
        <f t="array" ref="AH14">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v>
      </c>
      <c r="AI14" s="129"/>
      <c r="AJ14" s="21" cm="1">
        <f t="array" ref="AJ14">IF('_Engine Master'!J6&lt;&gt;"","",SDK_RenderDigit("Auto",$AK$15,'_Engine Master'!J18,6))</f>
        <v>6</v>
      </c>
      <c r="AK14" s="10"/>
      <c r="AM14" s="115"/>
      <c r="AN14" s="115"/>
      <c r="AO14" s="115"/>
      <c r="AP14" s="115"/>
      <c r="AQ14" s="115"/>
      <c r="AR14" s="115"/>
      <c r="AS14" s="115"/>
      <c r="AT14" s="115"/>
      <c r="AU14" s="115"/>
      <c r="AV14" s="115"/>
      <c r="AW14" s="115"/>
      <c r="AX14" s="115"/>
      <c r="AY14" s="115"/>
      <c r="AZ14" s="115"/>
      <c r="BA14" s="115"/>
      <c r="BB14" s="115"/>
      <c r="BC14" s="115"/>
      <c r="BD14" s="115"/>
      <c r="BE14" s="115"/>
      <c r="BF14" s="115"/>
      <c r="BG14" s="115"/>
      <c r="BH14" s="115"/>
    </row>
    <row r="15" spans="2:61" ht="15" customHeight="1">
      <c r="B15" s="20" cm="1">
        <f t="array" ref="B15">IF('_Engine Master'!B6&lt;&gt;"","",SDK_RenderDigit("Auto",$E$15,'_Engine Master'!B18,7))</f>
        <v>7</v>
      </c>
      <c r="C15" s="10" cm="1">
        <f t="array" ref="C15">IF('_Engine Master'!B6&lt;&gt;"","",SDK_RenderDigit("Auto",$E$15,'_Engine Master'!B18,8))</f>
        <v>8</v>
      </c>
      <c r="D15" s="17" t="str" cm="1">
        <f t="array" ref="D15">IF('_Engine Master'!B6&lt;&gt;"","",SDK_RenderDigit("Auto",$E$15,'_Engine Master'!B18,9))</f>
        <v/>
      </c>
      <c r="E15" s="10" t="str">
        <f>""</f>
        <v/>
      </c>
      <c r="F15" s="15" cm="1">
        <f t="array" ref="F15">IF('_Engine Master'!C6&lt;&gt;"","",SDK_RenderDigit("Auto",$I$15,'_Engine Master'!C18,7))</f>
        <v>7</v>
      </c>
      <c r="G15" s="12" cm="1">
        <f t="array" ref="G15">IF('_Engine Master'!C6&lt;&gt;"","",SDK_RenderDigit("Auto",$I$15,'_Engine Master'!C18,8))</f>
        <v>8</v>
      </c>
      <c r="H15" s="18" t="str" cm="1">
        <f t="array" ref="H15">IF('_Engine Master'!C6&lt;&gt;"","",SDK_RenderDigit("Auto",$I$15,'_Engine Master'!C18,9))</f>
        <v/>
      </c>
      <c r="I15" s="10" t="str">
        <f>""</f>
        <v/>
      </c>
      <c r="J15" s="14" t="str" cm="1">
        <f t="array" ref="J15">IF('_Engine Master'!D6&lt;&gt;"","",SDK_RenderDigit("Auto",$M$15,'_Engine Master'!D18,7))</f>
        <v/>
      </c>
      <c r="K15" s="10" t="str" cm="1">
        <f t="array" ref="K15">IF('_Engine Master'!D6&lt;&gt;"","",SDK_RenderDigit("Auto",$M$15,'_Engine Master'!D18,8))</f>
        <v/>
      </c>
      <c r="L15" s="21" t="str" cm="1">
        <f t="array" ref="L15">IF('_Engine Master'!D6&lt;&gt;"","",SDK_RenderDigit("Auto",$M$15,'_Engine Master'!D18,9))</f>
        <v/>
      </c>
      <c r="M15" s="10" t="str">
        <f>""</f>
        <v/>
      </c>
      <c r="N15" s="20" t="str" cm="1">
        <f t="array" ref="N15">IF('_Engine Master'!E6&lt;&gt;"","",SDK_RenderDigit("Auto",$Q$15,'_Engine Master'!E18,7))</f>
        <v/>
      </c>
      <c r="O15" s="10" t="str" cm="1">
        <f t="array" ref="O15">IF('_Engine Master'!E6&lt;&gt;"","",SDK_RenderDigit("Auto",$Q$15,'_Engine Master'!E18,8))</f>
        <v/>
      </c>
      <c r="P15" s="17" t="str" cm="1">
        <f t="array" ref="P15">IF('_Engine Master'!E6&lt;&gt;"","",SDK_RenderDigit("Auto",$Q$15,'_Engine Master'!E18,9))</f>
        <v/>
      </c>
      <c r="Q15" s="10" t="str">
        <f>""</f>
        <v/>
      </c>
      <c r="R15" s="15" cm="1">
        <f t="array" ref="R15">IF('_Engine Master'!F6&lt;&gt;"","",SDK_RenderDigit("Auto",$U$15,'_Engine Master'!F18,7))</f>
        <v>7</v>
      </c>
      <c r="S15" s="12" t="str" cm="1">
        <f t="array" ref="S15">IF('_Engine Master'!F6&lt;&gt;"","",SDK_RenderDigit("Auto",$U$15,'_Engine Master'!F18,8))</f>
        <v/>
      </c>
      <c r="T15" s="18" t="str" cm="1">
        <f t="array" ref="T15">IF('_Engine Master'!F6&lt;&gt;"","",SDK_RenderDigit("Auto",$U$15,'_Engine Master'!F18,9))</f>
        <v/>
      </c>
      <c r="U15" s="10" t="str">
        <f>""</f>
        <v/>
      </c>
      <c r="V15" s="14" t="str" cm="1">
        <f t="array" ref="V15">IF('_Engine Master'!G6&lt;&gt;"","",SDK_RenderDigit("Auto",$Y$15,'_Engine Master'!G18,7))</f>
        <v/>
      </c>
      <c r="W15" s="10" t="str" cm="1">
        <f t="array" ref="W15">IF('_Engine Master'!G6&lt;&gt;"","",SDK_RenderDigit("Auto",$Y$15,'_Engine Master'!G18,8))</f>
        <v/>
      </c>
      <c r="X15" s="21" t="str" cm="1">
        <f t="array" ref="X15">IF('_Engine Master'!G6&lt;&gt;"","",SDK_RenderDigit("Auto",$Y$15,'_Engine Master'!G18,9))</f>
        <v/>
      </c>
      <c r="Y15" s="10" t="str">
        <f>""</f>
        <v/>
      </c>
      <c r="Z15" s="20" t="str" cm="1">
        <f t="array" ref="Z15">IF('_Engine Master'!H6&lt;&gt;"","",SDK_RenderDigit("Auto",$AC$15,'_Engine Master'!H18,7))</f>
        <v/>
      </c>
      <c r="AA15" s="10" t="str" cm="1">
        <f t="array" ref="AA15">IF('_Engine Master'!H6&lt;&gt;"","",SDK_RenderDigit("Auto",$AC$15,'_Engine Master'!H18,8))</f>
        <v/>
      </c>
      <c r="AB15" s="17" t="str" cm="1">
        <f t="array" ref="AB15">IF('_Engine Master'!H6&lt;&gt;"","",SDK_RenderDigit("Auto",$AC$15,'_Engine Master'!H18,9))</f>
        <v/>
      </c>
      <c r="AC15" s="10" t="str">
        <f>""</f>
        <v/>
      </c>
      <c r="AD15" s="15" cm="1">
        <f t="array" ref="AD15">IF('_Engine Master'!I6&lt;&gt;"","",SDK_RenderDigit("Auto",$AG$15,'_Engine Master'!I18,7))</f>
        <v>7</v>
      </c>
      <c r="AE15" s="12" cm="1">
        <f t="array" ref="AE15">IF('_Engine Master'!I6&lt;&gt;"","",SDK_RenderDigit("Auto",$AG$15,'_Engine Master'!I18,8))</f>
        <v>8</v>
      </c>
      <c r="AF15" s="18" t="str" cm="1">
        <f t="array" ref="AF15">IF('_Engine Master'!I6&lt;&gt;"","",SDK_RenderDigit("Auto",$AG$15,'_Engine Master'!I18,9))</f>
        <v/>
      </c>
      <c r="AG15" s="10" t="str">
        <f>""</f>
        <v/>
      </c>
      <c r="AH15" s="14" t="str" cm="1">
        <f t="array" ref="AH15">IF('_Engine Master'!J6&lt;&gt;"","",SDK_RenderDigit("Auto",$AK$15,'_Engine Master'!J18,7))</f>
        <v/>
      </c>
      <c r="AI15" s="10" t="str" cm="1">
        <f t="array" ref="AI15">IF('_Engine Master'!J6&lt;&gt;"","",SDK_RenderDigit("Auto",$AK$15,'_Engine Master'!J18,8))</f>
        <v/>
      </c>
      <c r="AJ15" s="21" t="str" cm="1">
        <f t="array" ref="AJ15">IF('_Engine Master'!J6&lt;&gt;"","",SDK_RenderDigit("Auto",$AK$15,'_Engine Master'!J18,9))</f>
        <v/>
      </c>
      <c r="AK15" s="10" t="str">
        <f>""</f>
        <v/>
      </c>
      <c r="AM15" s="115"/>
      <c r="AN15" s="115"/>
      <c r="AO15" s="115"/>
      <c r="AP15" s="115"/>
      <c r="AQ15" s="115"/>
      <c r="AR15" s="115"/>
      <c r="AS15" s="115"/>
      <c r="AT15" s="115"/>
      <c r="AU15" s="115"/>
      <c r="AV15" s="115"/>
      <c r="AW15" s="115"/>
      <c r="AX15" s="115"/>
      <c r="AY15" s="115"/>
      <c r="AZ15" s="115"/>
      <c r="BA15" s="115"/>
      <c r="BB15" s="115"/>
      <c r="BC15" s="115"/>
      <c r="BD15" s="115"/>
      <c r="BE15" s="115"/>
      <c r="BF15" s="115"/>
      <c r="BG15" s="115"/>
      <c r="BH15" s="115"/>
      <c r="BI15" s="19"/>
    </row>
    <row r="16" spans="2:61" ht="15" customHeight="1">
      <c r="B16" s="22" t="str" cm="1">
        <f t="array" ref="B16">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C16" s="11" t="str" cm="1">
        <f t="array" ref="C16">IF('_Engine Master'!B7&lt;&gt;"","",SDK_RenderDigit("Auto",$E$18,'_Engine Master'!B19,2))</f>
        <v/>
      </c>
      <c r="D16" s="16" t="str" cm="1">
        <f t="array" ref="D16">IF('_Engine Master'!B7&lt;&gt;"","",SDK_RenderDigit("Auto",$E$18,'_Engine Master'!B19,3))</f>
        <v/>
      </c>
      <c r="E16" s="10"/>
      <c r="F16" s="14" t="str" cm="1">
        <f t="array" ref="F16">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G16" s="10" t="str" cm="1">
        <f t="array" ref="G16">IF('_Engine Master'!C7&lt;&gt;"","",SDK_RenderDigit("Auto",$I$18,'_Engine Master'!C19,2))</f>
        <v/>
      </c>
      <c r="H16" s="17" t="str" cm="1">
        <f t="array" ref="H16">IF('_Engine Master'!C7&lt;&gt;"","",SDK_RenderDigit("Auto",$I$18,'_Engine Master'!C19,3))</f>
        <v/>
      </c>
      <c r="I16" s="10"/>
      <c r="J16" s="13" t="str" cm="1">
        <f t="array" ref="J16">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K16" s="11" t="str" cm="1">
        <f t="array" ref="K16">IF('_Engine Master'!D7&lt;&gt;"","",SDK_RenderDigit("Auto",$M$18,'_Engine Master'!D19,2))</f>
        <v/>
      </c>
      <c r="L16" s="23" cm="1">
        <f t="array" ref="L16">IF('_Engine Master'!D7&lt;&gt;"","",SDK_RenderDigit("Auto",$M$18,'_Engine Master'!D19,3))</f>
        <v>3</v>
      </c>
      <c r="M16" s="10"/>
      <c r="N16" s="22" t="str" cm="1">
        <f t="array" ref="N16">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O16" s="11" t="str" cm="1">
        <f t="array" ref="O16">IF('_Engine Master'!E7&lt;&gt;"","",SDK_RenderDigit("Auto",$Q$18,'_Engine Master'!E19,2))</f>
        <v/>
      </c>
      <c r="P16" s="16" t="str" cm="1">
        <f t="array" ref="P16">IF('_Engine Master'!E7&lt;&gt;"","",SDK_RenderDigit("Auto",$Q$18,'_Engine Master'!E19,3))</f>
        <v/>
      </c>
      <c r="Q16" s="10"/>
      <c r="R16" s="14" t="str" cm="1">
        <f t="array" ref="R16">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S16" s="10" t="str" cm="1">
        <f t="array" ref="S16">IF('_Engine Master'!F7&lt;&gt;"","",SDK_RenderDigit("Auto",$U$18,'_Engine Master'!F19,2))</f>
        <v/>
      </c>
      <c r="T16" s="17" t="str" cm="1">
        <f t="array" ref="T16">IF('_Engine Master'!F7&lt;&gt;"","",SDK_RenderDigit("Auto",$U$18,'_Engine Master'!F19,3))</f>
        <v/>
      </c>
      <c r="U16" s="10"/>
      <c r="V16" s="13" t="str" cm="1">
        <f t="array" ref="V16">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W16" s="11" t="str" cm="1">
        <f t="array" ref="W16">IF('_Engine Master'!G7&lt;&gt;"","",SDK_RenderDigit("Auto",$Y$18,'_Engine Master'!G19,2))</f>
        <v/>
      </c>
      <c r="X16" s="23" t="str" cm="1">
        <f t="array" ref="X16">IF('_Engine Master'!G7&lt;&gt;"","",SDK_RenderDigit("Auto",$Y$18,'_Engine Master'!G19,3))</f>
        <v/>
      </c>
      <c r="Y16" s="10"/>
      <c r="Z16" s="22" t="str" cm="1">
        <f t="array" ref="Z16">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AA16" s="11" t="str" cm="1">
        <f t="array" ref="AA16">IF('_Engine Master'!H7&lt;&gt;"","",SDK_RenderDigit("Auto",$AC$18,'_Engine Master'!H19,2))</f>
        <v/>
      </c>
      <c r="AB16" s="16" t="str" cm="1">
        <f t="array" ref="AB16">IF('_Engine Master'!H7&lt;&gt;"","",SDK_RenderDigit("Auto",$AC$18,'_Engine Master'!H19,3))</f>
        <v/>
      </c>
      <c r="AC16" s="10"/>
      <c r="AD16" s="14" t="str" cm="1">
        <f t="array" ref="AD16">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AE16" s="10" t="str" cm="1">
        <f t="array" ref="AE16">IF('_Engine Master'!I7&lt;&gt;"","",SDK_RenderDigit("Auto",$AG$18,'_Engine Master'!I19,2))</f>
        <v/>
      </c>
      <c r="AF16" s="17" cm="1">
        <f t="array" ref="AF16">IF('_Engine Master'!I7&lt;&gt;"","",SDK_RenderDigit("Auto",$AG$18,'_Engine Master'!I19,3))</f>
        <v>3</v>
      </c>
      <c r="AG16" s="10"/>
      <c r="AH16" s="13" t="str" cm="1">
        <f t="array" ref="AH16">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AI16" s="11" t="str" cm="1">
        <f t="array" ref="AI16">IF('_Engine Master'!J7&lt;&gt;"","",SDK_RenderDigit("Auto",$AK$18,'_Engine Master'!J19,2))</f>
        <v/>
      </c>
      <c r="AJ16" s="23" t="str" cm="1">
        <f t="array" ref="AJ16">IF('_Engine Master'!J7&lt;&gt;"","",SDK_RenderDigit("Auto",$AK$18,'_Engine Master'!J19,3))</f>
        <v/>
      </c>
      <c r="AK16" s="10"/>
      <c r="AM16" s="71" t="s">
        <v>151</v>
      </c>
      <c r="AN16" s="71"/>
      <c r="AO16" s="71"/>
      <c r="AP16" s="71"/>
      <c r="AQ16" s="71"/>
      <c r="AR16" s="71"/>
      <c r="AS16" s="71"/>
      <c r="AT16" s="71"/>
      <c r="AU16" s="71"/>
      <c r="AV16" s="71"/>
      <c r="AW16" s="71"/>
      <c r="AX16" s="71"/>
      <c r="AY16" s="71"/>
      <c r="AZ16" s="71"/>
      <c r="BA16" s="71"/>
      <c r="BB16" s="71"/>
      <c r="BC16" s="71"/>
      <c r="BD16" s="71"/>
      <c r="BE16" s="71"/>
      <c r="BF16" s="71"/>
      <c r="BG16" s="71"/>
      <c r="BH16" s="71"/>
    </row>
    <row r="17" spans="2:60" ht="22" customHeight="1" thickBot="1">
      <c r="B17" s="20" t="str" cm="1">
        <f t="array" ref="B17">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v>
      </c>
      <c r="C17" s="129"/>
      <c r="D17" s="17" t="str" cm="1">
        <f t="array" ref="D17">IF('_Engine Master'!B7&lt;&gt;"","",SDK_RenderDigit("Auto",$E$18,'_Engine Master'!B19,6))</f>
        <v/>
      </c>
      <c r="E17" s="10"/>
      <c r="F17" s="14" t="str" cm="1">
        <f t="array" ref="F17">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G17" s="34">
        <f>IF('_Engine Master'!C31="","",'_Engine Master'!C31)</f>
        <v>1</v>
      </c>
      <c r="H17" s="17" t="str" cm="1">
        <f t="array" ref="H17">IF('_Engine Master'!C7&lt;&gt;"","",SDK_RenderDigit("Auto",$I$18,'_Engine Master'!C19,6))</f>
        <v/>
      </c>
      <c r="I17" s="10"/>
      <c r="J17" s="14" t="str" cm="1">
        <f t="array" ref="J17">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v>
      </c>
      <c r="K17" s="129"/>
      <c r="L17" s="21" t="str" cm="1">
        <f t="array" ref="L17">IF('_Engine Master'!D7&lt;&gt;"","",SDK_RenderDigit("Auto",$M$18,'_Engine Master'!D19,6))</f>
        <v/>
      </c>
      <c r="M17" s="10"/>
      <c r="N17" s="20" t="str" cm="1">
        <f t="array" ref="N17">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5</v>
      </c>
      <c r="O17" s="129"/>
      <c r="P17" s="17" t="str" cm="1">
        <f t="array" ref="P17">IF('_Engine Master'!E7&lt;&gt;"","",SDK_RenderDigit("Auto",$Q$18,'_Engine Master'!E19,6))</f>
        <v/>
      </c>
      <c r="Q17" s="10"/>
      <c r="R17" s="14" t="str" cm="1">
        <f t="array" ref="R17">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S17" s="34">
        <f>IF('_Engine Master'!F31="","",'_Engine Master'!F31)</f>
        <v>8</v>
      </c>
      <c r="T17" s="17" t="str" cm="1">
        <f t="array" ref="T17">IF('_Engine Master'!F7&lt;&gt;"","",SDK_RenderDigit("Auto",$U$18,'_Engine Master'!F19,6))</f>
        <v/>
      </c>
      <c r="U17" s="10"/>
      <c r="V17" s="14" t="str" cm="1">
        <f t="array" ref="V17">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5</v>
      </c>
      <c r="W17" s="129"/>
      <c r="X17" s="21" cm="1">
        <f t="array" ref="X17">IF('_Engine Master'!G7&lt;&gt;"","",SDK_RenderDigit("Auto",$Y$18,'_Engine Master'!G19,6))</f>
        <v>6</v>
      </c>
      <c r="Y17" s="10"/>
      <c r="Z17" s="20" t="str" cm="1">
        <f t="array" ref="Z17">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v>
      </c>
      <c r="AA17" s="129"/>
      <c r="AB17" s="17" cm="1">
        <f t="array" ref="AB17">IF('_Engine Master'!H7&lt;&gt;"","",SDK_RenderDigit("Auto",$AC$18,'_Engine Master'!H19,6))</f>
        <v>6</v>
      </c>
      <c r="AC17" s="10"/>
      <c r="AD17" s="14" t="str" cm="1">
        <f t="array" ref="AD17">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4·5</v>
      </c>
      <c r="AE17" s="129"/>
      <c r="AF17" s="17" cm="1">
        <f t="array" ref="AF17">IF('_Engine Master'!I7&lt;&gt;"","",SDK_RenderDigit("Auto",$AG$18,'_Engine Master'!I19,6))</f>
        <v>6</v>
      </c>
      <c r="AG17" s="10"/>
      <c r="AH17" s="14" t="str" cm="1">
        <f t="array" ref="AH17">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AI17" s="34">
        <f>IF('_Engine Master'!J31="","",'_Engine Master'!J31)</f>
        <v>2</v>
      </c>
      <c r="AJ17" s="21" t="str" cm="1">
        <f t="array" ref="AJ17">IF('_Engine Master'!J7&lt;&gt;"","",SDK_RenderDigit("Auto",$AK$18,'_Engine Master'!J19,6))</f>
        <v/>
      </c>
      <c r="AK17" s="10"/>
      <c r="AM17" s="55"/>
      <c r="AN17" s="55"/>
      <c r="AO17" s="55"/>
      <c r="AP17" s="55"/>
      <c r="AQ17" s="55"/>
      <c r="AR17" s="55"/>
      <c r="AS17" s="55"/>
      <c r="AT17" s="55"/>
      <c r="AU17" s="55"/>
      <c r="AV17" s="55"/>
      <c r="AW17" s="55"/>
      <c r="AX17" s="55"/>
      <c r="AY17" s="55"/>
      <c r="AZ17" s="55"/>
      <c r="BA17" s="55"/>
      <c r="BB17" s="55"/>
      <c r="BC17" s="55"/>
      <c r="BD17" s="55"/>
      <c r="BE17" s="55"/>
      <c r="BF17" s="55"/>
      <c r="BG17" s="55"/>
      <c r="BH17" s="55"/>
    </row>
    <row r="18" spans="2:60" ht="15" customHeight="1">
      <c r="B18" s="20" cm="1">
        <f t="array" ref="B18">IF('_Engine Master'!B7&lt;&gt;"","",SDK_RenderDigit("Auto",$E$18,'_Engine Master'!B19,7))</f>
        <v>7</v>
      </c>
      <c r="C18" s="10" t="str" cm="1">
        <f t="array" ref="C18">IF('_Engine Master'!B7&lt;&gt;"","",SDK_RenderDigit("Auto",$E$18,'_Engine Master'!B19,8))</f>
        <v/>
      </c>
      <c r="D18" s="17" cm="1">
        <f t="array" ref="D18">IF('_Engine Master'!B7&lt;&gt;"","",SDK_RenderDigit("Auto",$E$18,'_Engine Master'!B19,9))</f>
        <v>9</v>
      </c>
      <c r="E18" s="10" t="str">
        <f>""</f>
        <v/>
      </c>
      <c r="F18" s="14" t="str" cm="1">
        <f t="array" ref="F18">IF('_Engine Master'!C7&lt;&gt;"","",SDK_RenderDigit("Auto",$I$18,'_Engine Master'!C19,7))</f>
        <v/>
      </c>
      <c r="G18" s="10" t="str" cm="1">
        <f t="array" ref="G18">IF('_Engine Master'!C7&lt;&gt;"","",SDK_RenderDigit("Auto",$I$18,'_Engine Master'!C19,8))</f>
        <v/>
      </c>
      <c r="H18" s="17" t="str" cm="1">
        <f t="array" ref="H18">IF('_Engine Master'!C7&lt;&gt;"","",SDK_RenderDigit("Auto",$I$18,'_Engine Master'!C19,9))</f>
        <v/>
      </c>
      <c r="I18" s="10" t="str">
        <f>""</f>
        <v/>
      </c>
      <c r="J18" s="14" t="str" cm="1">
        <f t="array" ref="J18">IF('_Engine Master'!D7&lt;&gt;"","",SDK_RenderDigit("Auto",$M$18,'_Engine Master'!D19,7))</f>
        <v/>
      </c>
      <c r="K18" s="10" t="str" cm="1">
        <f t="array" ref="K18">IF('_Engine Master'!D7&lt;&gt;"","",SDK_RenderDigit("Auto",$M$18,'_Engine Master'!D19,8))</f>
        <v/>
      </c>
      <c r="L18" s="21" t="str" cm="1">
        <f t="array" ref="L18">IF('_Engine Master'!D7&lt;&gt;"","",SDK_RenderDigit("Auto",$M$18,'_Engine Master'!D19,9))</f>
        <v/>
      </c>
      <c r="M18" s="10" t="str">
        <f>""</f>
        <v/>
      </c>
      <c r="N18" s="20" cm="1">
        <f t="array" ref="N18">IF('_Engine Master'!E7&lt;&gt;"","",SDK_RenderDigit("Auto",$Q$18,'_Engine Master'!E19,7))</f>
        <v>7</v>
      </c>
      <c r="O18" s="10" t="str" cm="1">
        <f t="array" ref="O18">IF('_Engine Master'!E7&lt;&gt;"","",SDK_RenderDigit("Auto",$Q$18,'_Engine Master'!E19,8))</f>
        <v/>
      </c>
      <c r="P18" s="17" cm="1">
        <f t="array" ref="P18">IF('_Engine Master'!E7&lt;&gt;"","",SDK_RenderDigit("Auto",$Q$18,'_Engine Master'!E19,9))</f>
        <v>9</v>
      </c>
      <c r="Q18" s="10" t="str">
        <f>""</f>
        <v/>
      </c>
      <c r="R18" s="14" t="str" cm="1">
        <f t="array" ref="R18">IF('_Engine Master'!F7&lt;&gt;"","",SDK_RenderDigit("Auto",$U$18,'_Engine Master'!F19,7))</f>
        <v/>
      </c>
      <c r="S18" s="10" t="str" cm="1">
        <f t="array" ref="S18">IF('_Engine Master'!F7&lt;&gt;"","",SDK_RenderDigit("Auto",$U$18,'_Engine Master'!F19,8))</f>
        <v/>
      </c>
      <c r="T18" s="17" t="str" cm="1">
        <f t="array" ref="T18">IF('_Engine Master'!F7&lt;&gt;"","",SDK_RenderDigit("Auto",$U$18,'_Engine Master'!F19,9))</f>
        <v/>
      </c>
      <c r="U18" s="10" t="str">
        <f>""</f>
        <v/>
      </c>
      <c r="V18" s="14" t="str" cm="1">
        <f t="array" ref="V18">IF('_Engine Master'!G7&lt;&gt;"","",SDK_RenderDigit("Auto",$Y$18,'_Engine Master'!G19,7))</f>
        <v/>
      </c>
      <c r="W18" s="10" t="str" cm="1">
        <f t="array" ref="W18">IF('_Engine Master'!G7&lt;&gt;"","",SDK_RenderDigit("Auto",$Y$18,'_Engine Master'!G19,8))</f>
        <v/>
      </c>
      <c r="X18" s="21" cm="1">
        <f t="array" ref="X18">IF('_Engine Master'!G7&lt;&gt;"","",SDK_RenderDigit("Auto",$Y$18,'_Engine Master'!G19,9))</f>
        <v>9</v>
      </c>
      <c r="Y18" s="10" t="str">
        <f>""</f>
        <v/>
      </c>
      <c r="Z18" s="20" cm="1">
        <f t="array" ref="Z18">IF('_Engine Master'!H7&lt;&gt;"","",SDK_RenderDigit("Auto",$AC$18,'_Engine Master'!H19,7))</f>
        <v>7</v>
      </c>
      <c r="AA18" s="10" t="str" cm="1">
        <f t="array" ref="AA18">IF('_Engine Master'!H7&lt;&gt;"","",SDK_RenderDigit("Auto",$AC$18,'_Engine Master'!H19,8))</f>
        <v/>
      </c>
      <c r="AB18" s="17" t="str" cm="1">
        <f t="array" ref="AB18">IF('_Engine Master'!H7&lt;&gt;"","",SDK_RenderDigit("Auto",$AC$18,'_Engine Master'!H19,9))</f>
        <v/>
      </c>
      <c r="AC18" s="10" t="str">
        <f>""</f>
        <v/>
      </c>
      <c r="AD18" s="14" cm="1">
        <f t="array" ref="AD18">IF('_Engine Master'!I7&lt;&gt;"","",SDK_RenderDigit("Auto",$AG$18,'_Engine Master'!I19,7))</f>
        <v>7</v>
      </c>
      <c r="AE18" s="10" t="str" cm="1">
        <f t="array" ref="AE18">IF('_Engine Master'!I7&lt;&gt;"","",SDK_RenderDigit("Auto",$AG$18,'_Engine Master'!I19,8))</f>
        <v/>
      </c>
      <c r="AF18" s="17" t="str" cm="1">
        <f t="array" ref="AF18">IF('_Engine Master'!I7&lt;&gt;"","",SDK_RenderDigit("Auto",$AG$18,'_Engine Master'!I19,9))</f>
        <v/>
      </c>
      <c r="AG18" s="10" t="str">
        <f>""</f>
        <v/>
      </c>
      <c r="AH18" s="14" t="str" cm="1">
        <f t="array" ref="AH18">IF('_Engine Master'!J7&lt;&gt;"","",SDK_RenderDigit("Auto",$AK$18,'_Engine Master'!J19,7))</f>
        <v/>
      </c>
      <c r="AI18" s="10" t="str" cm="1">
        <f t="array" ref="AI18">IF('_Engine Master'!J7&lt;&gt;"","",SDK_RenderDigit("Auto",$AK$18,'_Engine Master'!J19,8))</f>
        <v/>
      </c>
      <c r="AJ18" s="21" t="str" cm="1">
        <f t="array" ref="AJ18">IF('_Engine Master'!J7&lt;&gt;"","",SDK_RenderDigit("Auto",$AK$18,'_Engine Master'!J19,9))</f>
        <v/>
      </c>
      <c r="AK18" s="10" t="str">
        <f>""</f>
        <v/>
      </c>
      <c r="AM18" s="55"/>
      <c r="AN18" s="55"/>
      <c r="AO18" s="55"/>
      <c r="AP18" s="55"/>
      <c r="AQ18" s="55"/>
      <c r="AR18" s="55"/>
      <c r="AS18" s="55"/>
      <c r="AT18" s="55"/>
      <c r="AU18" s="55"/>
      <c r="AV18" s="55"/>
      <c r="AW18" s="55"/>
      <c r="AX18" s="55"/>
      <c r="AY18" s="55"/>
      <c r="AZ18" s="55"/>
      <c r="BA18" s="55"/>
      <c r="BB18" s="55"/>
      <c r="BC18" s="55"/>
      <c r="BD18" s="55"/>
      <c r="BE18" s="55"/>
      <c r="BF18" s="55"/>
      <c r="BG18" s="55"/>
      <c r="BH18" s="55"/>
    </row>
    <row r="19" spans="2:60" ht="15" customHeight="1">
      <c r="B19" s="22" t="str" cm="1">
        <f t="array" ref="B19">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C19" s="11" t="str" cm="1">
        <f t="array" ref="C19">IF('_Engine Master'!B8&lt;&gt;"","",SDK_RenderDigit("Auto",$E$21,'_Engine Master'!B20,2))</f>
        <v/>
      </c>
      <c r="D19" s="16" t="str" cm="1">
        <f t="array" ref="D19">IF('_Engine Master'!B8&lt;&gt;"","",SDK_RenderDigit("Auto",$E$21,'_Engine Master'!B20,3))</f>
        <v/>
      </c>
      <c r="E19" s="10"/>
      <c r="F19" s="13" t="str" cm="1">
        <f t="array" ref="F19">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G19" s="11" cm="1">
        <f t="array" ref="G19">IF('_Engine Master'!C8&lt;&gt;"","",SDK_RenderDigit("Auto",$I$21,'_Engine Master'!C20,2))</f>
        <v>2</v>
      </c>
      <c r="H19" s="16" t="str" cm="1">
        <f t="array" ref="H19">IF('_Engine Master'!C8&lt;&gt;"","",SDK_RenderDigit("Auto",$I$21,'_Engine Master'!C20,3))</f>
        <v/>
      </c>
      <c r="I19" s="10"/>
      <c r="J19" s="13" t="str" cm="1">
        <f t="array" ref="J19">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K19" s="11" cm="1">
        <f t="array" ref="K19">IF('_Engine Master'!D8&lt;&gt;"","",SDK_RenderDigit("Auto",$M$21,'_Engine Master'!D20,2))</f>
        <v>2</v>
      </c>
      <c r="L19" s="23" cm="1">
        <f t="array" ref="L19">IF('_Engine Master'!D8&lt;&gt;"","",SDK_RenderDigit("Auto",$M$21,'_Engine Master'!D20,3))</f>
        <v>3</v>
      </c>
      <c r="M19" s="10"/>
      <c r="N19" s="22" t="str" cm="1">
        <f t="array" ref="N19">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1</v>
      </c>
      <c r="O19" s="11" cm="1">
        <f t="array" ref="O19">IF('_Engine Master'!E8&lt;&gt;"","",SDK_RenderDigit("Auto",$Q$21,'_Engine Master'!E20,2))</f>
        <v>2</v>
      </c>
      <c r="P19" s="16" t="str" cm="1">
        <f t="array" ref="P19">IF('_Engine Master'!E8&lt;&gt;"","",SDK_RenderDigit("Auto",$Q$21,'_Engine Master'!E20,3))</f>
        <v/>
      </c>
      <c r="Q19" s="10"/>
      <c r="R19" s="13" t="str" cm="1">
        <f t="array" ref="R19">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1</v>
      </c>
      <c r="S19" s="11" t="str" cm="1">
        <f t="array" ref="S19">IF('_Engine Master'!F8&lt;&gt;"","",SDK_RenderDigit("Auto",$U$21,'_Engine Master'!F20,2))</f>
        <v/>
      </c>
      <c r="T19" s="16" t="str" cm="1">
        <f t="array" ref="T19">IF('_Engine Master'!F8&lt;&gt;"","",SDK_RenderDigit("Auto",$U$21,'_Engine Master'!F20,3))</f>
        <v/>
      </c>
      <c r="U19" s="10"/>
      <c r="V19" s="13" t="str" cm="1">
        <f t="array" ref="V19">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W19" s="11" t="str" cm="1">
        <f t="array" ref="W19">IF('_Engine Master'!G8&lt;&gt;"","",SDK_RenderDigit("Auto",$Y$21,'_Engine Master'!G20,2))</f>
        <v/>
      </c>
      <c r="X19" s="23" t="str" cm="1">
        <f t="array" ref="X19">IF('_Engine Master'!G8&lt;&gt;"","",SDK_RenderDigit("Auto",$Y$21,'_Engine Master'!G20,3))</f>
        <v/>
      </c>
      <c r="Y19" s="10"/>
      <c r="Z19" s="22" t="str" cm="1">
        <f t="array" ref="Z19">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1</v>
      </c>
      <c r="AA19" s="11" t="str" cm="1">
        <f t="array" ref="AA19">IF('_Engine Master'!H8&lt;&gt;"","",SDK_RenderDigit("Auto",$AC$21,'_Engine Master'!H20,2))</f>
        <v/>
      </c>
      <c r="AB19" s="16" t="str" cm="1">
        <f t="array" ref="AB19">IF('_Engine Master'!H8&lt;&gt;"","",SDK_RenderDigit("Auto",$AC$21,'_Engine Master'!H20,3))</f>
        <v/>
      </c>
      <c r="AC19" s="10"/>
      <c r="AD19" s="13" t="str" cm="1">
        <f t="array" ref="AD19">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AE19" s="11" t="str" cm="1">
        <f t="array" ref="AE19">IF('_Engine Master'!I8&lt;&gt;"","",SDK_RenderDigit("Auto",$AG$21,'_Engine Master'!I20,2))</f>
        <v/>
      </c>
      <c r="AF19" s="16" cm="1">
        <f t="array" ref="AF19">IF('_Engine Master'!I8&lt;&gt;"","",SDK_RenderDigit("Auto",$AG$21,'_Engine Master'!I20,3))</f>
        <v>3</v>
      </c>
      <c r="AG19" s="10"/>
      <c r="AH19" s="13" t="str" cm="1">
        <f t="array" ref="AH19">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1</v>
      </c>
      <c r="AI19" s="11" t="str" cm="1">
        <f t="array" ref="AI19">IF('_Engine Master'!J8&lt;&gt;"","",SDK_RenderDigit("Auto",$AK$21,'_Engine Master'!J20,2))</f>
        <v/>
      </c>
      <c r="AJ19" s="23" cm="1">
        <f t="array" ref="AJ19">IF('_Engine Master'!J8&lt;&gt;"","",SDK_RenderDigit("Auto",$AK$21,'_Engine Master'!J20,3))</f>
        <v>3</v>
      </c>
      <c r="AK19" s="10"/>
      <c r="AM19" s="55"/>
      <c r="AN19" s="55"/>
      <c r="AO19" s="55"/>
      <c r="AP19" s="55"/>
      <c r="AQ19" s="55"/>
      <c r="AR19" s="55"/>
      <c r="AS19" s="55"/>
      <c r="AT19" s="55"/>
      <c r="AU19" s="55"/>
      <c r="AV19" s="55"/>
      <c r="AW19" s="55"/>
      <c r="AX19" s="55"/>
      <c r="AY19" s="55"/>
      <c r="AZ19" s="55"/>
      <c r="BA19" s="55"/>
      <c r="BB19" s="55"/>
      <c r="BC19" s="55"/>
      <c r="BD19" s="55"/>
      <c r="BE19" s="55"/>
      <c r="BF19" s="55"/>
      <c r="BG19" s="55"/>
      <c r="BH19" s="55"/>
    </row>
    <row r="20" spans="2:60" ht="22" customHeight="1" thickBot="1">
      <c r="B20" s="20" t="str" cm="1">
        <f t="array" ref="B20">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C20" s="34">
        <f>IF('_Engine Master'!B32="","",'_Engine Master'!B32)</f>
        <v>6</v>
      </c>
      <c r="D20" s="17" t="str" cm="1">
        <f t="array" ref="D20">IF('_Engine Master'!B8&lt;&gt;"","",SDK_RenderDigit("Auto",$E$21,'_Engine Master'!B20,6))</f>
        <v/>
      </c>
      <c r="E20" s="10"/>
      <c r="F20" s="14" t="str" cm="1">
        <f t="array" ref="F20">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G20" s="129"/>
      <c r="H20" s="17" t="str" cm="1">
        <f t="array" ref="H20">IF('_Engine Master'!C8&lt;&gt;"","",SDK_RenderDigit("Auto",$I$21,'_Engine Master'!C20,6))</f>
        <v/>
      </c>
      <c r="I20" s="10"/>
      <c r="J20" s="14" t="str" cm="1">
        <f t="array" ref="J20">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K20" s="129"/>
      <c r="L20" s="21" t="str" cm="1">
        <f t="array" ref="L20">IF('_Engine Master'!D8&lt;&gt;"","",SDK_RenderDigit("Auto",$M$21,'_Engine Master'!D20,6))</f>
        <v/>
      </c>
      <c r="M20" s="10"/>
      <c r="N20" s="20" t="str" cm="1">
        <f t="array" ref="N20">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5</v>
      </c>
      <c r="O20" s="129"/>
      <c r="P20" s="17" t="str" cm="1">
        <f t="array" ref="P20">IF('_Engine Master'!E8&lt;&gt;"","",SDK_RenderDigit("Auto",$Q$21,'_Engine Master'!E20,6))</f>
        <v/>
      </c>
      <c r="Q20" s="10"/>
      <c r="R20" s="14" t="str" cm="1">
        <f t="array" ref="R20">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5</v>
      </c>
      <c r="S20" s="129"/>
      <c r="T20" s="17" t="str" cm="1">
        <f t="array" ref="T20">IF('_Engine Master'!F8&lt;&gt;"","",SDK_RenderDigit("Auto",$U$21,'_Engine Master'!F20,6))</f>
        <v/>
      </c>
      <c r="U20" s="10"/>
      <c r="V20" s="14" t="str" cm="1">
        <f t="array" ref="V20">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W20" s="34">
        <f>IF('_Engine Master'!G32="","",'_Engine Master'!G32)</f>
        <v>4</v>
      </c>
      <c r="X20" s="21" t="str" cm="1">
        <f t="array" ref="X20">IF('_Engine Master'!G8&lt;&gt;"","",SDK_RenderDigit("Auto",$Y$21,'_Engine Master'!G20,6))</f>
        <v/>
      </c>
      <c r="Y20" s="10"/>
      <c r="Z20" s="20" t="str" cm="1">
        <f t="array" ref="Z20">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AA20" s="129"/>
      <c r="AB20" s="17" t="str" cm="1">
        <f t="array" ref="AB20">IF('_Engine Master'!H8&lt;&gt;"","",SDK_RenderDigit("Auto",$AC$21,'_Engine Master'!H20,6))</f>
        <v/>
      </c>
      <c r="AC20" s="10"/>
      <c r="AD20" s="14" t="str" cm="1">
        <f t="array" ref="AD20">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5</v>
      </c>
      <c r="AE20" s="129"/>
      <c r="AF20" s="17" t="str" cm="1">
        <f t="array" ref="AF20">IF('_Engine Master'!I8&lt;&gt;"","",SDK_RenderDigit("Auto",$AG$21,'_Engine Master'!I20,6))</f>
        <v/>
      </c>
      <c r="AG20" s="10"/>
      <c r="AH20" s="14" t="str" cm="1">
        <f t="array" ref="AH20">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5</v>
      </c>
      <c r="AI20" s="129"/>
      <c r="AJ20" s="21" t="str" cm="1">
        <f t="array" ref="AJ20">IF('_Engine Master'!J8&lt;&gt;"","",SDK_RenderDigit("Auto",$AK$21,'_Engine Master'!J20,6))</f>
        <v/>
      </c>
      <c r="AK20" s="10"/>
      <c r="AM20" s="55"/>
      <c r="AN20" s="55"/>
      <c r="AO20" s="55"/>
      <c r="AP20" s="55"/>
      <c r="AQ20" s="55"/>
      <c r="AR20" s="55"/>
      <c r="AS20" s="55"/>
      <c r="AT20" s="55"/>
      <c r="AU20" s="55"/>
      <c r="AV20" s="55"/>
      <c r="AW20" s="55"/>
      <c r="AX20" s="55"/>
      <c r="AY20" s="55"/>
      <c r="AZ20" s="55"/>
      <c r="BA20" s="55"/>
      <c r="BB20" s="55"/>
      <c r="BC20" s="55"/>
      <c r="BD20" s="55"/>
      <c r="BE20" s="55"/>
      <c r="BF20" s="55"/>
      <c r="BG20" s="55"/>
      <c r="BH20" s="55"/>
    </row>
    <row r="21" spans="2:60" ht="15" customHeight="1" thickBot="1">
      <c r="B21" s="20" t="str" cm="1">
        <f t="array" ref="B21">IF('_Engine Master'!B8&lt;&gt;"","",SDK_RenderDigit("Auto",$E$21,'_Engine Master'!B20,7))</f>
        <v/>
      </c>
      <c r="C21" s="10" t="str" cm="1">
        <f t="array" ref="C21">IF('_Engine Master'!B8&lt;&gt;"","",SDK_RenderDigit("Auto",$E$21,'_Engine Master'!B20,8))</f>
        <v/>
      </c>
      <c r="D21" s="17" t="str" cm="1">
        <f t="array" ref="D21">IF('_Engine Master'!B8&lt;&gt;"","",SDK_RenderDigit("Auto",$E$21,'_Engine Master'!B20,9))</f>
        <v/>
      </c>
      <c r="E21" s="10" t="str">
        <f>""</f>
        <v/>
      </c>
      <c r="F21" s="14" cm="1">
        <f t="array" ref="F21">IF('_Engine Master'!C8&lt;&gt;"","",SDK_RenderDigit("Auto",$I$21,'_Engine Master'!C20,7))</f>
        <v>7</v>
      </c>
      <c r="G21" s="10" cm="1">
        <f t="array" ref="G21">IF('_Engine Master'!C8&lt;&gt;"","",SDK_RenderDigit("Auto",$I$21,'_Engine Master'!C20,8))</f>
        <v>8</v>
      </c>
      <c r="H21" s="17" cm="1">
        <f t="array" ref="H21">IF('_Engine Master'!C8&lt;&gt;"","",SDK_RenderDigit("Auto",$I$21,'_Engine Master'!C20,9))</f>
        <v>9</v>
      </c>
      <c r="I21" s="10" t="str">
        <f>""</f>
        <v/>
      </c>
      <c r="J21" s="14" t="str" cm="1">
        <f t="array" ref="J21">IF('_Engine Master'!D8&lt;&gt;"","",SDK_RenderDigit("Auto",$M$21,'_Engine Master'!D20,7))</f>
        <v/>
      </c>
      <c r="K21" s="10" cm="1">
        <f t="array" ref="K21">IF('_Engine Master'!D8&lt;&gt;"","",SDK_RenderDigit("Auto",$M$21,'_Engine Master'!D20,8))</f>
        <v>8</v>
      </c>
      <c r="L21" s="21" t="str" cm="1">
        <f t="array" ref="L21">IF('_Engine Master'!D8&lt;&gt;"","",SDK_RenderDigit("Auto",$M$21,'_Engine Master'!D20,9))</f>
        <v/>
      </c>
      <c r="M21" s="10" t="str">
        <f>""</f>
        <v/>
      </c>
      <c r="N21" s="20" cm="1">
        <f t="array" ref="N21">IF('_Engine Master'!E8&lt;&gt;"","",SDK_RenderDigit("Auto",$Q$21,'_Engine Master'!E20,7))</f>
        <v>7</v>
      </c>
      <c r="O21" s="10" t="str" cm="1">
        <f t="array" ref="O21">IF('_Engine Master'!E8&lt;&gt;"","",SDK_RenderDigit("Auto",$Q$21,'_Engine Master'!E20,8))</f>
        <v/>
      </c>
      <c r="P21" s="17" cm="1">
        <f t="array" ref="P21">IF('_Engine Master'!E8&lt;&gt;"","",SDK_RenderDigit("Auto",$Q$21,'_Engine Master'!E20,9))</f>
        <v>9</v>
      </c>
      <c r="Q21" s="10" t="str">
        <f>""</f>
        <v/>
      </c>
      <c r="R21" s="14" cm="1">
        <f t="array" ref="R21">IF('_Engine Master'!F8&lt;&gt;"","",SDK_RenderDigit("Auto",$U$21,'_Engine Master'!F20,7))</f>
        <v>7</v>
      </c>
      <c r="S21" s="10" t="str" cm="1">
        <f t="array" ref="S21">IF('_Engine Master'!F8&lt;&gt;"","",SDK_RenderDigit("Auto",$U$21,'_Engine Master'!F20,8))</f>
        <v/>
      </c>
      <c r="T21" s="17" cm="1">
        <f t="array" ref="T21">IF('_Engine Master'!F8&lt;&gt;"","",SDK_RenderDigit("Auto",$U$21,'_Engine Master'!F20,9))</f>
        <v>9</v>
      </c>
      <c r="U21" s="10" t="str">
        <f>""</f>
        <v/>
      </c>
      <c r="V21" s="14" t="str" cm="1">
        <f t="array" ref="V21">IF('_Engine Master'!G8&lt;&gt;"","",SDK_RenderDigit("Auto",$Y$21,'_Engine Master'!G20,7))</f>
        <v/>
      </c>
      <c r="W21" s="10" t="str" cm="1">
        <f t="array" ref="W21">IF('_Engine Master'!G8&lt;&gt;"","",SDK_RenderDigit("Auto",$Y$21,'_Engine Master'!G20,8))</f>
        <v/>
      </c>
      <c r="X21" s="21" t="str" cm="1">
        <f t="array" ref="X21">IF('_Engine Master'!G8&lt;&gt;"","",SDK_RenderDigit("Auto",$Y$21,'_Engine Master'!G20,9))</f>
        <v/>
      </c>
      <c r="Y21" s="10" t="str">
        <f>""</f>
        <v/>
      </c>
      <c r="Z21" s="20" cm="1">
        <f t="array" ref="Z21">IF('_Engine Master'!H8&lt;&gt;"","",SDK_RenderDigit("Auto",$AC$21,'_Engine Master'!H20,7))</f>
        <v>7</v>
      </c>
      <c r="AA21" s="10" cm="1">
        <f t="array" ref="AA21">IF('_Engine Master'!H8&lt;&gt;"","",SDK_RenderDigit("Auto",$AC$21,'_Engine Master'!H20,8))</f>
        <v>8</v>
      </c>
      <c r="AB21" s="17" t="str" cm="1">
        <f t="array" ref="AB21">IF('_Engine Master'!H8&lt;&gt;"","",SDK_RenderDigit("Auto",$AC$21,'_Engine Master'!H20,9))</f>
        <v/>
      </c>
      <c r="AC21" s="10" t="str">
        <f>""</f>
        <v/>
      </c>
      <c r="AD21" s="14" cm="1">
        <f t="array" ref="AD21">IF('_Engine Master'!I8&lt;&gt;"","",SDK_RenderDigit("Auto",$AG$21,'_Engine Master'!I20,7))</f>
        <v>7</v>
      </c>
      <c r="AE21" s="10" cm="1">
        <f t="array" ref="AE21">IF('_Engine Master'!I8&lt;&gt;"","",SDK_RenderDigit("Auto",$AG$21,'_Engine Master'!I20,8))</f>
        <v>8</v>
      </c>
      <c r="AF21" s="17" t="str" cm="1">
        <f t="array" ref="AF21">IF('_Engine Master'!I8&lt;&gt;"","",SDK_RenderDigit("Auto",$AG$21,'_Engine Master'!I20,9))</f>
        <v/>
      </c>
      <c r="AG21" s="10" t="str">
        <f>""</f>
        <v/>
      </c>
      <c r="AH21" s="14" t="str" cm="1">
        <f t="array" ref="AH21">IF('_Engine Master'!J8&lt;&gt;"","",SDK_RenderDigit("Auto",$AK$21,'_Engine Master'!J20,7))</f>
        <v/>
      </c>
      <c r="AI21" s="10" t="str" cm="1">
        <f t="array" ref="AI21">IF('_Engine Master'!J8&lt;&gt;"","",SDK_RenderDigit("Auto",$AK$21,'_Engine Master'!J20,8))</f>
        <v/>
      </c>
      <c r="AJ21" s="21" t="str" cm="1">
        <f t="array" ref="AJ21">IF('_Engine Master'!J8&lt;&gt;"","",SDK_RenderDigit("Auto",$AK$21,'_Engine Master'!J20,9))</f>
        <v/>
      </c>
      <c r="AK21" s="10" t="str">
        <f>""</f>
        <v/>
      </c>
      <c r="AM21" s="55"/>
      <c r="AN21" s="55"/>
      <c r="AO21" s="55"/>
      <c r="AP21" s="55"/>
      <c r="AQ21" s="55"/>
      <c r="AR21" s="55"/>
      <c r="AS21" s="55"/>
      <c r="AT21" s="55"/>
      <c r="AU21" s="55"/>
      <c r="AV21" s="55"/>
      <c r="AW21" s="55"/>
      <c r="AX21" s="55"/>
      <c r="AY21" s="55"/>
      <c r="AZ21" s="55"/>
      <c r="BA21" s="55"/>
      <c r="BB21" s="55"/>
      <c r="BC21" s="55"/>
      <c r="BD21" s="55"/>
      <c r="BE21" s="55"/>
      <c r="BF21" s="55"/>
      <c r="BG21" s="55"/>
      <c r="BH21" s="55"/>
    </row>
    <row r="22" spans="2:60" ht="15" customHeight="1" thickTop="1">
      <c r="B22" s="24" t="str" cm="1">
        <f t="array" ref="B22">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C22" s="25" t="str" cm="1">
        <f t="array" ref="C22">IF('_Engine Master'!B9&lt;&gt;"","",SDK_RenderDigit("Auto",$E$24,'_Engine Master'!B21,2))</f>
        <v/>
      </c>
      <c r="D22" s="26" t="str" cm="1">
        <f t="array" ref="D22">IF('_Engine Master'!B9&lt;&gt;"","",SDK_RenderDigit("Auto",$E$24,'_Engine Master'!B21,3))</f>
        <v/>
      </c>
      <c r="E22" s="25"/>
      <c r="F22" s="27" t="str" cm="1">
        <f t="array" ref="F22">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G22" s="25" cm="1">
        <f t="array" ref="G22">IF('_Engine Master'!C9&lt;&gt;"","",SDK_RenderDigit("Auto",$I$24,'_Engine Master'!C21,2))</f>
        <v>2</v>
      </c>
      <c r="H22" s="26" t="str" cm="1">
        <f t="array" ref="H22">IF('_Engine Master'!C9&lt;&gt;"","",SDK_RenderDigit("Auto",$I$24,'_Engine Master'!C21,3))</f>
        <v/>
      </c>
      <c r="I22" s="25"/>
      <c r="J22" s="27" t="str" cm="1">
        <f t="array" ref="J22">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K22" s="25" cm="1">
        <f t="array" ref="K22">IF('_Engine Master'!D9&lt;&gt;"","",SDK_RenderDigit("Auto",$M$24,'_Engine Master'!D21,2))</f>
        <v>2</v>
      </c>
      <c r="L22" s="28" t="str" cm="1">
        <f t="array" ref="L22">IF('_Engine Master'!D9&lt;&gt;"","",SDK_RenderDigit("Auto",$M$24,'_Engine Master'!D21,3))</f>
        <v/>
      </c>
      <c r="M22" s="25"/>
      <c r="N22" s="24" t="str" cm="1">
        <f t="array" ref="N22">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O22" s="25" cm="1">
        <f t="array" ref="O22">IF('_Engine Master'!E9&lt;&gt;"","",SDK_RenderDigit("Auto",$Q$24,'_Engine Master'!E21,2))</f>
        <v>2</v>
      </c>
      <c r="P22" s="26" t="str" cm="1">
        <f t="array" ref="P22">IF('_Engine Master'!E9&lt;&gt;"","",SDK_RenderDigit("Auto",$Q$24,'_Engine Master'!E21,3))</f>
        <v/>
      </c>
      <c r="Q22" s="25"/>
      <c r="R22" s="27" t="str" cm="1">
        <f t="array" ref="R22">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S22" s="25" t="str" cm="1">
        <f t="array" ref="S22">IF('_Engine Master'!F9&lt;&gt;"","",SDK_RenderDigit("Auto",$U$24,'_Engine Master'!F21,2))</f>
        <v/>
      </c>
      <c r="T22" s="26" t="str" cm="1">
        <f t="array" ref="T22">IF('_Engine Master'!F9&lt;&gt;"","",SDK_RenderDigit("Auto",$U$24,'_Engine Master'!F21,3))</f>
        <v/>
      </c>
      <c r="U22" s="25"/>
      <c r="V22" s="27" t="str" cm="1">
        <f t="array" ref="V22">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W22" s="25" cm="1">
        <f t="array" ref="W22">IF('_Engine Master'!G9&lt;&gt;"","",SDK_RenderDigit("Auto",$Y$24,'_Engine Master'!G21,2))</f>
        <v>2</v>
      </c>
      <c r="X22" s="28" t="str" cm="1">
        <f t="array" ref="X22">IF('_Engine Master'!G9&lt;&gt;"","",SDK_RenderDigit("Auto",$Y$24,'_Engine Master'!G21,3))</f>
        <v/>
      </c>
      <c r="Y22" s="25"/>
      <c r="Z22" s="24" t="str" cm="1">
        <f t="array" ref="Z22">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AA22" s="25" cm="1">
        <f t="array" ref="AA22">IF('_Engine Master'!H9&lt;&gt;"","",SDK_RenderDigit("Auto",$AC$24,'_Engine Master'!H21,2))</f>
        <v>2</v>
      </c>
      <c r="AB22" s="26" t="str" cm="1">
        <f t="array" ref="AB22">IF('_Engine Master'!H9&lt;&gt;"","",SDK_RenderDigit("Auto",$AC$24,'_Engine Master'!H21,3))</f>
        <v/>
      </c>
      <c r="AC22" s="25"/>
      <c r="AD22" s="27" t="str" cm="1">
        <f t="array" ref="AD22">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AE22" s="25" t="str" cm="1">
        <f t="array" ref="AE22">IF('_Engine Master'!I9&lt;&gt;"","",SDK_RenderDigit("Auto",$AG$24,'_Engine Master'!I21,2))</f>
        <v/>
      </c>
      <c r="AF22" s="26" t="str" cm="1">
        <f t="array" ref="AF22">IF('_Engine Master'!I9&lt;&gt;"","",SDK_RenderDigit("Auto",$AG$24,'_Engine Master'!I21,3))</f>
        <v/>
      </c>
      <c r="AG22" s="25"/>
      <c r="AH22" s="27" t="str" cm="1">
        <f t="array" ref="AH22">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AI22" s="25" t="str" cm="1">
        <f t="array" ref="AI22">IF('_Engine Master'!J9&lt;&gt;"","",SDK_RenderDigit("Auto",$AK$24,'_Engine Master'!J21,2))</f>
        <v/>
      </c>
      <c r="AJ22" s="28" t="str" cm="1">
        <f t="array" ref="AJ22">IF('_Engine Master'!J9&lt;&gt;"","",SDK_RenderDigit("Auto",$AK$24,'_Engine Master'!J21,3))</f>
        <v/>
      </c>
      <c r="AK22" s="10"/>
      <c r="AM22" s="55"/>
      <c r="AN22" s="55"/>
      <c r="AO22" s="55"/>
      <c r="AP22" s="55"/>
      <c r="AQ22" s="55"/>
      <c r="AR22" s="55"/>
      <c r="AS22" s="55"/>
      <c r="AT22" s="55"/>
      <c r="AU22" s="55"/>
      <c r="AV22" s="55"/>
      <c r="AW22" s="55"/>
      <c r="AX22" s="55"/>
      <c r="AY22" s="55"/>
      <c r="AZ22" s="55"/>
      <c r="BA22" s="55"/>
      <c r="BB22" s="55"/>
      <c r="BC22" s="55"/>
      <c r="BD22" s="55"/>
      <c r="BE22" s="55"/>
      <c r="BF22" s="55"/>
      <c r="BG22" s="55"/>
      <c r="BH22" s="55"/>
    </row>
    <row r="23" spans="2:60" ht="22" customHeight="1" thickBot="1">
      <c r="B23" s="20" t="str" cm="1">
        <f t="array" ref="B23">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C23" s="34">
        <f>IF('_Engine Master'!B33="","",'_Engine Master'!B33)</f>
        <v>3</v>
      </c>
      <c r="D23" s="17" t="str" cm="1">
        <f t="array" ref="D23">IF('_Engine Master'!B9&lt;&gt;"","",SDK_RenderDigit("Auto",$E$24,'_Engine Master'!B21,6))</f>
        <v/>
      </c>
      <c r="E23" s="10"/>
      <c r="F23" s="14" t="str" cm="1">
        <f t="array" ref="F23">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5</v>
      </c>
      <c r="G23" s="129"/>
      <c r="H23" s="17" cm="1">
        <f t="array" ref="H23">IF('_Engine Master'!C9&lt;&gt;"","",SDK_RenderDigit("Auto",$I$24,'_Engine Master'!C21,6))</f>
        <v>6</v>
      </c>
      <c r="I23" s="10"/>
      <c r="J23" s="14" t="str" cm="1">
        <f t="array" ref="J23">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K23" s="129"/>
      <c r="L23" s="21" cm="1">
        <f t="array" ref="L23">IF('_Engine Master'!D9&lt;&gt;"","",SDK_RenderDigit("Auto",$M$24,'_Engine Master'!D21,6))</f>
        <v>6</v>
      </c>
      <c r="M23" s="10"/>
      <c r="N23" s="20" t="str" cm="1">
        <f t="array" ref="N23">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4·5</v>
      </c>
      <c r="O23" s="129"/>
      <c r="P23" s="17" t="str" cm="1">
        <f t="array" ref="P23">IF('_Engine Master'!E9&lt;&gt;"","",SDK_RenderDigit("Auto",$Q$24,'_Engine Master'!E21,6))</f>
        <v/>
      </c>
      <c r="Q23" s="10"/>
      <c r="R23" s="14" t="str" cm="1">
        <f t="array" ref="R23">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4·5</v>
      </c>
      <c r="S23" s="129"/>
      <c r="T23" s="17" cm="1">
        <f t="array" ref="T23">IF('_Engine Master'!F9&lt;&gt;"","",SDK_RenderDigit("Auto",$U$24,'_Engine Master'!F21,6))</f>
        <v>6</v>
      </c>
      <c r="U23" s="10"/>
      <c r="V23" s="14" t="str" cm="1">
        <f t="array" ref="V23">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5</v>
      </c>
      <c r="W23" s="129"/>
      <c r="X23" s="21" cm="1">
        <f t="array" ref="X23">IF('_Engine Master'!G9&lt;&gt;"","",SDK_RenderDigit("Auto",$Y$24,'_Engine Master'!G21,6))</f>
        <v>6</v>
      </c>
      <c r="Y23" s="10"/>
      <c r="Z23" s="20" t="str" cm="1">
        <f t="array" ref="Z23">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v>
      </c>
      <c r="AA23" s="129"/>
      <c r="AB23" s="17" cm="1">
        <f t="array" ref="AB23">IF('_Engine Master'!H9&lt;&gt;"","",SDK_RenderDigit("Auto",$AC$24,'_Engine Master'!H21,6))</f>
        <v>6</v>
      </c>
      <c r="AC23" s="10"/>
      <c r="AD23" s="14" t="str" cm="1">
        <f t="array" ref="AD23">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AE23" s="34">
        <f>IF('_Engine Master'!I33="","",'_Engine Master'!I33)</f>
        <v>1</v>
      </c>
      <c r="AF23" s="17" t="str" cm="1">
        <f t="array" ref="AF23">IF('_Engine Master'!I9&lt;&gt;"","",SDK_RenderDigit("Auto",$AG$24,'_Engine Master'!I21,6))</f>
        <v/>
      </c>
      <c r="AG23" s="10"/>
      <c r="AH23" s="14" t="str" cm="1">
        <f t="array" ref="AH23">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4·5</v>
      </c>
      <c r="AI23" s="129"/>
      <c r="AJ23" s="21" cm="1">
        <f t="array" ref="AJ23">IF('_Engine Master'!J9&lt;&gt;"","",SDK_RenderDigit("Auto",$AK$24,'_Engine Master'!J21,6))</f>
        <v>6</v>
      </c>
      <c r="AK23" s="10"/>
      <c r="AM23" s="55"/>
      <c r="AN23" s="55"/>
      <c r="AO23" s="55"/>
      <c r="AP23" s="55"/>
      <c r="AQ23" s="55"/>
      <c r="AR23" s="55"/>
      <c r="AS23" s="55"/>
      <c r="AT23" s="55"/>
      <c r="AU23" s="55"/>
      <c r="AV23" s="55"/>
      <c r="AW23" s="55"/>
      <c r="AX23" s="55"/>
      <c r="AY23" s="55"/>
      <c r="AZ23" s="55"/>
      <c r="BA23" s="55"/>
      <c r="BB23" s="55"/>
      <c r="BC23" s="55"/>
      <c r="BD23" s="55"/>
      <c r="BE23" s="55"/>
      <c r="BF23" s="55"/>
      <c r="BG23" s="55"/>
      <c r="BH23" s="55"/>
    </row>
    <row r="24" spans="2:60" ht="15" customHeight="1">
      <c r="B24" s="20" t="str" cm="1">
        <f t="array" ref="B24">IF('_Engine Master'!B9&lt;&gt;"","",SDK_RenderDigit("Auto",$E$24,'_Engine Master'!B21,7))</f>
        <v/>
      </c>
      <c r="C24" s="10" t="str" cm="1">
        <f t="array" ref="C24">IF('_Engine Master'!B9&lt;&gt;"","",SDK_RenderDigit("Auto",$E$24,'_Engine Master'!B21,8))</f>
        <v/>
      </c>
      <c r="D24" s="17" t="str" cm="1">
        <f t="array" ref="D24">IF('_Engine Master'!B9&lt;&gt;"","",SDK_RenderDigit("Auto",$E$24,'_Engine Master'!B21,9))</f>
        <v/>
      </c>
      <c r="E24" s="10" t="str">
        <f>""</f>
        <v/>
      </c>
      <c r="F24" s="15" t="str" cm="1">
        <f t="array" ref="F24">IF('_Engine Master'!C9&lt;&gt;"","",SDK_RenderDigit("Auto",$I$24,'_Engine Master'!C21,7))</f>
        <v/>
      </c>
      <c r="G24" s="12" cm="1">
        <f t="array" ref="G24">IF('_Engine Master'!C9&lt;&gt;"","",SDK_RenderDigit("Auto",$I$24,'_Engine Master'!C21,8))</f>
        <v>8</v>
      </c>
      <c r="H24" s="18" cm="1">
        <f t="array" ref="H24">IF('_Engine Master'!C9&lt;&gt;"","",SDK_RenderDigit("Auto",$I$24,'_Engine Master'!C21,9))</f>
        <v>9</v>
      </c>
      <c r="I24" s="10" t="str">
        <f>""</f>
        <v/>
      </c>
      <c r="J24" s="14" t="str" cm="1">
        <f t="array" ref="J24">IF('_Engine Master'!D9&lt;&gt;"","",SDK_RenderDigit("Auto",$M$24,'_Engine Master'!D21,7))</f>
        <v/>
      </c>
      <c r="K24" s="10" cm="1">
        <f t="array" ref="K24">IF('_Engine Master'!D9&lt;&gt;"","",SDK_RenderDigit("Auto",$M$24,'_Engine Master'!D21,8))</f>
        <v>8</v>
      </c>
      <c r="L24" s="21" t="str" cm="1">
        <f t="array" ref="L24">IF('_Engine Master'!D9&lt;&gt;"","",SDK_RenderDigit("Auto",$M$24,'_Engine Master'!D21,9))</f>
        <v/>
      </c>
      <c r="M24" s="10" t="str">
        <f>""</f>
        <v/>
      </c>
      <c r="N24" s="20" cm="1">
        <f t="array" ref="N24">IF('_Engine Master'!E9&lt;&gt;"","",SDK_RenderDigit("Auto",$Q$24,'_Engine Master'!E21,7))</f>
        <v>7</v>
      </c>
      <c r="O24" s="10" cm="1">
        <f t="array" ref="O24">IF('_Engine Master'!E9&lt;&gt;"","",SDK_RenderDigit("Auto",$Q$24,'_Engine Master'!E21,8))</f>
        <v>8</v>
      </c>
      <c r="P24" s="17" cm="1">
        <f t="array" ref="P24">IF('_Engine Master'!E9&lt;&gt;"","",SDK_RenderDigit("Auto",$Q$24,'_Engine Master'!E21,9))</f>
        <v>9</v>
      </c>
      <c r="Q24" s="10" t="str">
        <f>""</f>
        <v/>
      </c>
      <c r="R24" s="15" cm="1">
        <f t="array" ref="R24">IF('_Engine Master'!F9&lt;&gt;"","",SDK_RenderDigit("Auto",$U$24,'_Engine Master'!F21,7))</f>
        <v>7</v>
      </c>
      <c r="S24" s="12" t="str" cm="1">
        <f t="array" ref="S24">IF('_Engine Master'!F9&lt;&gt;"","",SDK_RenderDigit("Auto",$U$24,'_Engine Master'!F21,8))</f>
        <v/>
      </c>
      <c r="T24" s="18" cm="1">
        <f t="array" ref="T24">IF('_Engine Master'!F9&lt;&gt;"","",SDK_RenderDigit("Auto",$U$24,'_Engine Master'!F21,9))</f>
        <v>9</v>
      </c>
      <c r="U24" s="10" t="str">
        <f>""</f>
        <v/>
      </c>
      <c r="V24" s="14" t="str" cm="1">
        <f t="array" ref="V24">IF('_Engine Master'!G9&lt;&gt;"","",SDK_RenderDigit("Auto",$Y$24,'_Engine Master'!G21,7))</f>
        <v/>
      </c>
      <c r="W24" s="10" cm="1">
        <f t="array" ref="W24">IF('_Engine Master'!G9&lt;&gt;"","",SDK_RenderDigit("Auto",$Y$24,'_Engine Master'!G21,8))</f>
        <v>8</v>
      </c>
      <c r="X24" s="21" cm="1">
        <f t="array" ref="X24">IF('_Engine Master'!G9&lt;&gt;"","",SDK_RenderDigit("Auto",$Y$24,'_Engine Master'!G21,9))</f>
        <v>9</v>
      </c>
      <c r="Y24" s="10" t="str">
        <f>""</f>
        <v/>
      </c>
      <c r="Z24" s="20" t="str" cm="1">
        <f t="array" ref="Z24">IF('_Engine Master'!H9&lt;&gt;"","",SDK_RenderDigit("Auto",$AC$24,'_Engine Master'!H21,7))</f>
        <v/>
      </c>
      <c r="AA24" s="10" cm="1">
        <f t="array" ref="AA24">IF('_Engine Master'!H9&lt;&gt;"","",SDK_RenderDigit("Auto",$AC$24,'_Engine Master'!H21,8))</f>
        <v>8</v>
      </c>
      <c r="AB24" s="17" t="str" cm="1">
        <f t="array" ref="AB24">IF('_Engine Master'!H9&lt;&gt;"","",SDK_RenderDigit("Auto",$AC$24,'_Engine Master'!H21,9))</f>
        <v/>
      </c>
      <c r="AC24" s="10" t="str">
        <f>""</f>
        <v/>
      </c>
      <c r="AD24" s="15" t="str" cm="1">
        <f t="array" ref="AD24">IF('_Engine Master'!I9&lt;&gt;"","",SDK_RenderDigit("Auto",$AG$24,'_Engine Master'!I21,7))</f>
        <v/>
      </c>
      <c r="AE24" s="12" t="str" cm="1">
        <f t="array" ref="AE24">IF('_Engine Master'!I9&lt;&gt;"","",SDK_RenderDigit("Auto",$AG$24,'_Engine Master'!I21,8))</f>
        <v/>
      </c>
      <c r="AF24" s="18" t="str" cm="1">
        <f t="array" ref="AF24">IF('_Engine Master'!I9&lt;&gt;"","",SDK_RenderDigit("Auto",$AG$24,'_Engine Master'!I21,9))</f>
        <v/>
      </c>
      <c r="AG24" s="10" t="str">
        <f>""</f>
        <v/>
      </c>
      <c r="AH24" s="14" t="str" cm="1">
        <f t="array" ref="AH24">IF('_Engine Master'!J9&lt;&gt;"","",SDK_RenderDigit("Auto",$AK$24,'_Engine Master'!J21,7))</f>
        <v/>
      </c>
      <c r="AI24" s="10" t="str" cm="1">
        <f t="array" ref="AI24">IF('_Engine Master'!J9&lt;&gt;"","",SDK_RenderDigit("Auto",$AK$24,'_Engine Master'!J21,8))</f>
        <v/>
      </c>
      <c r="AJ24" s="21" cm="1">
        <f t="array" ref="AJ24">IF('_Engine Master'!J9&lt;&gt;"","",SDK_RenderDigit("Auto",$AK$24,'_Engine Master'!J21,9))</f>
        <v>9</v>
      </c>
      <c r="AK24" s="10" t="str">
        <f>""</f>
        <v/>
      </c>
      <c r="AM24" s="55"/>
      <c r="AN24" s="55"/>
      <c r="AO24" s="55"/>
      <c r="AP24" s="55"/>
      <c r="AQ24" s="55"/>
      <c r="AR24" s="55"/>
      <c r="AS24" s="55"/>
      <c r="AT24" s="55"/>
      <c r="AU24" s="55"/>
      <c r="AV24" s="55"/>
      <c r="AW24" s="55"/>
      <c r="AX24" s="55"/>
      <c r="AY24" s="55"/>
      <c r="AZ24" s="55"/>
      <c r="BA24" s="55"/>
      <c r="BB24" s="55"/>
      <c r="BC24" s="55"/>
      <c r="BD24" s="55"/>
      <c r="BE24" s="55"/>
      <c r="BF24" s="55"/>
      <c r="BG24" s="55"/>
      <c r="BH24" s="55"/>
    </row>
    <row r="25" spans="2:60" ht="15" customHeight="1">
      <c r="B25" s="22" t="str" cm="1">
        <f t="array" ref="B25">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C25" s="11" cm="1">
        <f t="array" ref="C25">IF('_Engine Master'!B10&lt;&gt;"","",SDK_RenderDigit("Auto",$E$27,'_Engine Master'!B22,2))</f>
        <v>2</v>
      </c>
      <c r="D25" s="16" t="str" cm="1">
        <f t="array" ref="D25">IF('_Engine Master'!B10&lt;&gt;"","",SDK_RenderDigit("Auto",$E$27,'_Engine Master'!B22,3))</f>
        <v/>
      </c>
      <c r="E25" s="10"/>
      <c r="F25" s="14" t="str" cm="1">
        <f t="array" ref="F25">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G25" s="10" t="str" cm="1">
        <f t="array" ref="G25">IF('_Engine Master'!C10&lt;&gt;"","",SDK_RenderDigit("Auto",$I$27,'_Engine Master'!C22,2))</f>
        <v/>
      </c>
      <c r="H25" s="17" t="str" cm="1">
        <f t="array" ref="H25">IF('_Engine Master'!C10&lt;&gt;"","",SDK_RenderDigit("Auto",$I$27,'_Engine Master'!C22,3))</f>
        <v/>
      </c>
      <c r="I25" s="10"/>
      <c r="J25" s="13" t="str" cm="1">
        <f t="array" ref="J25">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1</v>
      </c>
      <c r="K25" s="11" cm="1">
        <f t="array" ref="K25">IF('_Engine Master'!D10&lt;&gt;"","",SDK_RenderDigit("Auto",$M$27,'_Engine Master'!D22,2))</f>
        <v>2</v>
      </c>
      <c r="L25" s="23" t="str" cm="1">
        <f t="array" ref="L25">IF('_Engine Master'!D10&lt;&gt;"","",SDK_RenderDigit("Auto",$M$27,'_Engine Master'!D22,3))</f>
        <v/>
      </c>
      <c r="M25" s="10"/>
      <c r="N25" s="22" t="str" cm="1">
        <f t="array" ref="N25">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1</v>
      </c>
      <c r="O25" s="11" cm="1">
        <f t="array" ref="O25">IF('_Engine Master'!E10&lt;&gt;"","",SDK_RenderDigit("Auto",$Q$27,'_Engine Master'!E22,2))</f>
        <v>2</v>
      </c>
      <c r="P25" s="16" t="str" cm="1">
        <f t="array" ref="P25">IF('_Engine Master'!E10&lt;&gt;"","",SDK_RenderDigit("Auto",$Q$27,'_Engine Master'!E22,3))</f>
        <v/>
      </c>
      <c r="Q25" s="10"/>
      <c r="R25" s="14" t="str" cm="1">
        <f t="array" ref="R25">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1</v>
      </c>
      <c r="S25" s="10" t="str" cm="1">
        <f t="array" ref="S25">IF('_Engine Master'!F10&lt;&gt;"","",SDK_RenderDigit("Auto",$U$27,'_Engine Master'!F22,2))</f>
        <v/>
      </c>
      <c r="T25" s="17" cm="1">
        <f t="array" ref="T25">IF('_Engine Master'!F10&lt;&gt;"","",SDK_RenderDigit("Auto",$U$27,'_Engine Master'!F22,3))</f>
        <v>3</v>
      </c>
      <c r="U25" s="10"/>
      <c r="V25" s="13" t="str" cm="1">
        <f t="array" ref="V25">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1</v>
      </c>
      <c r="W25" s="11" cm="1">
        <f t="array" ref="W25">IF('_Engine Master'!G10&lt;&gt;"","",SDK_RenderDigit("Auto",$Y$27,'_Engine Master'!G22,2))</f>
        <v>2</v>
      </c>
      <c r="X25" s="23" cm="1">
        <f t="array" ref="X25">IF('_Engine Master'!G10&lt;&gt;"","",SDK_RenderDigit("Auto",$Y$27,'_Engine Master'!G22,3))</f>
        <v>3</v>
      </c>
      <c r="Y25" s="10"/>
      <c r="Z25" s="22" t="str" cm="1">
        <f t="array" ref="Z25">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AA25" s="11" cm="1">
        <f t="array" ref="AA25">IF('_Engine Master'!H10&lt;&gt;"","",SDK_RenderDigit("Auto",$AC$27,'_Engine Master'!H22,2))</f>
        <v>2</v>
      </c>
      <c r="AB25" s="16" t="str" cm="1">
        <f t="array" ref="AB25">IF('_Engine Master'!H10&lt;&gt;"","",SDK_RenderDigit("Auto",$AC$27,'_Engine Master'!H22,3))</f>
        <v/>
      </c>
      <c r="AC25" s="10"/>
      <c r="AD25" s="14" t="str" cm="1">
        <f t="array" ref="AD25">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AE25" s="10" cm="1">
        <f t="array" ref="AE25">IF('_Engine Master'!I10&lt;&gt;"","",SDK_RenderDigit("Auto",$AG$27,'_Engine Master'!I22,2))</f>
        <v>2</v>
      </c>
      <c r="AF25" s="17" t="str" cm="1">
        <f t="array" ref="AF25">IF('_Engine Master'!I10&lt;&gt;"","",SDK_RenderDigit("Auto",$AG$27,'_Engine Master'!I22,3))</f>
        <v/>
      </c>
      <c r="AG25" s="10"/>
      <c r="AH25" s="13" t="str" cm="1">
        <f t="array" ref="AH25">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AI25" s="11" t="str" cm="1">
        <f t="array" ref="AI25">IF('_Engine Master'!J10&lt;&gt;"","",SDK_RenderDigit("Auto",$AK$27,'_Engine Master'!J22,2))</f>
        <v/>
      </c>
      <c r="AJ25" s="23" t="str" cm="1">
        <f t="array" ref="AJ25">IF('_Engine Master'!J10&lt;&gt;"","",SDK_RenderDigit("Auto",$AK$27,'_Engine Master'!J22,3))</f>
        <v/>
      </c>
      <c r="AK25" s="10"/>
      <c r="AM25" s="55"/>
      <c r="AN25" s="55"/>
      <c r="AO25" s="55"/>
      <c r="AP25" s="55"/>
      <c r="AQ25" s="55"/>
      <c r="AR25" s="55"/>
      <c r="AS25" s="55"/>
      <c r="AT25" s="55"/>
      <c r="AU25" s="55"/>
      <c r="AV25" s="55"/>
      <c r="AW25" s="55"/>
      <c r="AX25" s="55"/>
      <c r="AY25" s="55"/>
      <c r="AZ25" s="55"/>
      <c r="BA25" s="55"/>
      <c r="BB25" s="55"/>
      <c r="BC25" s="55"/>
      <c r="BD25" s="55"/>
      <c r="BE25" s="55"/>
      <c r="BF25" s="55"/>
      <c r="BG25" s="55"/>
      <c r="BH25" s="55"/>
    </row>
    <row r="26" spans="2:60" ht="22" customHeight="1" thickBot="1">
      <c r="B26" s="20" t="str" cm="1">
        <f t="array" ref="B26">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5</v>
      </c>
      <c r="C26" s="129"/>
      <c r="D26" s="17" t="str" cm="1">
        <f t="array" ref="D26">IF('_Engine Master'!B10&lt;&gt;"","",SDK_RenderDigit("Auto",$E$27,'_Engine Master'!B22,6))</f>
        <v/>
      </c>
      <c r="E26" s="10"/>
      <c r="F26" s="14" t="str" cm="1">
        <f t="array" ref="F26">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G26" s="34">
        <f>IF('_Engine Master'!C34="","",'_Engine Master'!C34)</f>
        <v>4</v>
      </c>
      <c r="H26" s="17" t="str" cm="1">
        <f t="array" ref="H26">IF('_Engine Master'!C10&lt;&gt;"","",SDK_RenderDigit("Auto",$I$27,'_Engine Master'!C22,6))</f>
        <v/>
      </c>
      <c r="I26" s="10"/>
      <c r="J26" s="14" t="str" cm="1">
        <f t="array" ref="J26">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K26" s="129"/>
      <c r="L26" s="21" cm="1">
        <f t="array" ref="L26">IF('_Engine Master'!D10&lt;&gt;"","",SDK_RenderDigit("Auto",$M$27,'_Engine Master'!D22,6))</f>
        <v>6</v>
      </c>
      <c r="M26" s="10"/>
      <c r="N26" s="20" t="str" cm="1">
        <f t="array" ref="N26">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5</v>
      </c>
      <c r="O26" s="129"/>
      <c r="P26" s="17" t="str" cm="1">
        <f t="array" ref="P26">IF('_Engine Master'!E10&lt;&gt;"","",SDK_RenderDigit("Auto",$Q$27,'_Engine Master'!E22,6))</f>
        <v/>
      </c>
      <c r="Q26" s="10"/>
      <c r="R26" s="14" t="str" cm="1">
        <f t="array" ref="R26">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5</v>
      </c>
      <c r="S26" s="129"/>
      <c r="T26" s="17" cm="1">
        <f t="array" ref="T26">IF('_Engine Master'!F10&lt;&gt;"","",SDK_RenderDigit("Auto",$U$27,'_Engine Master'!F22,6))</f>
        <v>6</v>
      </c>
      <c r="U26" s="10"/>
      <c r="V26" s="14" t="str" cm="1">
        <f t="array" ref="V26">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5</v>
      </c>
      <c r="W26" s="129"/>
      <c r="X26" s="21" cm="1">
        <f t="array" ref="X26">IF('_Engine Master'!G10&lt;&gt;"","",SDK_RenderDigit("Auto",$Y$27,'_Engine Master'!G22,6))</f>
        <v>6</v>
      </c>
      <c r="Y26" s="10"/>
      <c r="Z26" s="20" t="str" cm="1">
        <f t="array" ref="Z26">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AA26" s="129"/>
      <c r="AB26" s="17" cm="1">
        <f t="array" ref="AB26">IF('_Engine Master'!H10&lt;&gt;"","",SDK_RenderDigit("Auto",$AC$27,'_Engine Master'!H22,6))</f>
        <v>6</v>
      </c>
      <c r="AC26" s="10"/>
      <c r="AD26" s="14" t="str" cm="1">
        <f t="array" ref="AD26">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5</v>
      </c>
      <c r="AE26" s="129"/>
      <c r="AF26" s="17" cm="1">
        <f t="array" ref="AF26">IF('_Engine Master'!I10&lt;&gt;"","",SDK_RenderDigit("Auto",$AG$27,'_Engine Master'!I22,6))</f>
        <v>6</v>
      </c>
      <c r="AG26" s="10"/>
      <c r="AH26" s="14" t="str" cm="1">
        <f t="array" ref="AH26">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AI26" s="34">
        <f>IF('_Engine Master'!J34="","",'_Engine Master'!J34)</f>
        <v>7</v>
      </c>
      <c r="AJ26" s="21" t="str" cm="1">
        <f t="array" ref="AJ26">IF('_Engine Master'!J10&lt;&gt;"","",SDK_RenderDigit("Auto",$AK$27,'_Engine Master'!J22,6))</f>
        <v/>
      </c>
      <c r="AK26" s="10"/>
      <c r="AM26" s="55"/>
      <c r="AN26" s="55"/>
      <c r="AO26" s="55"/>
      <c r="AP26" s="55"/>
      <c r="AQ26" s="55"/>
      <c r="AR26" s="55"/>
      <c r="AS26" s="55"/>
      <c r="AT26" s="55"/>
      <c r="AU26" s="55"/>
      <c r="AV26" s="55"/>
      <c r="AW26" s="55"/>
      <c r="AX26" s="55"/>
      <c r="AY26" s="55"/>
      <c r="AZ26" s="55"/>
      <c r="BA26" s="55"/>
      <c r="BB26" s="55"/>
      <c r="BC26" s="55"/>
      <c r="BD26" s="55"/>
      <c r="BE26" s="55"/>
      <c r="BF26" s="55"/>
      <c r="BG26" s="55"/>
      <c r="BH26" s="55"/>
    </row>
    <row r="27" spans="2:60" ht="15" customHeight="1">
      <c r="B27" s="20" t="str" cm="1">
        <f t="array" ref="B27">IF('_Engine Master'!B10&lt;&gt;"","",SDK_RenderDigit("Auto",$E$27,'_Engine Master'!B22,7))</f>
        <v/>
      </c>
      <c r="C27" s="10" cm="1">
        <f t="array" ref="C27">IF('_Engine Master'!B10&lt;&gt;"","",SDK_RenderDigit("Auto",$E$27,'_Engine Master'!B22,8))</f>
        <v>8</v>
      </c>
      <c r="D27" s="17" cm="1">
        <f t="array" ref="D27">IF('_Engine Master'!B10&lt;&gt;"","",SDK_RenderDigit("Auto",$E$27,'_Engine Master'!B22,9))</f>
        <v>9</v>
      </c>
      <c r="E27" s="10" t="str">
        <f>""</f>
        <v/>
      </c>
      <c r="F27" s="14" t="str" cm="1">
        <f t="array" ref="F27">IF('_Engine Master'!C10&lt;&gt;"","",SDK_RenderDigit("Auto",$I$27,'_Engine Master'!C22,7))</f>
        <v/>
      </c>
      <c r="G27" s="10" t="str" cm="1">
        <f t="array" ref="G27">IF('_Engine Master'!C10&lt;&gt;"","",SDK_RenderDigit("Auto",$I$27,'_Engine Master'!C22,8))</f>
        <v/>
      </c>
      <c r="H27" s="17" t="str" cm="1">
        <f t="array" ref="H27">IF('_Engine Master'!C10&lt;&gt;"","",SDK_RenderDigit("Auto",$I$27,'_Engine Master'!C22,9))</f>
        <v/>
      </c>
      <c r="I27" s="10" t="str">
        <f>""</f>
        <v/>
      </c>
      <c r="J27" s="14" t="str" cm="1">
        <f t="array" ref="J27">IF('_Engine Master'!D10&lt;&gt;"","",SDK_RenderDigit("Auto",$M$27,'_Engine Master'!D22,7))</f>
        <v/>
      </c>
      <c r="K27" s="10" cm="1">
        <f t="array" ref="K27">IF('_Engine Master'!D10&lt;&gt;"","",SDK_RenderDigit("Auto",$M$27,'_Engine Master'!D22,8))</f>
        <v>8</v>
      </c>
      <c r="L27" s="21" t="str" cm="1">
        <f t="array" ref="L27">IF('_Engine Master'!D10&lt;&gt;"","",SDK_RenderDigit("Auto",$M$27,'_Engine Master'!D22,9))</f>
        <v/>
      </c>
      <c r="M27" s="10" t="str">
        <f>""</f>
        <v/>
      </c>
      <c r="N27" s="20" t="str" cm="1">
        <f t="array" ref="N27">IF('_Engine Master'!E10&lt;&gt;"","",SDK_RenderDigit("Auto",$Q$27,'_Engine Master'!E22,7))</f>
        <v/>
      </c>
      <c r="O27" s="10" cm="1">
        <f t="array" ref="O27">IF('_Engine Master'!E10&lt;&gt;"","",SDK_RenderDigit("Auto",$Q$27,'_Engine Master'!E22,8))</f>
        <v>8</v>
      </c>
      <c r="P27" s="17" cm="1">
        <f t="array" ref="P27">IF('_Engine Master'!E10&lt;&gt;"","",SDK_RenderDigit("Auto",$Q$27,'_Engine Master'!E22,9))</f>
        <v>9</v>
      </c>
      <c r="Q27" s="10" t="str">
        <f>""</f>
        <v/>
      </c>
      <c r="R27" s="14" t="str" cm="1">
        <f t="array" ref="R27">IF('_Engine Master'!F10&lt;&gt;"","",SDK_RenderDigit("Auto",$U$27,'_Engine Master'!F22,7))</f>
        <v/>
      </c>
      <c r="S27" s="10" t="str" cm="1">
        <f t="array" ref="S27">IF('_Engine Master'!F10&lt;&gt;"","",SDK_RenderDigit("Auto",$U$27,'_Engine Master'!F22,8))</f>
        <v/>
      </c>
      <c r="T27" s="17" cm="1">
        <f t="array" ref="T27">IF('_Engine Master'!F10&lt;&gt;"","",SDK_RenderDigit("Auto",$U$27,'_Engine Master'!F22,9))</f>
        <v>9</v>
      </c>
      <c r="U27" s="10" t="str">
        <f>""</f>
        <v/>
      </c>
      <c r="V27" s="14" t="str" cm="1">
        <f t="array" ref="V27">IF('_Engine Master'!G10&lt;&gt;"","",SDK_RenderDigit("Auto",$Y$27,'_Engine Master'!G22,7))</f>
        <v/>
      </c>
      <c r="W27" s="10" cm="1">
        <f t="array" ref="W27">IF('_Engine Master'!G10&lt;&gt;"","",SDK_RenderDigit("Auto",$Y$27,'_Engine Master'!G22,8))</f>
        <v>8</v>
      </c>
      <c r="X27" s="21" cm="1">
        <f t="array" ref="X27">IF('_Engine Master'!G10&lt;&gt;"","",SDK_RenderDigit("Auto",$Y$27,'_Engine Master'!G22,9))</f>
        <v>9</v>
      </c>
      <c r="Y27" s="10" t="str">
        <f>""</f>
        <v/>
      </c>
      <c r="Z27" s="20" t="str" cm="1">
        <f t="array" ref="Z27">IF('_Engine Master'!H10&lt;&gt;"","",SDK_RenderDigit("Auto",$AC$27,'_Engine Master'!H22,7))</f>
        <v/>
      </c>
      <c r="AA27" s="10" cm="1">
        <f t="array" ref="AA27">IF('_Engine Master'!H10&lt;&gt;"","",SDK_RenderDigit("Auto",$AC$27,'_Engine Master'!H22,8))</f>
        <v>8</v>
      </c>
      <c r="AB27" s="17" t="str" cm="1">
        <f t="array" ref="AB27">IF('_Engine Master'!H10&lt;&gt;"","",SDK_RenderDigit("Auto",$AC$27,'_Engine Master'!H22,9))</f>
        <v/>
      </c>
      <c r="AC27" s="10" t="str">
        <f>""</f>
        <v/>
      </c>
      <c r="AD27" s="14" t="str" cm="1">
        <f t="array" ref="AD27">IF('_Engine Master'!I10&lt;&gt;"","",SDK_RenderDigit("Auto",$AG$27,'_Engine Master'!I22,7))</f>
        <v/>
      </c>
      <c r="AE27" s="10" cm="1">
        <f t="array" ref="AE27">IF('_Engine Master'!I10&lt;&gt;"","",SDK_RenderDigit("Auto",$AG$27,'_Engine Master'!I22,8))</f>
        <v>8</v>
      </c>
      <c r="AF27" s="17" t="str" cm="1">
        <f t="array" ref="AF27">IF('_Engine Master'!I10&lt;&gt;"","",SDK_RenderDigit("Auto",$AG$27,'_Engine Master'!I22,9))</f>
        <v/>
      </c>
      <c r="AG27" s="10" t="str">
        <f>""</f>
        <v/>
      </c>
      <c r="AH27" s="14" t="str" cm="1">
        <f t="array" ref="AH27">IF('_Engine Master'!J10&lt;&gt;"","",SDK_RenderDigit("Auto",$AK$27,'_Engine Master'!J22,7))</f>
        <v/>
      </c>
      <c r="AI27" s="10" t="str" cm="1">
        <f t="array" ref="AI27">IF('_Engine Master'!J10&lt;&gt;"","",SDK_RenderDigit("Auto",$AK$27,'_Engine Master'!J22,8))</f>
        <v/>
      </c>
      <c r="AJ27" s="21" t="str" cm="1">
        <f t="array" ref="AJ27">IF('_Engine Master'!J10&lt;&gt;"","",SDK_RenderDigit("Auto",$AK$27,'_Engine Master'!J22,9))</f>
        <v/>
      </c>
      <c r="AK27" s="10" t="str">
        <f>""</f>
        <v/>
      </c>
      <c r="AM27" s="55"/>
      <c r="AN27" s="55"/>
      <c r="AO27" s="55"/>
      <c r="AP27" s="55"/>
      <c r="AQ27" s="55"/>
      <c r="AR27" s="55"/>
      <c r="AS27" s="55"/>
      <c r="AT27" s="55"/>
      <c r="AU27" s="55"/>
      <c r="AV27" s="55"/>
      <c r="AW27" s="55"/>
      <c r="AX27" s="55"/>
      <c r="AY27" s="55"/>
      <c r="AZ27" s="55"/>
      <c r="BA27" s="55"/>
      <c r="BB27" s="55"/>
      <c r="BC27" s="55"/>
      <c r="BD27" s="55"/>
      <c r="BE27" s="55"/>
      <c r="BF27" s="55"/>
      <c r="BG27" s="55"/>
      <c r="BH27" s="55"/>
    </row>
    <row r="28" spans="2:60" ht="15" customHeight="1">
      <c r="B28" s="22" t="str" cm="1">
        <f t="array" ref="B28">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C28" s="11" cm="1">
        <f t="array" ref="C28">IF('_Engine Master'!B11&lt;&gt;"","",SDK_RenderDigit("Auto",$E$30,'_Engine Master'!B23,2))</f>
        <v>2</v>
      </c>
      <c r="D28" s="16" t="str" cm="1">
        <f t="array" ref="D28">IF('_Engine Master'!B11&lt;&gt;"","",SDK_RenderDigit("Auto",$E$30,'_Engine Master'!B23,3))</f>
        <v/>
      </c>
      <c r="E28" s="10"/>
      <c r="F28" s="13" t="str" cm="1">
        <f t="array" ref="F28">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G28" s="11" cm="1">
        <f t="array" ref="G28">IF('_Engine Master'!C11&lt;&gt;"","",SDK_RenderDigit("Auto",$I$30,'_Engine Master'!C23,2))</f>
        <v>2</v>
      </c>
      <c r="H28" s="16" t="str" cm="1">
        <f t="array" ref="H28">IF('_Engine Master'!C11&lt;&gt;"","",SDK_RenderDigit("Auto",$I$30,'_Engine Master'!C23,3))</f>
        <v/>
      </c>
      <c r="I28" s="10"/>
      <c r="J28" s="13" t="str" cm="1">
        <f t="array" ref="J28">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K28" s="11" t="str" cm="1">
        <f t="array" ref="K28">IF('_Engine Master'!D11&lt;&gt;"","",SDK_RenderDigit("Auto",$M$30,'_Engine Master'!D23,2))</f>
        <v/>
      </c>
      <c r="L28" s="23" t="str" cm="1">
        <f t="array" ref="L28">IF('_Engine Master'!D11&lt;&gt;"","",SDK_RenderDigit("Auto",$M$30,'_Engine Master'!D23,3))</f>
        <v/>
      </c>
      <c r="M28" s="10"/>
      <c r="N28" s="22" t="str" cm="1">
        <f t="array" ref="N28">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1</v>
      </c>
      <c r="O28" s="11" cm="1">
        <f t="array" ref="O28">IF('_Engine Master'!E11&lt;&gt;"","",SDK_RenderDigit("Auto",$Q$30,'_Engine Master'!E23,2))</f>
        <v>2</v>
      </c>
      <c r="P28" s="16" t="str" cm="1">
        <f t="array" ref="P28">IF('_Engine Master'!E11&lt;&gt;"","",SDK_RenderDigit("Auto",$Q$30,'_Engine Master'!E23,3))</f>
        <v/>
      </c>
      <c r="Q28" s="10"/>
      <c r="R28" s="13" t="str" cm="1">
        <f t="array" ref="R28">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1</v>
      </c>
      <c r="S28" s="11" t="str" cm="1">
        <f t="array" ref="S28">IF('_Engine Master'!F11&lt;&gt;"","",SDK_RenderDigit("Auto",$U$30,'_Engine Master'!F23,2))</f>
        <v/>
      </c>
      <c r="T28" s="16" t="str" cm="1">
        <f t="array" ref="T28">IF('_Engine Master'!F11&lt;&gt;"","",SDK_RenderDigit("Auto",$U$30,'_Engine Master'!F23,3))</f>
        <v/>
      </c>
      <c r="U28" s="10"/>
      <c r="V28" s="13" t="str" cm="1">
        <f t="array" ref="V28">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1</v>
      </c>
      <c r="W28" s="11" cm="1">
        <f t="array" ref="W28">IF('_Engine Master'!G11&lt;&gt;"","",SDK_RenderDigit("Auto",$Y$30,'_Engine Master'!G23,2))</f>
        <v>2</v>
      </c>
      <c r="X28" s="23" t="str" cm="1">
        <f t="array" ref="X28">IF('_Engine Master'!G11&lt;&gt;"","",SDK_RenderDigit("Auto",$Y$30,'_Engine Master'!G23,3))</f>
        <v/>
      </c>
      <c r="Y28" s="10"/>
      <c r="Z28" s="22" t="str" cm="1">
        <f t="array" ref="Z28">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AA28" s="11" t="str" cm="1">
        <f t="array" ref="AA28">IF('_Engine Master'!H11&lt;&gt;"","",SDK_RenderDigit("Auto",$AC$30,'_Engine Master'!H23,2))</f>
        <v/>
      </c>
      <c r="AB28" s="16" t="str" cm="1">
        <f t="array" ref="AB28">IF('_Engine Master'!H11&lt;&gt;"","",SDK_RenderDigit("Auto",$AC$30,'_Engine Master'!H23,3))</f>
        <v/>
      </c>
      <c r="AC28" s="10"/>
      <c r="AD28" s="13" t="str" cm="1">
        <f t="array" ref="AD28">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AE28" s="11" cm="1">
        <f t="array" ref="AE28">IF('_Engine Master'!I11&lt;&gt;"","",SDK_RenderDigit("Auto",$AG$30,'_Engine Master'!I23,2))</f>
        <v>2</v>
      </c>
      <c r="AF28" s="16" t="str" cm="1">
        <f t="array" ref="AF28">IF('_Engine Master'!I11&lt;&gt;"","",SDK_RenderDigit("Auto",$AG$30,'_Engine Master'!I23,3))</f>
        <v/>
      </c>
      <c r="AG28" s="10"/>
      <c r="AH28" s="13" t="str" cm="1">
        <f t="array" ref="AH28">_xlfn.LET(_xlpm.r,QUOTIENT(ROW()-4,3)+1,_xlpm.c,QUOTIENT(COLUMN()-2,4)+1,_xlpm.live,INDEX('_Engine Master'!$B$3:$J$11,_xlpm.r,_xlpm.c),_xlpm.cand,INDEX('_Engine Master'!$B$15:$J$23,_xlpm.r,_xlpm.c),_xlpm.bad,INDEX('_Engine Master'!$B$51:$J$59,_xlpm.r,_xlpm.c),_xlpm.note,INDEX($B$4:$AK$30,3*_xlpm.r,4*_xlpm.c),_xlpm.coord,"R"&amp;_xlpm.r&amp;"C"&amp;_xlpm.c,_xlpm.role,SDK_CoordRole('_Engine Master'!$B$88,_xlpm.coord),_xlpm.mark,IF(_xlpm.bad,"✖",IF($AS$11="Off","",IF(_xlpm.role="TARGET","▼",IF(_xlpm.role="SOURCE","●","")))),_xlpm.digit,IF(_xlpm.live&lt;&gt;"","",SDK_RenderDigit("Auto",_xlpm.note,_xlpm.cand,1)),_xlfn.TEXTJOIN(" ",TRUE,_xlpm.mark,_xlpm.digit))</f>
        <v/>
      </c>
      <c r="AI28" s="11" t="str" cm="1">
        <f t="array" ref="AI28">IF('_Engine Master'!J11&lt;&gt;"","",SDK_RenderDigit("Auto",$AK$30,'_Engine Master'!J23,2))</f>
        <v/>
      </c>
      <c r="AJ28" s="23" t="str" cm="1">
        <f t="array" ref="AJ28">IF('_Engine Master'!J11&lt;&gt;"","",SDK_RenderDigit("Auto",$AK$30,'_Engine Master'!J23,3))</f>
        <v/>
      </c>
      <c r="AK28" s="10"/>
      <c r="AM28" s="55"/>
      <c r="AN28" s="55"/>
      <c r="AO28" s="55"/>
      <c r="AP28" s="55"/>
      <c r="AQ28" s="55"/>
      <c r="AR28" s="55"/>
      <c r="AS28" s="55"/>
      <c r="AT28" s="55"/>
      <c r="AU28" s="55"/>
      <c r="AV28" s="55"/>
      <c r="AW28" s="55"/>
      <c r="AX28" s="55"/>
      <c r="AY28" s="55"/>
      <c r="AZ28" s="55"/>
      <c r="BA28" s="55"/>
      <c r="BB28" s="55"/>
      <c r="BC28" s="55"/>
      <c r="BD28" s="55"/>
      <c r="BE28" s="55"/>
      <c r="BF28" s="55"/>
      <c r="BG28" s="55"/>
      <c r="BH28" s="55"/>
    </row>
    <row r="29" spans="2:60" ht="22" customHeight="1" thickBot="1">
      <c r="B29" s="20" t="str" cm="1">
        <f t="array" ref="B29">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5</v>
      </c>
      <c r="C29" s="129"/>
      <c r="D29" s="17" t="str" cm="1">
        <f t="array" ref="D29">IF('_Engine Master'!B11&lt;&gt;"","",SDK_RenderDigit("Auto",$E$30,'_Engine Master'!B23,6))</f>
        <v/>
      </c>
      <c r="E29" s="10"/>
      <c r="F29" s="14" t="str" cm="1">
        <f t="array" ref="F29">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5</v>
      </c>
      <c r="G29" s="129"/>
      <c r="H29" s="17" cm="1">
        <f t="array" ref="H29">IF('_Engine Master'!C11&lt;&gt;"","",SDK_RenderDigit("Auto",$I$30,'_Engine Master'!C23,6))</f>
        <v>6</v>
      </c>
      <c r="I29" s="10"/>
      <c r="J29" s="14" t="str" cm="1">
        <f t="array" ref="J29">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K29" s="34">
        <f>IF('_Engine Master'!D35="","",'_Engine Master'!D35)</f>
        <v>7</v>
      </c>
      <c r="L29" s="21" t="str" cm="1">
        <f t="array" ref="L29">IF('_Engine Master'!D11&lt;&gt;"","",SDK_RenderDigit("Auto",$M$30,'_Engine Master'!D23,6))</f>
        <v/>
      </c>
      <c r="M29" s="10"/>
      <c r="N29" s="20" t="str" cm="1">
        <f t="array" ref="N29">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4·5</v>
      </c>
      <c r="O29" s="129"/>
      <c r="P29" s="17" t="str" cm="1">
        <f t="array" ref="P29">IF('_Engine Master'!E11&lt;&gt;"","",SDK_RenderDigit("Auto",$Q$30,'_Engine Master'!E23,6))</f>
        <v/>
      </c>
      <c r="Q29" s="10"/>
      <c r="R29" s="14" t="str" cm="1">
        <f t="array" ref="R29">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4·5</v>
      </c>
      <c r="S29" s="129"/>
      <c r="T29" s="17" cm="1">
        <f t="array" ref="T29">IF('_Engine Master'!F11&lt;&gt;"","",SDK_RenderDigit("Auto",$U$30,'_Engine Master'!F23,6))</f>
        <v>6</v>
      </c>
      <c r="U29" s="10"/>
      <c r="V29" s="14" t="str" cm="1">
        <f t="array" ref="V29">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5</v>
      </c>
      <c r="W29" s="129"/>
      <c r="X29" s="21" cm="1">
        <f t="array" ref="X29">IF('_Engine Master'!G11&lt;&gt;"","",SDK_RenderDigit("Auto",$Y$30,'_Engine Master'!G23,6))</f>
        <v>6</v>
      </c>
      <c r="Y29" s="10"/>
      <c r="Z29" s="20" t="str" cm="1">
        <f t="array" ref="Z29">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
      </c>
      <c r="AA29" s="34">
        <f>IF('_Engine Master'!H35="","",'_Engine Master'!H35)</f>
        <v>3</v>
      </c>
      <c r="AB29" s="17" t="str" cm="1">
        <f t="array" ref="AB29">IF('_Engine Master'!H11&lt;&gt;"","",SDK_RenderDigit("Auto",$AC$30,'_Engine Master'!H23,6))</f>
        <v/>
      </c>
      <c r="AC29" s="10"/>
      <c r="AD29" s="14" t="str" cm="1">
        <f t="array" ref="AD29">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4·5</v>
      </c>
      <c r="AE29" s="129"/>
      <c r="AF29" s="17" cm="1">
        <f t="array" ref="AF29">IF('_Engine Master'!I11&lt;&gt;"","",SDK_RenderDigit("Auto",$AG$30,'_Engine Master'!I23,6))</f>
        <v>6</v>
      </c>
      <c r="AG29" s="10"/>
      <c r="AH29" s="14" t="str" cm="1">
        <f t="array" ref="AH29">_xlfn.LET(_xlpm.r,QUOTIENT(ROW()-5,3)+1,_xlpm.c,QUOTIENT(COLUMN()-2,4)+1,_xlpm.live,INDEX('_Engine Master'!$B$3:$J$11,_xlpm.r,_xlpm.c),_xlpm.cand,INDEX('_Engine Master'!$B$15:$J$23,_xlpm.r,_xlpm.c),_xlpm.note,INDEX($B$4:$AK$30,3*_xlpm.r,4*_xlpm.c),IF(_xlpm.live&lt;&gt;"","",_xlfn.TEXTJOIN("·",TRUE,SDK_RenderDigit("Auto",_xlpm.note,_xlpm.cand,4),SDK_RenderDigit("Auto",_xlpm.note,_xlpm.cand,5))))</f>
        <v>4·5</v>
      </c>
      <c r="AI29" s="129"/>
      <c r="AJ29" s="21" cm="1">
        <f t="array" ref="AJ29">IF('_Engine Master'!J11&lt;&gt;"","",SDK_RenderDigit("Auto",$AK$30,'_Engine Master'!J23,6))</f>
        <v>6</v>
      </c>
      <c r="AK29" s="10"/>
      <c r="AM29" s="55"/>
      <c r="AN29" s="55"/>
      <c r="AO29" s="55"/>
      <c r="AP29" s="55"/>
      <c r="AQ29" s="55"/>
      <c r="AR29" s="55"/>
      <c r="AS29" s="55"/>
      <c r="AT29" s="55"/>
      <c r="AU29" s="55"/>
      <c r="AV29" s="55"/>
      <c r="AW29" s="55"/>
      <c r="AX29" s="55"/>
      <c r="AY29" s="55"/>
      <c r="AZ29" s="55"/>
      <c r="BA29" s="55"/>
      <c r="BB29" s="55"/>
      <c r="BC29" s="55"/>
      <c r="BD29" s="55"/>
      <c r="BE29" s="55"/>
      <c r="BF29" s="55"/>
      <c r="BG29" s="55"/>
      <c r="BH29" s="55"/>
    </row>
    <row r="30" spans="2:60" ht="15" customHeight="1" thickBot="1">
      <c r="B30" s="29" t="str" cm="1">
        <f t="array" ref="B30">IF('_Engine Master'!B11&lt;&gt;"","",SDK_RenderDigit("Auto",$E$30,'_Engine Master'!B23,7))</f>
        <v/>
      </c>
      <c r="C30" s="30" cm="1">
        <f t="array" ref="C30">IF('_Engine Master'!B11&lt;&gt;"","",SDK_RenderDigit("Auto",$E$30,'_Engine Master'!B23,8))</f>
        <v>8</v>
      </c>
      <c r="D30" s="31" cm="1">
        <f t="array" ref="D30">IF('_Engine Master'!B11&lt;&gt;"","",SDK_RenderDigit("Auto",$E$30,'_Engine Master'!B23,9))</f>
        <v>9</v>
      </c>
      <c r="E30" s="30" t="str">
        <f>""</f>
        <v/>
      </c>
      <c r="F30" s="32" t="str" cm="1">
        <f t="array" ref="F30">IF('_Engine Master'!C11&lt;&gt;"","",SDK_RenderDigit("Auto",$I$30,'_Engine Master'!C23,7))</f>
        <v/>
      </c>
      <c r="G30" s="30" cm="1">
        <f t="array" ref="G30">IF('_Engine Master'!C11&lt;&gt;"","",SDK_RenderDigit("Auto",$I$30,'_Engine Master'!C23,8))</f>
        <v>8</v>
      </c>
      <c r="H30" s="31" cm="1">
        <f t="array" ref="H30">IF('_Engine Master'!C11&lt;&gt;"","",SDK_RenderDigit("Auto",$I$30,'_Engine Master'!C23,9))</f>
        <v>9</v>
      </c>
      <c r="I30" s="30" t="str">
        <f>""</f>
        <v/>
      </c>
      <c r="J30" s="32" t="str" cm="1">
        <f t="array" ref="J30">IF('_Engine Master'!D11&lt;&gt;"","",SDK_RenderDigit("Auto",$M$30,'_Engine Master'!D23,7))</f>
        <v/>
      </c>
      <c r="K30" s="30" t="str" cm="1">
        <f t="array" ref="K30">IF('_Engine Master'!D11&lt;&gt;"","",SDK_RenderDigit("Auto",$M$30,'_Engine Master'!D23,8))</f>
        <v/>
      </c>
      <c r="L30" s="33" t="str" cm="1">
        <f t="array" ref="L30">IF('_Engine Master'!D11&lt;&gt;"","",SDK_RenderDigit("Auto",$M$30,'_Engine Master'!D23,9))</f>
        <v/>
      </c>
      <c r="M30" s="30" t="str">
        <f>""</f>
        <v/>
      </c>
      <c r="N30" s="29" t="str" cm="1">
        <f t="array" ref="N30">IF('_Engine Master'!E11&lt;&gt;"","",SDK_RenderDigit("Auto",$Q$30,'_Engine Master'!E23,7))</f>
        <v/>
      </c>
      <c r="O30" s="30" cm="1">
        <f t="array" ref="O30">IF('_Engine Master'!E11&lt;&gt;"","",SDK_RenderDigit("Auto",$Q$30,'_Engine Master'!E23,8))</f>
        <v>8</v>
      </c>
      <c r="P30" s="31" cm="1">
        <f t="array" ref="P30">IF('_Engine Master'!E11&lt;&gt;"","",SDK_RenderDigit("Auto",$Q$30,'_Engine Master'!E23,9))</f>
        <v>9</v>
      </c>
      <c r="Q30" s="30" t="str">
        <f>""</f>
        <v/>
      </c>
      <c r="R30" s="32" t="str" cm="1">
        <f t="array" ref="R30">IF('_Engine Master'!F11&lt;&gt;"","",SDK_RenderDigit("Auto",$U$30,'_Engine Master'!F23,7))</f>
        <v/>
      </c>
      <c r="S30" s="30" t="str" cm="1">
        <f t="array" ref="S30">IF('_Engine Master'!F11&lt;&gt;"","",SDK_RenderDigit("Auto",$U$30,'_Engine Master'!F23,8))</f>
        <v/>
      </c>
      <c r="T30" s="31" cm="1">
        <f t="array" ref="T30">IF('_Engine Master'!F11&lt;&gt;"","",SDK_RenderDigit("Auto",$U$30,'_Engine Master'!F23,9))</f>
        <v>9</v>
      </c>
      <c r="U30" s="30" t="str">
        <f>""</f>
        <v/>
      </c>
      <c r="V30" s="32" t="str" cm="1">
        <f t="array" ref="V30">IF('_Engine Master'!G11&lt;&gt;"","",SDK_RenderDigit("Auto",$Y$30,'_Engine Master'!G23,7))</f>
        <v/>
      </c>
      <c r="W30" s="30" cm="1">
        <f t="array" ref="W30">IF('_Engine Master'!G11&lt;&gt;"","",SDK_RenderDigit("Auto",$Y$30,'_Engine Master'!G23,8))</f>
        <v>8</v>
      </c>
      <c r="X30" s="33" cm="1">
        <f t="array" ref="X30">IF('_Engine Master'!G11&lt;&gt;"","",SDK_RenderDigit("Auto",$Y$30,'_Engine Master'!G23,9))</f>
        <v>9</v>
      </c>
      <c r="Y30" s="30" t="str">
        <f>""</f>
        <v/>
      </c>
      <c r="Z30" s="29" t="str" cm="1">
        <f t="array" ref="Z30">IF('_Engine Master'!H11&lt;&gt;"","",SDK_RenderDigit("Auto",$AC$30,'_Engine Master'!H23,7))</f>
        <v/>
      </c>
      <c r="AA30" s="30" t="str" cm="1">
        <f t="array" ref="AA30">IF('_Engine Master'!H11&lt;&gt;"","",SDK_RenderDigit("Auto",$AC$30,'_Engine Master'!H23,8))</f>
        <v/>
      </c>
      <c r="AB30" s="31" t="str" cm="1">
        <f t="array" ref="AB30">IF('_Engine Master'!H11&lt;&gt;"","",SDK_RenderDigit("Auto",$AC$30,'_Engine Master'!H23,9))</f>
        <v/>
      </c>
      <c r="AC30" s="30" t="str">
        <f>""</f>
        <v/>
      </c>
      <c r="AD30" s="32" t="str" cm="1">
        <f t="array" ref="AD30">IF('_Engine Master'!I11&lt;&gt;"","",SDK_RenderDigit("Auto",$AG$30,'_Engine Master'!I23,7))</f>
        <v/>
      </c>
      <c r="AE30" s="30" cm="1">
        <f t="array" ref="AE30">IF('_Engine Master'!I11&lt;&gt;"","",SDK_RenderDigit("Auto",$AG$30,'_Engine Master'!I23,8))</f>
        <v>8</v>
      </c>
      <c r="AF30" s="31" t="str" cm="1">
        <f t="array" ref="AF30">IF('_Engine Master'!I11&lt;&gt;"","",SDK_RenderDigit("Auto",$AG$30,'_Engine Master'!I23,9))</f>
        <v/>
      </c>
      <c r="AG30" s="30" t="str">
        <f>""</f>
        <v/>
      </c>
      <c r="AH30" s="32" t="str" cm="1">
        <f t="array" ref="AH30">IF('_Engine Master'!J11&lt;&gt;"","",SDK_RenderDigit("Auto",$AK$30,'_Engine Master'!J23,7))</f>
        <v/>
      </c>
      <c r="AI30" s="30" t="str" cm="1">
        <f t="array" ref="AI30">IF('_Engine Master'!J11&lt;&gt;"","",SDK_RenderDigit("Auto",$AK$30,'_Engine Master'!J23,8))</f>
        <v/>
      </c>
      <c r="AJ30" s="33" cm="1">
        <f t="array" ref="AJ30">IF('_Engine Master'!J11&lt;&gt;"","",SDK_RenderDigit("Auto",$AK$30,'_Engine Master'!J23,9))</f>
        <v>9</v>
      </c>
      <c r="AK30" s="10" t="str">
        <f>""</f>
        <v/>
      </c>
      <c r="AM30" s="54"/>
      <c r="AN30" s="54"/>
      <c r="AO30" s="54"/>
      <c r="AP30" s="54"/>
      <c r="AQ30" s="54"/>
      <c r="AR30" s="54"/>
      <c r="AS30" s="54"/>
      <c r="AT30" s="54"/>
      <c r="AU30" s="54"/>
      <c r="AV30" s="54"/>
      <c r="AW30" s="54"/>
      <c r="AX30" s="54"/>
      <c r="AY30" s="54"/>
      <c r="AZ30" s="54"/>
      <c r="BA30" s="54"/>
      <c r="BB30" s="54"/>
      <c r="BC30" s="54"/>
      <c r="BD30" s="54"/>
      <c r="BE30" s="54"/>
      <c r="BF30" s="54"/>
      <c r="BG30" s="54"/>
      <c r="BH30" s="54"/>
    </row>
    <row r="31" spans="2:60" ht="21" hidden="1" customHeight="1"/>
    <row r="32" spans="2:60" ht="21" hidden="1" customHeight="1"/>
    <row r="33" ht="21" hidden="1" customHeight="1"/>
    <row r="34" ht="6" hidden="1" customHeight="1"/>
    <row r="35" ht="6" hidden="1" customHeight="1"/>
    <row r="36" ht="20" hidden="1" customHeight="1"/>
    <row r="37" ht="18" hidden="1" customHeight="1"/>
    <row r="38" ht="18" hidden="1" customHeight="1"/>
    <row r="39" ht="17" thickTop="1"/>
  </sheetData>
  <sheetProtection sheet="1" objects="1" scenarios="1"/>
  <mergeCells count="15">
    <mergeCell ref="B1:BH1"/>
    <mergeCell ref="B2:BH2"/>
    <mergeCell ref="AM4:BH4"/>
    <mergeCell ref="AM5:BH6"/>
    <mergeCell ref="AM7:AS7"/>
    <mergeCell ref="AU7:BA7"/>
    <mergeCell ref="BC7:BH7"/>
    <mergeCell ref="AM12:BH15"/>
    <mergeCell ref="AM16:BH16"/>
    <mergeCell ref="AM8:AS9"/>
    <mergeCell ref="AU8:BA9"/>
    <mergeCell ref="BC8:BH9"/>
    <mergeCell ref="AM10:BH10"/>
    <mergeCell ref="AM11:AQ11"/>
    <mergeCell ref="AS11:AZ11"/>
  </mergeCells>
  <phoneticPr fontId="1" type="noConversion"/>
  <conditionalFormatting sqref="AM5:BH5">
    <cfRule type="expression" dxfId="15" priority="4">
      <formula>LEFT($AM$5,8)="DEAD END"</formula>
    </cfRule>
  </conditionalFormatting>
  <dataValidations count="3">
    <dataValidation type="whole" allowBlank="1" showInputMessage="1" showErrorMessage="1" errorTitle="Enter 1–9" error="Enter one whole number from 1 to 9, or press Delete to clear the square." promptTitle="Player square" prompt="Enter 1–9. Press Delete or Backspace to clear." sqref="AE29 AI29 W29 S29 O29 G29 C29 AE26 AA26 W26 S26 O26 K26 C26 AI23 AA23 W23 S23 O23 K23 G23 AI20 AE20 AA20 S20 O20 K20 G20 AE17 AA17 W17 O17 K17 C17 AI14 AE14 W14 S14 G14 C14 AI11 AE11 W11 S11 G11 C11 AE8 AA8 W8 O8 K8 C8 AI5 AA5 S5 O5 K5 G5" xr:uid="{DD7CE01B-A89B-2849-981B-46C3BE0E7EE4}">
      <formula1>1</formula1>
      <formula2>9</formula2>
    </dataValidation>
    <dataValidation type="custom" allowBlank="1" showInputMessage="1" showErrorMessage="1" errorTitle="Fixed clue" error="This square is part of the puzzle and cannot be changed." promptTitle="Fixed clue" prompt="Gray centers are fixed puzzle clues." sqref="C5 AA29 K29 AI26 G26 AE23 C23 W20 C20 AI17 S17 G17 AA14 O14 K14 AA11 O11 K11 AI8 S8 G8 AE5 W5" xr:uid="{8773A9AB-E200-424B-BFD4-D1E0B18A338B}">
      <formula1>FALSE</formula1>
    </dataValidation>
    <dataValidation type="list" allowBlank="1" showInputMessage="1" showErrorMessage="1" errorTitle="Choose a Coach mode" error="Use Off, Hint, Trace, or Verify." promptTitle="Coach mode" prompt="Choose Off, Hint, Trace, or Verify." sqref="AS11" xr:uid="{C4D90227-F858-D24D-9A3A-193DB9C42235}">
      <formula1>"Off,Hint,Trace,Verify"</formula1>
    </dataValidation>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3" id="{C411EB0F-8A08-5C42-AB1F-32D4F258089A}">
            <xm:f>INDEX('_Engine Master'!$B$51:$J$59,QUOTIENT(ROW()-4,3)+1,QUOTIENT(COLUMN()-2,4)+1)=TRUE</xm:f>
            <x14:dxf>
              <font>
                <b/>
                <i val="0"/>
                <color rgb="FFC00000"/>
              </font>
              <fill>
                <patternFill patternType="solid">
                  <fgColor indexed="64"/>
                  <bgColor rgb="FFFDE9E7"/>
                </patternFill>
              </fill>
            </x14:dxf>
          </x14:cfRule>
          <xm:sqref>B4:AK30</xm:sqref>
        </x14:conditionalFormatting>
        <x14:conditionalFormatting xmlns:xm="http://schemas.microsoft.com/office/excel/2006/main">
          <x14:cfRule type="expression" priority="2" id="{100E071D-3D48-E640-AAE2-4A2EE2C94257}">
            <xm:f>COUNTIF(_Engine!$B$51:$J$59,TRUE)&gt;0</xm:f>
            <x14:dxf>
              <font>
                <b/>
                <i val="0"/>
                <color rgb="FFC00000"/>
              </font>
            </x14:dxf>
          </x14:cfRule>
          <xm:sqref>AU8:BA9</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A9DCC-C4EA-E949-84DD-CE9C6CA790F7}">
  <sheetPr codeName="Sheet7">
    <tabColor rgb="FF70AD47"/>
  </sheetPr>
  <dimension ref="A1:F70"/>
  <sheetViews>
    <sheetView showGridLines="0" workbookViewId="0">
      <selection activeCell="B14" sqref="B14"/>
    </sheetView>
  </sheetViews>
  <sheetFormatPr baseColWidth="10" defaultColWidth="9.33203125" defaultRowHeight="16"/>
  <cols>
    <col min="1" max="1" width="26.6640625" customWidth="1"/>
    <col min="2" max="2" width="37.5" customWidth="1"/>
    <col min="3" max="3" width="20.83203125" customWidth="1"/>
    <col min="4" max="4" width="23.33203125" customWidth="1"/>
    <col min="5" max="5" width="24.1640625" customWidth="1"/>
    <col min="6" max="6" width="45.83203125" customWidth="1"/>
  </cols>
  <sheetData>
    <row r="1" spans="1:6" ht="27" customHeight="1" thickBot="1">
      <c r="A1" s="118" t="s">
        <v>567</v>
      </c>
      <c r="B1" s="119"/>
      <c r="C1" s="119"/>
      <c r="D1" s="119"/>
      <c r="E1" s="119"/>
      <c r="F1" s="119"/>
    </row>
    <row r="2" spans="1:6" ht="18" customHeight="1">
      <c r="A2" s="121" t="s">
        <v>568</v>
      </c>
      <c r="B2" s="121"/>
      <c r="C2" s="121"/>
      <c r="D2" s="121"/>
      <c r="E2" s="121"/>
      <c r="F2" s="121"/>
    </row>
    <row r="3" spans="1:6" ht="7" customHeight="1">
      <c r="A3" s="122"/>
      <c r="B3" s="122"/>
      <c r="C3" s="122"/>
      <c r="D3" s="122"/>
      <c r="E3" s="122"/>
      <c r="F3" s="122"/>
    </row>
    <row r="4" spans="1:6" ht="5" customHeight="1">
      <c r="A4" s="63"/>
      <c r="B4" s="63"/>
      <c r="C4" s="63"/>
      <c r="D4" s="63"/>
      <c r="E4" s="63"/>
      <c r="F4" s="63"/>
    </row>
    <row r="5" spans="1:6" ht="22" customHeight="1">
      <c r="A5" s="123" t="s">
        <v>569</v>
      </c>
      <c r="B5" s="123"/>
      <c r="C5" s="123"/>
      <c r="D5" s="123"/>
      <c r="E5" s="123"/>
      <c r="F5" s="123"/>
    </row>
    <row r="6" spans="1:6" ht="21" customHeight="1" thickBot="1">
      <c r="A6" s="64" t="s">
        <v>192</v>
      </c>
      <c r="B6" s="64" t="s">
        <v>193</v>
      </c>
      <c r="C6" s="64" t="s">
        <v>194</v>
      </c>
      <c r="D6" s="64" t="s">
        <v>6</v>
      </c>
      <c r="E6" s="64" t="s">
        <v>7</v>
      </c>
      <c r="F6" s="64" t="s">
        <v>8</v>
      </c>
    </row>
    <row r="7" spans="1:6" ht="19" customHeight="1">
      <c r="A7" s="124" t="s">
        <v>195</v>
      </c>
      <c r="B7" s="124"/>
      <c r="C7" s="124"/>
      <c r="D7" s="124"/>
      <c r="E7" s="124"/>
      <c r="F7" s="124"/>
    </row>
    <row r="8" spans="1:6" ht="28">
      <c r="A8" s="66" t="s">
        <v>1</v>
      </c>
      <c r="B8" s="65" t="s">
        <v>198</v>
      </c>
      <c r="C8" s="65" t="s">
        <v>199</v>
      </c>
      <c r="D8" s="65" t="s">
        <v>18</v>
      </c>
      <c r="E8" s="65" t="s">
        <v>200</v>
      </c>
      <c r="F8" s="65" t="s">
        <v>201</v>
      </c>
    </row>
    <row r="9" spans="1:6" ht="28">
      <c r="A9" s="66" t="s">
        <v>9</v>
      </c>
      <c r="B9" s="65" t="s">
        <v>202</v>
      </c>
      <c r="C9" s="65" t="s">
        <v>10</v>
      </c>
      <c r="D9" s="65" t="s">
        <v>11</v>
      </c>
      <c r="E9" s="65" t="s">
        <v>203</v>
      </c>
      <c r="F9" s="65" t="s">
        <v>338</v>
      </c>
    </row>
    <row r="10" spans="1:6">
      <c r="A10" s="66" t="s">
        <v>106</v>
      </c>
      <c r="B10" s="65" t="s">
        <v>204</v>
      </c>
      <c r="C10" s="65" t="s">
        <v>42</v>
      </c>
      <c r="D10" s="65" t="s">
        <v>107</v>
      </c>
      <c r="E10" s="65" t="s">
        <v>205</v>
      </c>
      <c r="F10" s="65" t="s">
        <v>206</v>
      </c>
    </row>
    <row r="11" spans="1:6">
      <c r="A11" s="66" t="s">
        <v>12</v>
      </c>
      <c r="B11" s="65" t="s">
        <v>207</v>
      </c>
      <c r="C11" s="65" t="s">
        <v>10</v>
      </c>
      <c r="D11" s="65" t="s">
        <v>208</v>
      </c>
      <c r="E11" s="65" t="s">
        <v>209</v>
      </c>
      <c r="F11" s="65" t="s">
        <v>210</v>
      </c>
    </row>
    <row r="12" spans="1:6">
      <c r="A12" s="66" t="s">
        <v>13</v>
      </c>
      <c r="B12" s="65" t="s">
        <v>211</v>
      </c>
      <c r="C12" s="65" t="s">
        <v>14</v>
      </c>
      <c r="D12" s="65" t="s">
        <v>208</v>
      </c>
      <c r="E12" s="65" t="s">
        <v>212</v>
      </c>
      <c r="F12" s="65" t="s">
        <v>213</v>
      </c>
    </row>
    <row r="13" spans="1:6" ht="19" customHeight="1">
      <c r="A13" s="120" t="s">
        <v>196</v>
      </c>
      <c r="B13" s="120"/>
      <c r="C13" s="120"/>
      <c r="D13" s="120"/>
      <c r="E13" s="120"/>
      <c r="F13" s="120"/>
    </row>
    <row r="14" spans="1:6">
      <c r="A14" s="66" t="s">
        <v>41</v>
      </c>
      <c r="B14" s="65" t="s">
        <v>214</v>
      </c>
      <c r="C14" s="65" t="s">
        <v>42</v>
      </c>
      <c r="D14" s="65" t="s">
        <v>215</v>
      </c>
      <c r="E14" s="65" t="s">
        <v>216</v>
      </c>
      <c r="F14" s="65" t="s">
        <v>217</v>
      </c>
    </row>
    <row r="15" spans="1:6" ht="28">
      <c r="A15" s="66" t="s">
        <v>44</v>
      </c>
      <c r="B15" s="65" t="s">
        <v>218</v>
      </c>
      <c r="C15" s="65" t="s">
        <v>42</v>
      </c>
      <c r="D15" s="65" t="s">
        <v>215</v>
      </c>
      <c r="E15" s="65" t="s">
        <v>216</v>
      </c>
      <c r="F15" s="65" t="s">
        <v>45</v>
      </c>
    </row>
    <row r="16" spans="1:6" ht="28">
      <c r="A16" s="66" t="s">
        <v>46</v>
      </c>
      <c r="B16" s="65" t="s">
        <v>219</v>
      </c>
      <c r="C16" s="65" t="s">
        <v>42</v>
      </c>
      <c r="D16" s="65" t="s">
        <v>215</v>
      </c>
      <c r="E16" s="65" t="s">
        <v>216</v>
      </c>
      <c r="F16" s="65" t="s">
        <v>47</v>
      </c>
    </row>
    <row r="17" spans="1:6" ht="28">
      <c r="A17" s="66" t="s">
        <v>48</v>
      </c>
      <c r="B17" s="65" t="s">
        <v>220</v>
      </c>
      <c r="C17" s="65" t="s">
        <v>42</v>
      </c>
      <c r="D17" s="65" t="s">
        <v>215</v>
      </c>
      <c r="E17" s="65" t="s">
        <v>216</v>
      </c>
      <c r="F17" s="65" t="s">
        <v>221</v>
      </c>
    </row>
    <row r="18" spans="1:6">
      <c r="A18" s="66" t="s">
        <v>222</v>
      </c>
      <c r="B18" s="65" t="s">
        <v>223</v>
      </c>
      <c r="C18" s="65" t="s">
        <v>42</v>
      </c>
      <c r="D18" s="65" t="s">
        <v>215</v>
      </c>
      <c r="E18" s="65" t="s">
        <v>73</v>
      </c>
      <c r="F18" s="65" t="s">
        <v>224</v>
      </c>
    </row>
    <row r="19" spans="1:6" ht="19" customHeight="1">
      <c r="A19" s="120" t="s">
        <v>105</v>
      </c>
      <c r="B19" s="120"/>
      <c r="C19" s="120"/>
      <c r="D19" s="120"/>
      <c r="E19" s="120"/>
      <c r="F19" s="120"/>
    </row>
    <row r="20" spans="1:6">
      <c r="A20" s="66" t="s">
        <v>108</v>
      </c>
      <c r="B20" s="65" t="s">
        <v>225</v>
      </c>
      <c r="C20" s="65" t="s">
        <v>42</v>
      </c>
      <c r="D20" s="65" t="s">
        <v>226</v>
      </c>
      <c r="E20" s="65" t="s">
        <v>227</v>
      </c>
      <c r="F20" s="65" t="s">
        <v>228</v>
      </c>
    </row>
    <row r="21" spans="1:6">
      <c r="A21" s="66" t="s">
        <v>110</v>
      </c>
      <c r="B21" s="65" t="s">
        <v>229</v>
      </c>
      <c r="C21" s="65" t="s">
        <v>42</v>
      </c>
      <c r="D21" s="65" t="s">
        <v>226</v>
      </c>
      <c r="E21" s="65" t="s">
        <v>227</v>
      </c>
      <c r="F21" s="65" t="s">
        <v>230</v>
      </c>
    </row>
    <row r="22" spans="1:6" ht="28">
      <c r="A22" s="66" t="s">
        <v>111</v>
      </c>
      <c r="B22" s="65" t="s">
        <v>231</v>
      </c>
      <c r="C22" s="65" t="s">
        <v>42</v>
      </c>
      <c r="D22" s="65" t="s">
        <v>226</v>
      </c>
      <c r="E22" s="65" t="s">
        <v>227</v>
      </c>
      <c r="F22" s="65" t="s">
        <v>232</v>
      </c>
    </row>
    <row r="23" spans="1:6">
      <c r="A23" s="66" t="s">
        <v>109</v>
      </c>
      <c r="B23" s="65" t="s">
        <v>233</v>
      </c>
      <c r="C23" s="65" t="s">
        <v>42</v>
      </c>
      <c r="D23" s="65" t="s">
        <v>43</v>
      </c>
      <c r="E23" s="65" t="s">
        <v>234</v>
      </c>
      <c r="F23" s="65" t="s">
        <v>235</v>
      </c>
    </row>
    <row r="24" spans="1:6" ht="28">
      <c r="A24" s="66" t="s">
        <v>115</v>
      </c>
      <c r="B24" s="65" t="s">
        <v>236</v>
      </c>
      <c r="C24" s="65" t="s">
        <v>42</v>
      </c>
      <c r="D24" s="65" t="s">
        <v>116</v>
      </c>
      <c r="E24" s="65" t="s">
        <v>237</v>
      </c>
      <c r="F24" s="65" t="s">
        <v>238</v>
      </c>
    </row>
    <row r="25" spans="1:6" ht="28">
      <c r="A25" s="66" t="s">
        <v>112</v>
      </c>
      <c r="B25" s="65" t="s">
        <v>239</v>
      </c>
      <c r="C25" s="65" t="s">
        <v>113</v>
      </c>
      <c r="D25" s="65" t="s">
        <v>226</v>
      </c>
      <c r="E25" s="65" t="s">
        <v>114</v>
      </c>
      <c r="F25" s="65" t="s">
        <v>240</v>
      </c>
    </row>
    <row r="26" spans="1:6" ht="19" customHeight="1">
      <c r="A26" s="120" t="s">
        <v>197</v>
      </c>
      <c r="B26" s="120"/>
      <c r="C26" s="120"/>
      <c r="D26" s="120"/>
      <c r="E26" s="120"/>
      <c r="F26" s="120"/>
    </row>
    <row r="27" spans="1:6" ht="28">
      <c r="A27" s="66" t="s">
        <v>15</v>
      </c>
      <c r="B27" s="65" t="s">
        <v>241</v>
      </c>
      <c r="C27" s="65" t="s">
        <v>16</v>
      </c>
      <c r="D27" s="65" t="s">
        <v>242</v>
      </c>
      <c r="E27" s="65" t="s">
        <v>17</v>
      </c>
      <c r="F27" s="65" t="s">
        <v>243</v>
      </c>
    </row>
    <row r="28" spans="1:6" ht="28">
      <c r="A28" s="66" t="s">
        <v>138</v>
      </c>
      <c r="B28" s="65" t="s">
        <v>244</v>
      </c>
      <c r="C28" s="65" t="s">
        <v>139</v>
      </c>
      <c r="D28" s="65" t="s">
        <v>140</v>
      </c>
      <c r="E28" s="65" t="s">
        <v>245</v>
      </c>
      <c r="F28" s="65" t="s">
        <v>246</v>
      </c>
    </row>
    <row r="29" spans="1:6" ht="28">
      <c r="A29" s="66" t="s">
        <v>247</v>
      </c>
      <c r="B29" s="65" t="s">
        <v>248</v>
      </c>
      <c r="C29" s="65" t="s">
        <v>249</v>
      </c>
      <c r="D29" s="65" t="s">
        <v>250</v>
      </c>
      <c r="E29" s="65" t="s">
        <v>251</v>
      </c>
      <c r="F29" s="65" t="s">
        <v>252</v>
      </c>
    </row>
    <row r="30" spans="1:6" ht="28">
      <c r="A30" s="66" t="s">
        <v>253</v>
      </c>
      <c r="B30" s="65" t="s">
        <v>254</v>
      </c>
      <c r="C30" s="65" t="s">
        <v>255</v>
      </c>
      <c r="D30" s="65" t="s">
        <v>256</v>
      </c>
      <c r="E30" s="65" t="s">
        <v>257</v>
      </c>
      <c r="F30" s="65" t="s">
        <v>258</v>
      </c>
    </row>
    <row r="31" spans="1:6" ht="8" customHeight="1">
      <c r="A31" s="66"/>
      <c r="B31" s="65"/>
      <c r="C31" s="65"/>
      <c r="D31" s="65"/>
      <c r="E31" s="65"/>
      <c r="F31" s="65"/>
    </row>
    <row r="32" spans="1:6" ht="19" customHeight="1">
      <c r="A32" s="120" t="s">
        <v>295</v>
      </c>
      <c r="B32" s="120"/>
      <c r="C32" s="120"/>
      <c r="D32" s="120"/>
      <c r="E32" s="120"/>
      <c r="F32" s="120"/>
    </row>
    <row r="33" spans="1:6">
      <c r="A33" s="66" t="s">
        <v>277</v>
      </c>
      <c r="B33" s="65" t="s">
        <v>296</v>
      </c>
      <c r="C33" s="65" t="s">
        <v>42</v>
      </c>
      <c r="D33" s="65" t="s">
        <v>297</v>
      </c>
      <c r="E33" s="65" t="s">
        <v>298</v>
      </c>
      <c r="F33" s="65" t="s">
        <v>299</v>
      </c>
    </row>
    <row r="34" spans="1:6">
      <c r="A34" s="66" t="s">
        <v>300</v>
      </c>
      <c r="B34" s="65" t="s">
        <v>301</v>
      </c>
      <c r="C34" s="65" t="s">
        <v>42</v>
      </c>
      <c r="D34" s="65" t="s">
        <v>297</v>
      </c>
      <c r="E34" s="65" t="s">
        <v>302</v>
      </c>
      <c r="F34" s="65" t="s">
        <v>303</v>
      </c>
    </row>
    <row r="35" spans="1:6">
      <c r="A35" s="66" t="s">
        <v>304</v>
      </c>
      <c r="B35" s="65" t="s">
        <v>305</v>
      </c>
      <c r="C35" s="65" t="s">
        <v>42</v>
      </c>
      <c r="D35" s="65" t="s">
        <v>297</v>
      </c>
      <c r="E35" s="65" t="s">
        <v>302</v>
      </c>
      <c r="F35" s="65" t="s">
        <v>306</v>
      </c>
    </row>
    <row r="36" spans="1:6" ht="28">
      <c r="A36" s="66" t="s">
        <v>278</v>
      </c>
      <c r="B36" s="65" t="s">
        <v>307</v>
      </c>
      <c r="C36" s="65" t="s">
        <v>42</v>
      </c>
      <c r="D36" s="65" t="s">
        <v>297</v>
      </c>
      <c r="E36" s="65" t="s">
        <v>308</v>
      </c>
      <c r="F36" s="65" t="s">
        <v>309</v>
      </c>
    </row>
    <row r="37" spans="1:6">
      <c r="A37" s="66" t="s">
        <v>279</v>
      </c>
      <c r="B37" s="65" t="s">
        <v>310</v>
      </c>
      <c r="C37" s="65" t="s">
        <v>42</v>
      </c>
      <c r="D37" s="65" t="s">
        <v>208</v>
      </c>
      <c r="E37" s="65" t="s">
        <v>311</v>
      </c>
      <c r="F37" s="65" t="s">
        <v>312</v>
      </c>
    </row>
    <row r="38" spans="1:6" ht="8" customHeight="1">
      <c r="A38" s="66"/>
      <c r="B38" s="65"/>
      <c r="C38" s="65"/>
      <c r="D38" s="65"/>
      <c r="E38" s="65"/>
      <c r="F38" s="65"/>
    </row>
    <row r="39" spans="1:6" ht="19" customHeight="1">
      <c r="A39" s="120" t="s">
        <v>359</v>
      </c>
      <c r="B39" s="120"/>
      <c r="C39" s="120"/>
      <c r="D39" s="120"/>
      <c r="E39" s="120"/>
      <c r="F39" s="120"/>
    </row>
    <row r="40" spans="1:6" ht="28">
      <c r="A40" s="66" t="s">
        <v>339</v>
      </c>
      <c r="B40" s="65" t="s">
        <v>340</v>
      </c>
      <c r="C40" s="65" t="s">
        <v>341</v>
      </c>
      <c r="D40" s="65" t="s">
        <v>18</v>
      </c>
      <c r="E40" s="65" t="s">
        <v>342</v>
      </c>
      <c r="F40" s="65" t="s">
        <v>343</v>
      </c>
    </row>
    <row r="41" spans="1:6" ht="28">
      <c r="A41" s="66" t="s">
        <v>344</v>
      </c>
      <c r="B41" s="65" t="s">
        <v>345</v>
      </c>
      <c r="C41" s="65" t="s">
        <v>346</v>
      </c>
      <c r="D41" s="65" t="s">
        <v>347</v>
      </c>
      <c r="E41" s="65" t="s">
        <v>342</v>
      </c>
      <c r="F41" s="65" t="s">
        <v>348</v>
      </c>
    </row>
    <row r="42" spans="1:6" ht="28">
      <c r="A42" s="66" t="s">
        <v>349</v>
      </c>
      <c r="B42" s="65" t="s">
        <v>350</v>
      </c>
      <c r="C42" s="65" t="s">
        <v>42</v>
      </c>
      <c r="D42" s="65" t="s">
        <v>351</v>
      </c>
      <c r="E42" s="65" t="s">
        <v>356</v>
      </c>
      <c r="F42" s="65" t="s">
        <v>357</v>
      </c>
    </row>
    <row r="43" spans="1:6" ht="28">
      <c r="A43" s="66" t="s">
        <v>352</v>
      </c>
      <c r="B43" s="65" t="s">
        <v>353</v>
      </c>
      <c r="C43" s="65" t="s">
        <v>42</v>
      </c>
      <c r="D43" s="65" t="s">
        <v>208</v>
      </c>
      <c r="E43" s="65" t="s">
        <v>356</v>
      </c>
      <c r="F43" s="65" t="s">
        <v>358</v>
      </c>
    </row>
    <row r="44" spans="1:6" ht="8" customHeight="1">
      <c r="A44" s="66"/>
      <c r="B44" s="65"/>
      <c r="C44" s="65"/>
      <c r="D44" s="65"/>
      <c r="E44" s="65"/>
      <c r="F44" s="65"/>
    </row>
    <row r="45" spans="1:6" ht="19" customHeight="1">
      <c r="A45" s="120" t="s">
        <v>360</v>
      </c>
      <c r="B45" s="120"/>
      <c r="C45" s="120"/>
      <c r="D45" s="120"/>
      <c r="E45" s="120"/>
      <c r="F45" s="120"/>
    </row>
    <row r="46" spans="1:6" ht="42">
      <c r="A46" s="66" t="s">
        <v>361</v>
      </c>
      <c r="B46" s="65" t="s">
        <v>362</v>
      </c>
      <c r="C46" s="65" t="s">
        <v>363</v>
      </c>
      <c r="D46" s="65" t="s">
        <v>462</v>
      </c>
      <c r="E46" s="65" t="s">
        <v>364</v>
      </c>
      <c r="F46" s="65" t="s">
        <v>463</v>
      </c>
    </row>
    <row r="47" spans="1:6" ht="28">
      <c r="A47" s="66" t="s">
        <v>365</v>
      </c>
      <c r="B47" s="65" t="s">
        <v>464</v>
      </c>
      <c r="C47" s="65" t="s">
        <v>366</v>
      </c>
      <c r="D47" s="65" t="s">
        <v>465</v>
      </c>
      <c r="E47" s="65" t="s">
        <v>367</v>
      </c>
      <c r="F47" s="65" t="s">
        <v>368</v>
      </c>
    </row>
    <row r="48" spans="1:6" ht="28">
      <c r="A48" s="66" t="s">
        <v>369</v>
      </c>
      <c r="B48" s="65" t="s">
        <v>370</v>
      </c>
      <c r="C48" s="65" t="s">
        <v>371</v>
      </c>
      <c r="D48" s="65" t="s">
        <v>372</v>
      </c>
      <c r="E48" s="65" t="s">
        <v>373</v>
      </c>
      <c r="F48" s="65" t="s">
        <v>374</v>
      </c>
    </row>
    <row r="49" spans="1:6" ht="8" customHeight="1">
      <c r="A49" s="66"/>
      <c r="B49" s="65"/>
      <c r="C49" s="65"/>
      <c r="D49" s="65"/>
      <c r="E49" s="65"/>
      <c r="F49" s="65"/>
    </row>
    <row r="50" spans="1:6" ht="19" customHeight="1">
      <c r="A50" s="120" t="s">
        <v>387</v>
      </c>
      <c r="B50" s="120"/>
      <c r="C50" s="120"/>
      <c r="D50" s="120"/>
      <c r="E50" s="120"/>
      <c r="F50" s="120"/>
    </row>
    <row r="51" spans="1:6" ht="28">
      <c r="A51" s="66" t="s">
        <v>388</v>
      </c>
      <c r="B51" s="65" t="s">
        <v>389</v>
      </c>
      <c r="C51" s="65" t="s">
        <v>390</v>
      </c>
      <c r="D51" s="65" t="s">
        <v>391</v>
      </c>
      <c r="E51" s="65" t="s">
        <v>392</v>
      </c>
      <c r="F51" s="65" t="s">
        <v>393</v>
      </c>
    </row>
    <row r="52" spans="1:6" ht="28">
      <c r="A52" s="66" t="s">
        <v>394</v>
      </c>
      <c r="B52" s="65" t="s">
        <v>395</v>
      </c>
      <c r="C52" s="65" t="s">
        <v>396</v>
      </c>
      <c r="D52" s="65" t="s">
        <v>391</v>
      </c>
      <c r="E52" s="65" t="s">
        <v>397</v>
      </c>
      <c r="F52" s="65" t="s">
        <v>398</v>
      </c>
    </row>
    <row r="53" spans="1:6" ht="28">
      <c r="A53" s="66" t="s">
        <v>399</v>
      </c>
      <c r="B53" s="65" t="s">
        <v>400</v>
      </c>
      <c r="C53" s="65" t="s">
        <v>42</v>
      </c>
      <c r="D53" s="65" t="s">
        <v>401</v>
      </c>
      <c r="E53" s="65" t="s">
        <v>402</v>
      </c>
      <c r="F53" s="65" t="s">
        <v>403</v>
      </c>
    </row>
    <row r="54" spans="1:6" ht="8" customHeight="1">
      <c r="A54" s="66"/>
      <c r="B54" s="65"/>
      <c r="C54" s="65"/>
      <c r="D54" s="65"/>
      <c r="E54" s="65"/>
      <c r="F54" s="65"/>
    </row>
    <row r="55" spans="1:6" ht="19" customHeight="1">
      <c r="A55" s="120" t="s">
        <v>466</v>
      </c>
      <c r="B55" s="120"/>
      <c r="C55" s="120"/>
      <c r="D55" s="120"/>
      <c r="E55" s="120"/>
      <c r="F55" s="120"/>
    </row>
    <row r="56" spans="1:6" ht="28">
      <c r="A56" s="66" t="s">
        <v>467</v>
      </c>
      <c r="B56" s="65" t="s">
        <v>468</v>
      </c>
      <c r="C56" s="65" t="s">
        <v>42</v>
      </c>
      <c r="D56" s="65" t="s">
        <v>469</v>
      </c>
      <c r="E56" s="65" t="s">
        <v>361</v>
      </c>
      <c r="F56" s="65" t="s">
        <v>470</v>
      </c>
    </row>
    <row r="57" spans="1:6" ht="28">
      <c r="A57" s="66" t="s">
        <v>471</v>
      </c>
      <c r="B57" s="65" t="s">
        <v>472</v>
      </c>
      <c r="C57" s="65" t="s">
        <v>473</v>
      </c>
      <c r="D57" s="65" t="s">
        <v>208</v>
      </c>
      <c r="E57" s="65" t="s">
        <v>474</v>
      </c>
      <c r="F57" s="65" t="s">
        <v>475</v>
      </c>
    </row>
    <row r="58" spans="1:6" ht="42">
      <c r="A58" s="66" t="s">
        <v>476</v>
      </c>
      <c r="B58" s="65" t="s">
        <v>477</v>
      </c>
      <c r="C58" s="65" t="s">
        <v>478</v>
      </c>
      <c r="D58" s="65" t="s">
        <v>256</v>
      </c>
      <c r="E58" s="65" t="s">
        <v>479</v>
      </c>
      <c r="F58" s="65" t="s">
        <v>480</v>
      </c>
    </row>
    <row r="59" spans="1:6" ht="8" customHeight="1">
      <c r="A59" s="66"/>
      <c r="B59" s="65"/>
      <c r="C59" s="65"/>
      <c r="D59" s="65"/>
      <c r="E59" s="65"/>
      <c r="F59" s="65"/>
    </row>
    <row r="60" spans="1:6" ht="19" customHeight="1">
      <c r="A60" s="120" t="s">
        <v>497</v>
      </c>
      <c r="B60" s="120"/>
      <c r="C60" s="120"/>
      <c r="D60" s="120"/>
      <c r="E60" s="120"/>
      <c r="F60" s="120"/>
    </row>
    <row r="61" spans="1:6" ht="28">
      <c r="A61" s="66" t="s">
        <v>498</v>
      </c>
      <c r="B61" s="65" t="s">
        <v>499</v>
      </c>
      <c r="C61" s="65" t="s">
        <v>500</v>
      </c>
      <c r="D61" s="65" t="s">
        <v>501</v>
      </c>
      <c r="E61" s="65" t="s">
        <v>502</v>
      </c>
      <c r="F61" s="65" t="s">
        <v>503</v>
      </c>
    </row>
    <row r="62" spans="1:6" ht="28">
      <c r="A62" s="66" t="s">
        <v>504</v>
      </c>
      <c r="B62" s="65" t="s">
        <v>505</v>
      </c>
      <c r="C62" s="65" t="s">
        <v>506</v>
      </c>
      <c r="D62" s="65" t="s">
        <v>507</v>
      </c>
      <c r="E62" s="65" t="s">
        <v>502</v>
      </c>
      <c r="F62" s="65" t="s">
        <v>508</v>
      </c>
    </row>
    <row r="63" spans="1:6" ht="28">
      <c r="A63" s="66" t="s">
        <v>509</v>
      </c>
      <c r="B63" s="65" t="s">
        <v>510</v>
      </c>
      <c r="C63" s="65" t="s">
        <v>511</v>
      </c>
      <c r="D63" s="65" t="s">
        <v>566</v>
      </c>
      <c r="E63" s="65" t="s">
        <v>512</v>
      </c>
      <c r="F63" s="65" t="s">
        <v>513</v>
      </c>
    </row>
    <row r="64" spans="1:6" ht="28">
      <c r="A64" s="66" t="s">
        <v>514</v>
      </c>
      <c r="B64" s="65" t="s">
        <v>515</v>
      </c>
      <c r="C64" s="65" t="s">
        <v>516</v>
      </c>
      <c r="D64" s="65" t="s">
        <v>256</v>
      </c>
      <c r="E64" s="65" t="s">
        <v>479</v>
      </c>
      <c r="F64" s="65" t="s">
        <v>517</v>
      </c>
    </row>
    <row r="65" spans="1:6" ht="8" customHeight="1">
      <c r="A65" s="66"/>
      <c r="B65" s="65"/>
      <c r="C65" s="65"/>
      <c r="D65" s="65"/>
      <c r="E65" s="65"/>
      <c r="F65" s="65"/>
    </row>
    <row r="66" spans="1:6" ht="19" customHeight="1">
      <c r="A66" s="120" t="s">
        <v>525</v>
      </c>
      <c r="B66" s="120"/>
      <c r="C66" s="120"/>
      <c r="D66" s="120"/>
      <c r="E66" s="120"/>
      <c r="F66" s="120"/>
    </row>
    <row r="67" spans="1:6" ht="42">
      <c r="A67" s="66" t="s">
        <v>526</v>
      </c>
      <c r="B67" s="65" t="s">
        <v>527</v>
      </c>
      <c r="C67" s="65" t="s">
        <v>14</v>
      </c>
      <c r="D67" s="65" t="s">
        <v>528</v>
      </c>
      <c r="E67" s="65" t="s">
        <v>529</v>
      </c>
      <c r="F67" s="65" t="s">
        <v>530</v>
      </c>
    </row>
    <row r="68" spans="1:6" ht="42">
      <c r="A68" s="66" t="s">
        <v>531</v>
      </c>
      <c r="B68" s="65" t="s">
        <v>532</v>
      </c>
      <c r="C68" s="65" t="s">
        <v>14</v>
      </c>
      <c r="D68" s="65" t="s">
        <v>533</v>
      </c>
      <c r="E68" s="65" t="s">
        <v>534</v>
      </c>
      <c r="F68" s="65" t="s">
        <v>535</v>
      </c>
    </row>
    <row r="69" spans="1:6" ht="28">
      <c r="A69" s="66" t="s">
        <v>536</v>
      </c>
      <c r="B69" s="65" t="s">
        <v>537</v>
      </c>
      <c r="C69" s="65" t="s">
        <v>14</v>
      </c>
      <c r="D69" s="65" t="s">
        <v>538</v>
      </c>
      <c r="E69" s="65" t="s">
        <v>539</v>
      </c>
      <c r="F69" s="65" t="s">
        <v>540</v>
      </c>
    </row>
    <row r="70" spans="1:6" ht="28">
      <c r="A70" s="66" t="s">
        <v>541</v>
      </c>
      <c r="B70" s="65" t="s">
        <v>542</v>
      </c>
      <c r="C70" s="65" t="s">
        <v>543</v>
      </c>
      <c r="D70" s="65" t="s">
        <v>256</v>
      </c>
      <c r="E70" s="65" t="s">
        <v>479</v>
      </c>
      <c r="F70" s="65" t="s">
        <v>544</v>
      </c>
    </row>
  </sheetData>
  <mergeCells count="15">
    <mergeCell ref="A1:F1"/>
    <mergeCell ref="A60:F60"/>
    <mergeCell ref="A66:F66"/>
    <mergeCell ref="A2:F2"/>
    <mergeCell ref="A3:F3"/>
    <mergeCell ref="A5:F5"/>
    <mergeCell ref="A7:F7"/>
    <mergeCell ref="A55:F55"/>
    <mergeCell ref="A32:F32"/>
    <mergeCell ref="A39:F39"/>
    <mergeCell ref="A45:F45"/>
    <mergeCell ref="A50:F50"/>
    <mergeCell ref="A13:F13"/>
    <mergeCell ref="A19:F19"/>
    <mergeCell ref="A26:F26"/>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413F3-F962-8440-A26B-0A72F703A3B2}">
  <sheetPr codeName="Sheet8">
    <tabColor rgb="FFA5A5A5"/>
  </sheetPr>
  <dimension ref="A1:P202"/>
  <sheetViews>
    <sheetView showGridLines="0" workbookViewId="0">
      <selection activeCell="A13" sqref="A13:E13"/>
    </sheetView>
  </sheetViews>
  <sheetFormatPr baseColWidth="10" defaultColWidth="9.33203125" defaultRowHeight="16"/>
  <cols>
    <col min="1" max="1" width="30" customWidth="1"/>
    <col min="2" max="2" width="39.1640625" customWidth="1"/>
    <col min="3" max="4" width="35" customWidth="1"/>
    <col min="5" max="5" width="13" customWidth="1"/>
  </cols>
  <sheetData>
    <row r="1" spans="1:5" ht="27" customHeight="1">
      <c r="A1" s="125" t="s">
        <v>259</v>
      </c>
      <c r="B1" s="125"/>
      <c r="C1" s="125"/>
      <c r="D1" s="125"/>
      <c r="E1" s="125"/>
    </row>
    <row r="2" spans="1:5" ht="22" customHeight="1">
      <c r="A2" s="126" t="s">
        <v>260</v>
      </c>
      <c r="B2" s="126"/>
      <c r="C2" s="126"/>
      <c r="D2" s="126"/>
      <c r="E2" s="126"/>
    </row>
    <row r="3" spans="1:5" ht="17" thickBot="1">
      <c r="A3" s="41" t="s">
        <v>19</v>
      </c>
      <c r="B3" s="41" t="s">
        <v>20</v>
      </c>
      <c r="C3" s="41" t="s">
        <v>21</v>
      </c>
      <c r="D3" s="41" t="s">
        <v>22</v>
      </c>
      <c r="E3" s="41" t="s">
        <v>23</v>
      </c>
    </row>
    <row r="4" spans="1:5" ht="30" customHeight="1">
      <c r="A4" s="42" t="s">
        <v>24</v>
      </c>
      <c r="B4" s="42" t="s">
        <v>25</v>
      </c>
      <c r="C4" s="42">
        <v>124</v>
      </c>
      <c r="D4" s="42" t="str" cm="1">
        <f t="array" ref="D4">SDK_Candidates(_Engine!$B$27:$J$35,1,3)</f>
        <v>124</v>
      </c>
      <c r="E4" s="44" t="str">
        <f>IF(D4&amp;""=C4&amp;"","PASS","FAIL")</f>
        <v>PASS</v>
      </c>
    </row>
    <row r="5" spans="1:5" ht="30" customHeight="1">
      <c r="A5" s="37" t="s">
        <v>26</v>
      </c>
      <c r="B5" s="37" t="s">
        <v>27</v>
      </c>
      <c r="C5" s="37"/>
      <c r="D5" s="37" t="str" cm="1">
        <f t="array" ref="D5">SDK_Candidates(_Engine!$B$27:$J$35,1,1)</f>
        <v/>
      </c>
      <c r="E5" s="45" t="str">
        <f>IF(D5=C5,"PASS","FAIL")</f>
        <v>PASS</v>
      </c>
    </row>
    <row r="6" spans="1:5" ht="30" customHeight="1">
      <c r="A6" s="39" t="s">
        <v>28</v>
      </c>
      <c r="B6" s="39" t="s">
        <v>29</v>
      </c>
      <c r="C6" s="39">
        <v>0</v>
      </c>
      <c r="D6" s="39">
        <f>COUNTIF(_Engine!$B$51:$J$59,TRUE)</f>
        <v>0</v>
      </c>
      <c r="E6" s="46" t="str">
        <f>IF(D6=C6,"PASS","FAIL")</f>
        <v>PASS</v>
      </c>
    </row>
    <row r="7" spans="1:5" ht="30" customHeight="1">
      <c r="A7" s="37" t="s">
        <v>30</v>
      </c>
      <c r="B7" s="37" t="s">
        <v>31</v>
      </c>
      <c r="C7" s="37" t="b">
        <v>1</v>
      </c>
      <c r="D7" s="37" t="b" cm="1">
        <f t="array" ref="D7">SDK_IsSolved(_Engine!$B$39:$J$47,_Engine!$B$39:$J$47)</f>
        <v>1</v>
      </c>
      <c r="E7" s="45" t="str">
        <f>IF(D7=C7,"PASS","FAIL")</f>
        <v>PASS</v>
      </c>
    </row>
    <row r="8" spans="1:5" ht="30" customHeight="1">
      <c r="A8" s="39" t="s">
        <v>32</v>
      </c>
      <c r="B8" s="39" t="s">
        <v>33</v>
      </c>
      <c r="C8" s="39" t="b">
        <v>0</v>
      </c>
      <c r="D8" s="39" t="b" cm="1">
        <f t="array" ref="D8">SDK_IsSolved(_Engine!$B$27:$J$35,_Engine!$B$39:$J$47)</f>
        <v>0</v>
      </c>
      <c r="E8" s="46" t="str">
        <f>IF(D8=C8,"PASS","FAIL")</f>
        <v>PASS</v>
      </c>
    </row>
    <row r="9" spans="1:5" ht="30" customHeight="1">
      <c r="A9" s="36"/>
      <c r="B9" s="36"/>
      <c r="C9" s="36"/>
      <c r="D9" s="36"/>
      <c r="E9" s="47"/>
    </row>
    <row r="10" spans="1:5" ht="30" customHeight="1" thickBot="1">
      <c r="A10" s="43" t="s">
        <v>49</v>
      </c>
      <c r="B10" s="43"/>
      <c r="C10" s="43"/>
      <c r="D10" s="43"/>
      <c r="E10" s="48"/>
    </row>
    <row r="11" spans="1:5" ht="30" customHeight="1">
      <c r="A11" s="40" t="s">
        <v>50</v>
      </c>
      <c r="B11" s="40" t="s">
        <v>51</v>
      </c>
      <c r="C11" s="40" t="s">
        <v>52</v>
      </c>
      <c r="D11" s="40" t="str" cm="1">
        <f t="array" ref="D11">LEFT(SDK_NextHint(_Engine!$B$27:$J$35),12)</f>
        <v>Naked single</v>
      </c>
      <c r="E11" s="49" t="str">
        <f>IF(D11&amp;""=C11&amp;"","PASS","FAIL")</f>
        <v>PASS</v>
      </c>
    </row>
    <row r="12" spans="1:5" ht="30" customHeight="1">
      <c r="A12" s="39" t="s">
        <v>53</v>
      </c>
      <c r="B12" s="39" t="s">
        <v>54</v>
      </c>
      <c r="C12" s="39" t="s">
        <v>55</v>
      </c>
      <c r="D12" s="39" t="str" cm="1">
        <f t="array" ref="D12">SDK_HintNaked(_Engine!$B$27:$J$35)</f>
        <v>Naked single · R5C5 = 5 · This is the only legal candidate remaining in the square.</v>
      </c>
      <c r="E12" s="46" t="str">
        <f>IF(D12&amp;""=C12&amp;"","PASS","FAIL")</f>
        <v>PASS</v>
      </c>
    </row>
    <row r="13" spans="1:5" ht="30" customHeight="1">
      <c r="A13" s="37" t="s">
        <v>56</v>
      </c>
      <c r="B13" s="37" t="s">
        <v>57</v>
      </c>
      <c r="C13" s="37"/>
      <c r="D13" s="37" t="str" cm="1">
        <f t="array" ref="D13">SDK_HintNaked(_Engine!$B$39:$J$47)</f>
        <v/>
      </c>
      <c r="E13" s="45" t="str">
        <f>IF(D13&amp;""=C13&amp;"","PASS","FAIL")</f>
        <v>PASS</v>
      </c>
    </row>
    <row r="14" spans="1:5" ht="30" customHeight="1">
      <c r="A14" s="39" t="s">
        <v>58</v>
      </c>
      <c r="B14" s="39" t="s">
        <v>59</v>
      </c>
      <c r="C14" s="39" t="s">
        <v>60</v>
      </c>
      <c r="D14" s="39" t="str" cm="1">
        <f t="array" ref="D14">SDK_NextHint(_Engine!$B$39:$J$47)</f>
        <v>No naked or hidden single is currently available.</v>
      </c>
      <c r="E14" s="46" t="str">
        <f>IF(D14&amp;""=C14&amp;"","PASS","FAIL")</f>
        <v>PASS</v>
      </c>
    </row>
    <row r="15" spans="1:5" ht="30" customHeight="1">
      <c r="A15" s="36"/>
      <c r="B15" s="36"/>
      <c r="C15" s="36"/>
      <c r="D15" s="36"/>
      <c r="E15" s="47"/>
    </row>
    <row r="16" spans="1:5" ht="30" customHeight="1" thickBot="1">
      <c r="A16" s="43" t="s">
        <v>86</v>
      </c>
      <c r="B16" s="43"/>
      <c r="C16" s="43"/>
      <c r="D16" s="43"/>
      <c r="E16" s="48"/>
    </row>
    <row r="17" spans="1:5" ht="30" customHeight="1">
      <c r="A17" s="40" t="s">
        <v>87</v>
      </c>
      <c r="B17" s="40" t="s">
        <v>88</v>
      </c>
      <c r="C17" s="40">
        <v>124</v>
      </c>
      <c r="D17" s="40" t="str">
        <f>INDEX(SDK_CandidateMatrix(_Engine!$B$27:$J$35),1,3)</f>
        <v>124</v>
      </c>
      <c r="E17" s="49" t="str">
        <f t="shared" ref="E17:E23" si="0">IF(D17&amp;""=C17&amp;"","PASS","FAIL")</f>
        <v>PASS</v>
      </c>
    </row>
    <row r="18" spans="1:5" ht="30" customHeight="1">
      <c r="A18" s="39" t="s">
        <v>89</v>
      </c>
      <c r="B18" s="39" t="s">
        <v>90</v>
      </c>
      <c r="C18" s="39" t="s">
        <v>625</v>
      </c>
      <c r="D18" s="39" t="str" cm="1">
        <f t="array" ref="D18">SDK_PointingRowHint(_Engine!$B$27:$J$35)</f>
        <v>Pointing row · Box 1 confines digit 7 to row 2 via R2C2, R2C3 · Remove 7 from R2C7, R2C9.</v>
      </c>
      <c r="E18" s="46" t="str">
        <f t="shared" si="0"/>
        <v>PASS</v>
      </c>
    </row>
    <row r="19" spans="1:5" ht="30" customHeight="1">
      <c r="A19" s="37" t="s">
        <v>91</v>
      </c>
      <c r="B19" s="37" t="s">
        <v>92</v>
      </c>
      <c r="C19" s="37" t="s">
        <v>626</v>
      </c>
      <c r="D19" s="37" t="str" cm="1">
        <f t="array" ref="D19">SDK_HintClaiming(_Engine!$B$27:$J$35)</f>
        <v>Claiming row · Row 2 confines digit 3 to box 3 via R2C7, R2C8 · Remove 3 from R3C7.</v>
      </c>
      <c r="E19" s="45" t="str">
        <f t="shared" si="0"/>
        <v>PASS</v>
      </c>
    </row>
    <row r="20" spans="1:5" ht="30" customHeight="1">
      <c r="A20" s="39" t="s">
        <v>93</v>
      </c>
      <c r="B20" s="39" t="s">
        <v>94</v>
      </c>
      <c r="C20" s="39" t="s">
        <v>95</v>
      </c>
      <c r="D20" s="39" t="str" cm="1">
        <f t="array" ref="D20">SDK_HintNakedPairRowCandidates(_Engine!$L$90:$T$98)</f>
        <v>Naked pair in row · R1C1 and R1C2 contain only 1/2 · Remove 1 and 2 from R1C3.</v>
      </c>
      <c r="E20" s="46" t="str">
        <f t="shared" si="0"/>
        <v>PASS</v>
      </c>
    </row>
    <row r="21" spans="1:5" ht="30" customHeight="1">
      <c r="A21" s="37" t="s">
        <v>96</v>
      </c>
      <c r="B21" s="37" t="s">
        <v>97</v>
      </c>
      <c r="C21" s="37" t="s">
        <v>98</v>
      </c>
      <c r="D21" s="37" t="str" cm="1">
        <f t="array" ref="D21">INDEX(SDK_CoachTraceV2(_Engine!$B$27:$J$35),1)</f>
        <v>Technique — Naked single | Pattern — R5C5 = 5</v>
      </c>
      <c r="E21" s="45" t="str">
        <f t="shared" si="0"/>
        <v>PASS</v>
      </c>
    </row>
    <row r="22" spans="1:5" ht="30" customHeight="1">
      <c r="A22" s="39" t="s">
        <v>99</v>
      </c>
      <c r="B22" s="39" t="s">
        <v>100</v>
      </c>
      <c r="C22" s="39" t="s">
        <v>101</v>
      </c>
      <c r="D22" s="39" t="str" cm="1">
        <f t="array" ref="D22">INDEX(SDK_CoachTraceV2(_Engine!$B$27:$J$35),2)</f>
        <v>Action — This is the only legal candidate remaining in the square.</v>
      </c>
      <c r="E22" s="46" t="str">
        <f t="shared" si="0"/>
        <v>PASS</v>
      </c>
    </row>
    <row r="23" spans="1:5" ht="30" customHeight="1">
      <c r="A23" s="37" t="s">
        <v>102</v>
      </c>
      <c r="B23" s="37" t="s">
        <v>103</v>
      </c>
      <c r="C23" s="37" t="s">
        <v>104</v>
      </c>
      <c r="D23" s="37" t="str" cm="1">
        <f t="array" ref="D23">SDK_CoachHintV2(_Engine!$B$39:$J$47)</f>
        <v>No supported logical step is currently available.</v>
      </c>
      <c r="E23" s="45" t="str">
        <f t="shared" si="0"/>
        <v>PASS</v>
      </c>
    </row>
    <row r="24" spans="1:5" ht="30" customHeight="1">
      <c r="A24" s="38"/>
      <c r="B24" s="38"/>
      <c r="C24" s="38"/>
      <c r="D24" s="38"/>
      <c r="E24" s="50"/>
    </row>
    <row r="25" spans="1:5" ht="30" customHeight="1" thickBot="1">
      <c r="A25" s="43" t="s">
        <v>121</v>
      </c>
      <c r="B25" s="43"/>
      <c r="C25" s="43"/>
      <c r="D25" s="43"/>
      <c r="E25" s="48"/>
    </row>
    <row r="26" spans="1:5" ht="30" customHeight="1">
      <c r="A26" s="35" t="s">
        <v>122</v>
      </c>
      <c r="B26" s="35" t="s">
        <v>123</v>
      </c>
      <c r="C26" s="35">
        <v>30</v>
      </c>
      <c r="D26" s="35">
        <f>COUNTA(_Engine!$B$27:$J$35)</f>
        <v>30</v>
      </c>
      <c r="E26" s="51" t="str">
        <f t="shared" ref="E26:E33" si="1">IF(D26&amp;""=C26&amp;"","PASS","FAIL")</f>
        <v>PASS</v>
      </c>
    </row>
    <row r="27" spans="1:5" ht="30" customHeight="1">
      <c r="A27" s="37" t="s">
        <v>124</v>
      </c>
      <c r="B27" s="37" t="s">
        <v>125</v>
      </c>
      <c r="C27" s="37">
        <v>36</v>
      </c>
      <c r="D27" s="37">
        <f>COUNTA('_Engine Medium'!$B$27:$J$35)</f>
        <v>36</v>
      </c>
      <c r="E27" s="45" t="str">
        <f t="shared" si="1"/>
        <v>PASS</v>
      </c>
    </row>
    <row r="28" spans="1:5" ht="30" customHeight="1">
      <c r="A28" s="39" t="s">
        <v>126</v>
      </c>
      <c r="B28" s="39" t="s">
        <v>127</v>
      </c>
      <c r="C28" s="39">
        <v>28</v>
      </c>
      <c r="D28" s="39">
        <f>COUNTA('_Engine Hard'!$B$27:$J$35)</f>
        <v>28</v>
      </c>
      <c r="E28" s="46" t="str">
        <f t="shared" si="1"/>
        <v>PASS</v>
      </c>
    </row>
    <row r="29" spans="1:5" ht="30" customHeight="1">
      <c r="A29" s="37" t="s">
        <v>128</v>
      </c>
      <c r="B29" s="37" t="s">
        <v>129</v>
      </c>
      <c r="C29" s="37">
        <v>27</v>
      </c>
      <c r="D29" s="37">
        <f>COUNTA('_Engine Expert'!$B$27:$J$35)</f>
        <v>27</v>
      </c>
      <c r="E29" s="45" t="str">
        <f t="shared" si="1"/>
        <v>PASS</v>
      </c>
    </row>
    <row r="30" spans="1:5" ht="30" customHeight="1">
      <c r="A30" s="39" t="s">
        <v>130</v>
      </c>
      <c r="B30" s="39" t="s">
        <v>131</v>
      </c>
      <c r="C30" s="39">
        <v>23</v>
      </c>
      <c r="D30" s="39">
        <f>COUNTA('_Engine Master'!$B$27:$J$35)</f>
        <v>23</v>
      </c>
      <c r="E30" s="46" t="str">
        <f t="shared" si="1"/>
        <v>PASS</v>
      </c>
    </row>
    <row r="31" spans="1:5" ht="30" customHeight="1">
      <c r="A31" s="37" t="s">
        <v>132</v>
      </c>
      <c r="B31" s="37" t="s">
        <v>133</v>
      </c>
      <c r="C31" s="37">
        <v>0</v>
      </c>
      <c r="D31" s="37">
        <f>COUNTIF(_Engine!$B$51:$J$59,TRUE)+COUNTIF('_Engine Medium'!$B$51:$J$59,TRUE)+COUNTIF('_Engine Hard'!$B$51:$J$59,TRUE)+COUNTIF('_Engine Expert'!$B$51:$J$59,TRUE)+COUNTIF('_Engine Master'!$B$51:$J$59,TRUE)</f>
        <v>0</v>
      </c>
      <c r="E31" s="45" t="str">
        <f t="shared" si="1"/>
        <v>PASS</v>
      </c>
    </row>
    <row r="32" spans="1:5" ht="30" customHeight="1">
      <c r="A32" s="39" t="s">
        <v>134</v>
      </c>
      <c r="B32" s="39" t="s">
        <v>135</v>
      </c>
      <c r="C32" s="39" t="b">
        <v>1</v>
      </c>
      <c r="D32" s="39" t="b">
        <f>AND(SDK_IsSolved(_Engine!$B$39:$J$47,_Engine!$B$39:$J$47),SDK_IsSolved('_Engine Medium'!$B$39:$J$47,'_Engine Medium'!$B$39:$J$47),SDK_IsSolved('_Engine Hard'!$B$39:$J$47,'_Engine Hard'!$B$39:$J$47),SDK_IsSolved('_Engine Expert'!$B$39:$J$47,'_Engine Expert'!$B$39:$J$47),SDK_IsSolved('_Engine Master'!$B$39:$J$47,'_Engine Master'!$B$39:$J$47))</f>
        <v>1</v>
      </c>
      <c r="E32" s="46" t="str">
        <f t="shared" si="1"/>
        <v>PASS</v>
      </c>
    </row>
    <row r="33" spans="1:15" ht="30" customHeight="1">
      <c r="A33" s="37" t="s">
        <v>136</v>
      </c>
      <c r="B33" s="37" t="s">
        <v>137</v>
      </c>
      <c r="C33" s="37" t="b">
        <v>1</v>
      </c>
      <c r="D33" s="37" t="b">
        <f>AND(LEN(_Engine!$B$88)&gt;0,LEN('_Engine Medium'!$B$88)&gt;0,LEN('_Engine Hard'!$B$88)&gt;0,LEN('_Engine Expert'!$B$88)&gt;0,LEN('_Engine Master'!$B$88)&gt;0)</f>
        <v>1</v>
      </c>
      <c r="E33" s="45" t="str">
        <f t="shared" si="1"/>
        <v>PASS</v>
      </c>
    </row>
    <row r="34" spans="1:15" ht="30" customHeight="1">
      <c r="A34" s="38"/>
      <c r="B34" s="38"/>
      <c r="C34" s="38"/>
      <c r="D34" s="38"/>
      <c r="E34" s="50"/>
    </row>
    <row r="35" spans="1:15" ht="30" customHeight="1" thickBot="1">
      <c r="A35" s="43" t="s">
        <v>141</v>
      </c>
      <c r="B35" s="43"/>
      <c r="C35" s="43"/>
      <c r="D35" s="43"/>
      <c r="E35" s="48"/>
    </row>
    <row r="36" spans="1:15" ht="30" customHeight="1">
      <c r="A36" s="35" t="s">
        <v>142</v>
      </c>
      <c r="B36" s="35" t="s">
        <v>143</v>
      </c>
      <c r="C36" s="35" t="s">
        <v>144</v>
      </c>
      <c r="D36" s="35" t="str" cm="1">
        <f t="array" ref="D36">SDK_CoordRole("Naked pair in row · R1C1 and R1C2 contain only 1/2 · Remove 1 and 2 from R1C3.","R1C1")</f>
        <v>SOURCE</v>
      </c>
      <c r="E36" s="51" t="str">
        <f>IF(D36=C36,"PASS","FAIL")</f>
        <v>PASS</v>
      </c>
    </row>
    <row r="37" spans="1:15" ht="30" customHeight="1">
      <c r="A37" s="36" t="s">
        <v>145</v>
      </c>
      <c r="B37" s="36" t="s">
        <v>146</v>
      </c>
      <c r="C37" s="36" t="s">
        <v>147</v>
      </c>
      <c r="D37" s="36" t="str" cm="1">
        <f t="array" ref="D37">SDK_CoordRole("Pointing row · Box 1 confines digit 1 to row 1 · Remove 1 from R1C7, R1C8.","R1C7")</f>
        <v>TARGET</v>
      </c>
      <c r="E37" s="47" t="str">
        <f>IF(D37=C37,"PASS","FAIL")</f>
        <v>PASS</v>
      </c>
    </row>
    <row r="39" spans="1:15" ht="17" thickBot="1">
      <c r="A39" s="43" t="s">
        <v>261</v>
      </c>
      <c r="B39" s="43"/>
      <c r="C39" s="43"/>
      <c r="D39" s="43"/>
      <c r="E39" s="48"/>
      <c r="G39" s="52" t="s">
        <v>276</v>
      </c>
      <c r="H39" s="52"/>
      <c r="I39" s="52"/>
      <c r="J39" s="52"/>
      <c r="K39" s="52"/>
      <c r="L39" s="52"/>
      <c r="M39" s="52"/>
      <c r="N39" s="52"/>
      <c r="O39" s="52"/>
    </row>
    <row r="40" spans="1:15" ht="17" thickBot="1">
      <c r="A40" s="35" t="s">
        <v>262</v>
      </c>
      <c r="B40" s="35" t="s">
        <v>263</v>
      </c>
      <c r="C40" s="35">
        <v>34</v>
      </c>
      <c r="D40" s="35" t="str">
        <f>_Engine!F17</f>
        <v>34</v>
      </c>
      <c r="E40" s="51" t="str">
        <f t="shared" ref="E40:E46" si="2">IF(D40&amp;""=C40&amp;"","PASS","FAIL")</f>
        <v>PASS</v>
      </c>
      <c r="G40" s="52">
        <v>5</v>
      </c>
      <c r="H40" s="52">
        <v>3</v>
      </c>
      <c r="I40" s="52"/>
      <c r="J40" s="52">
        <v>2</v>
      </c>
      <c r="K40" s="52">
        <v>7</v>
      </c>
      <c r="L40" s="52"/>
      <c r="M40" s="52">
        <v>8</v>
      </c>
      <c r="N40" s="52"/>
      <c r="O40" s="52"/>
    </row>
    <row r="41" spans="1:15" ht="17" thickBot="1">
      <c r="A41" s="35" t="s">
        <v>264</v>
      </c>
      <c r="B41" s="35" t="s">
        <v>265</v>
      </c>
      <c r="C41" s="35">
        <v>24</v>
      </c>
      <c r="D41" s="35" t="str">
        <f>_Engine!G17</f>
        <v>24</v>
      </c>
      <c r="E41" s="51" t="str">
        <f t="shared" si="2"/>
        <v>PASS</v>
      </c>
      <c r="G41" s="52">
        <v>6</v>
      </c>
      <c r="H41" s="52"/>
      <c r="I41" s="52"/>
      <c r="J41" s="52">
        <v>1</v>
      </c>
      <c r="K41" s="52">
        <v>9</v>
      </c>
      <c r="L41" s="52">
        <v>5</v>
      </c>
      <c r="M41" s="52"/>
      <c r="N41" s="52"/>
      <c r="O41" s="52"/>
    </row>
    <row r="42" spans="1:15" ht="17" thickBot="1">
      <c r="A42" s="35" t="s">
        <v>266</v>
      </c>
      <c r="B42" s="35" t="s">
        <v>267</v>
      </c>
      <c r="C42" s="35" t="b">
        <v>1</v>
      </c>
      <c r="D42" s="35" t="b" cm="1">
        <f t="array" ref="D42">AND(_xlfn.TOCOL(SDK_CandidateMatrix(_Engine!$B$3:$J$11))=_xlfn.TOCOL(_Engine!$B$15:$J$23))</f>
        <v>1</v>
      </c>
      <c r="E42" s="51" t="str">
        <f t="shared" si="2"/>
        <v>PASS</v>
      </c>
      <c r="G42" s="52"/>
      <c r="H42" s="52">
        <v>9</v>
      </c>
      <c r="I42" s="52">
        <v>8</v>
      </c>
      <c r="J42" s="52"/>
      <c r="K42" s="52"/>
      <c r="L42" s="52"/>
      <c r="M42" s="52">
        <v>3</v>
      </c>
      <c r="N42" s="52">
        <v>6</v>
      </c>
      <c r="O42" s="52"/>
    </row>
    <row r="43" spans="1:15" ht="17" thickBot="1">
      <c r="A43" s="35" t="s">
        <v>268</v>
      </c>
      <c r="B43" s="35" t="s">
        <v>269</v>
      </c>
      <c r="C43" s="35" t="b">
        <v>1</v>
      </c>
      <c r="D43" s="35" t="b" cm="1">
        <f t="array" ref="D43">AND(_xlfn.MAP(_xlfn.SEQUENCE(81),_xlfn.LAMBDA(_xlpm.i,_xlfn.LET(_xlpm.r,QUOTIENT(_xlpm.i-1,9)+1,_xlpm.c,MOD(_xlpm.i-1,9)+1,_xlpm.g,INDEX(_Engine!$B$27:$J$35,_xlpm.r,_xlpm.c),_xlpm.s,INDEX(_Engine!$B$39:$J$47,_xlpm.r,_xlpm.c),_xlpm.cand,INDEX(SDK_CandidateMatrix(_Engine!$B$27:$J$35),_xlpm.r,_xlpm.c),IF(_xlpm.g&lt;&gt;"",_xlpm.cand="",ISNUMBER(SEARCH(_xlpm.s&amp;"",_xlpm.cand&amp;"")))))))</f>
        <v>1</v>
      </c>
      <c r="E43" s="51" t="str">
        <f t="shared" si="2"/>
        <v>PASS</v>
      </c>
      <c r="G43" s="52">
        <v>8</v>
      </c>
      <c r="H43" s="52"/>
      <c r="I43" s="52"/>
      <c r="J43" s="52"/>
      <c r="K43" s="52">
        <v>6</v>
      </c>
      <c r="L43" s="52"/>
      <c r="M43" s="52">
        <v>9</v>
      </c>
      <c r="N43" s="52"/>
      <c r="O43" s="52">
        <v>3</v>
      </c>
    </row>
    <row r="44" spans="1:15" ht="17" thickBot="1">
      <c r="A44" s="35" t="s">
        <v>270</v>
      </c>
      <c r="B44" s="35" t="s">
        <v>271</v>
      </c>
      <c r="C44" s="35" t="b">
        <v>1</v>
      </c>
      <c r="D44" s="35" t="b" cm="1">
        <f t="array" ref="D44">AND(_xlfn.MAP(_xlfn.SEQUENCE(81),_xlfn.LAMBDA(_xlpm.i,_xlfn.LET(_xlpm.r,QUOTIENT(_xlpm.i-1,9)+1,_xlpm.c,MOD(_xlpm.i-1,9)+1,_xlpm.g,INDEX(_Engine!$B$27:$J$35,_xlpm.r,_xlpm.c),_xlpm.cand,INDEX(SDK_CandidateMatrix(_Engine!$B$27:$J$35),_xlpm.r,_xlpm.c),IF(_xlpm.g&lt;&gt;"",TRUE,LEN(_xlpm.cand)&gt;0)))))</f>
        <v>1</v>
      </c>
      <c r="E44" s="51" t="str">
        <f t="shared" si="2"/>
        <v>PASS</v>
      </c>
      <c r="G44" s="52">
        <v>4</v>
      </c>
      <c r="H44" s="52"/>
      <c r="I44" s="52"/>
      <c r="J44" s="52">
        <v>8</v>
      </c>
      <c r="K44" s="52"/>
      <c r="L44" s="52">
        <v>3</v>
      </c>
      <c r="M44" s="52"/>
      <c r="N44" s="52"/>
      <c r="O44" s="52">
        <v>1</v>
      </c>
    </row>
    <row r="45" spans="1:15" ht="17" thickBot="1">
      <c r="A45" s="35" t="s">
        <v>272</v>
      </c>
      <c r="B45" s="35" t="s">
        <v>273</v>
      </c>
      <c r="C45" s="35" t="b">
        <v>1</v>
      </c>
      <c r="D45" s="35" t="b">
        <f>AND(INDEX(SDK_CandidateMatrix($G$40:$O$48),3,5)="4",INDEX(SDK_CandidateMatrix($G$40:$O$48),3,6)="4")</f>
        <v>1</v>
      </c>
      <c r="E45" s="51" t="str">
        <f t="shared" si="2"/>
        <v>PASS</v>
      </c>
      <c r="G45" s="52">
        <v>7</v>
      </c>
      <c r="H45" s="52"/>
      <c r="I45" s="52">
        <v>1</v>
      </c>
      <c r="J45" s="52"/>
      <c r="K45" s="52">
        <v>2</v>
      </c>
      <c r="L45" s="52"/>
      <c r="M45" s="52">
        <v>4</v>
      </c>
      <c r="N45" s="52"/>
      <c r="O45" s="52">
        <v>6</v>
      </c>
    </row>
    <row r="46" spans="1:15">
      <c r="A46" s="35" t="s">
        <v>274</v>
      </c>
      <c r="B46" s="35" t="s">
        <v>275</v>
      </c>
      <c r="C46" s="35" t="b">
        <v>1</v>
      </c>
      <c r="D46" s="35" t="b" cm="1">
        <f t="array" ref="D46">SUM(_xlfn.MAKEARRAY(9,9,_xlfn.LAMBDA(_xlpm.r,_xlpm.c,--SDK_Conflict($G$40:$O$48,_xlpm.r,_xlpm.c))))=0</f>
        <v>1</v>
      </c>
      <c r="E46" s="51" t="str">
        <f t="shared" si="2"/>
        <v>PASS</v>
      </c>
      <c r="G46" s="52"/>
      <c r="H46" s="52">
        <v>6</v>
      </c>
      <c r="I46" s="52">
        <v>9</v>
      </c>
      <c r="J46" s="52"/>
      <c r="K46" s="52"/>
      <c r="L46" s="52"/>
      <c r="M46" s="52">
        <v>2</v>
      </c>
      <c r="N46" s="52">
        <v>8</v>
      </c>
      <c r="O46" s="52"/>
    </row>
    <row r="47" spans="1:15">
      <c r="G47" s="52"/>
      <c r="H47" s="52"/>
      <c r="I47" s="52"/>
      <c r="J47" s="52">
        <v>4</v>
      </c>
      <c r="K47" s="52">
        <v>1</v>
      </c>
      <c r="L47" s="52">
        <v>9</v>
      </c>
      <c r="M47" s="52"/>
      <c r="N47" s="52"/>
      <c r="O47" s="52">
        <v>5</v>
      </c>
    </row>
    <row r="48" spans="1:15" ht="17" thickBot="1">
      <c r="A48" s="43" t="s">
        <v>282</v>
      </c>
      <c r="B48" s="43"/>
      <c r="C48" s="43"/>
      <c r="D48" s="43"/>
      <c r="E48" s="48"/>
      <c r="G48" s="52"/>
      <c r="H48" s="52"/>
      <c r="I48" s="52">
        <v>2</v>
      </c>
      <c r="J48" s="52">
        <v>6</v>
      </c>
      <c r="K48" s="52">
        <v>8</v>
      </c>
      <c r="L48" s="52"/>
      <c r="M48" s="52"/>
      <c r="N48" s="52">
        <v>7</v>
      </c>
      <c r="O48" s="52">
        <v>9</v>
      </c>
    </row>
    <row r="49" spans="1:16" ht="17" thickBot="1">
      <c r="A49" s="35" t="s">
        <v>283</v>
      </c>
      <c r="B49" s="35" t="s">
        <v>284</v>
      </c>
      <c r="C49" s="35" t="b">
        <v>0</v>
      </c>
      <c r="D49" s="35" t="b" cm="1">
        <f t="array" ref="D49">SDK_HasDeadEnd(_Engine!$B$27:$J$35)</f>
        <v>0</v>
      </c>
      <c r="E49" s="51" t="str">
        <f>IF(D49&amp;""=C49&amp;"","PASS","FAIL")</f>
        <v>PASS</v>
      </c>
    </row>
    <row r="50" spans="1:16" ht="17" thickBot="1">
      <c r="A50" s="35" t="s">
        <v>285</v>
      </c>
      <c r="B50" s="35" t="s">
        <v>286</v>
      </c>
      <c r="C50" s="35" t="b">
        <v>1</v>
      </c>
      <c r="D50" s="35" t="b" cm="1">
        <f t="array" ref="D50">SDK_HasDeadEnd($G$40:$O$48)</f>
        <v>1</v>
      </c>
      <c r="E50" s="51" t="str">
        <f>IF(D50&amp;""=C50&amp;"","PASS","FAIL")</f>
        <v>PASS</v>
      </c>
    </row>
    <row r="51" spans="1:16" ht="17" thickBot="1">
      <c r="A51" s="35" t="s">
        <v>287</v>
      </c>
      <c r="B51" s="35" t="s">
        <v>288</v>
      </c>
      <c r="C51" s="35" t="s">
        <v>289</v>
      </c>
      <c r="D51" s="35" t="str" cm="1">
        <f t="array" ref="D51">SDK_DeadEnd($G$40:$O$48)</f>
        <v>Dead end · R3C4 has no legal candidates.</v>
      </c>
      <c r="E51" s="51" t="str">
        <f>IF(D51&amp;""=C51&amp;"","PASS","FAIL")</f>
        <v>PASS</v>
      </c>
    </row>
    <row r="52" spans="1:16" ht="31" thickBot="1">
      <c r="A52" s="35" t="s">
        <v>290</v>
      </c>
      <c r="B52" s="35" t="s">
        <v>291</v>
      </c>
      <c r="C52" s="35" t="s">
        <v>292</v>
      </c>
      <c r="D52" s="35" t="str" cm="1">
        <f t="array" ref="D52">SDK_ForcedBox($G$40:$O$48)</f>
        <v>Dead end · Box 2 forces digit 4 into R3C5 and R3C6.</v>
      </c>
      <c r="E52" s="51" t="str">
        <f>IF(D52&amp;""=C52&amp;"","PASS","FAIL")</f>
        <v>PASS</v>
      </c>
    </row>
    <row r="53" spans="1:16">
      <c r="A53" s="35" t="s">
        <v>293</v>
      </c>
      <c r="B53" s="35" t="s">
        <v>294</v>
      </c>
      <c r="C53" s="35" t="b">
        <v>0</v>
      </c>
      <c r="D53" s="35" t="b">
        <f>_Engine!$B$99</f>
        <v>0</v>
      </c>
      <c r="E53" s="51" t="str">
        <f>IF(D53&amp;""=C53&amp;"","PASS","FAIL")</f>
        <v>PASS</v>
      </c>
    </row>
    <row r="54" spans="1:16">
      <c r="G54" t="s">
        <v>330</v>
      </c>
      <c r="P54" t="s">
        <v>355</v>
      </c>
    </row>
    <row r="55" spans="1:16" ht="31" thickBot="1">
      <c r="A55" s="43" t="s">
        <v>313</v>
      </c>
      <c r="B55" s="43"/>
      <c r="C55" s="43"/>
      <c r="D55" s="43"/>
      <c r="E55" s="48"/>
      <c r="G55">
        <v>5</v>
      </c>
      <c r="H55">
        <v>3</v>
      </c>
      <c r="J55">
        <v>6</v>
      </c>
      <c r="K55">
        <v>7</v>
      </c>
      <c r="L55">
        <v>8</v>
      </c>
      <c r="M55">
        <v>9</v>
      </c>
      <c r="N55">
        <v>1</v>
      </c>
      <c r="O55">
        <v>2</v>
      </c>
      <c r="P55" t="s">
        <v>40</v>
      </c>
    </row>
    <row r="56" spans="1:16" ht="17" thickBot="1">
      <c r="A56" s="35" t="s">
        <v>314</v>
      </c>
      <c r="B56" s="35" t="s">
        <v>315</v>
      </c>
      <c r="C56" s="35" t="b">
        <v>1</v>
      </c>
      <c r="D56" s="35" t="str" cm="1">
        <f t="array" ref="D56">IF($P$55="Run",SDK_HasSolution(_Engine!$B$27:$J$35),"NOT RUN")</f>
        <v>NOT RUN</v>
      </c>
      <c r="E56" s="51" t="str">
        <f t="shared" ref="E56:E63" si="3">IF($P$55&lt;&gt;"Run","SKIP",IF(D56&amp;""=C56&amp;"","PASS","FAIL"))</f>
        <v>SKIP</v>
      </c>
      <c r="G56">
        <v>6</v>
      </c>
      <c r="I56">
        <v>2</v>
      </c>
      <c r="J56">
        <v>1</v>
      </c>
      <c r="K56">
        <v>9</v>
      </c>
      <c r="L56">
        <v>5</v>
      </c>
      <c r="M56">
        <v>3</v>
      </c>
      <c r="N56">
        <v>4</v>
      </c>
      <c r="O56">
        <v>8</v>
      </c>
    </row>
    <row r="57" spans="1:16" ht="17" thickBot="1">
      <c r="A57" s="35" t="s">
        <v>316</v>
      </c>
      <c r="B57" s="35" t="s">
        <v>317</v>
      </c>
      <c r="C57" s="35" t="b">
        <v>1</v>
      </c>
      <c r="D57" s="35" t="str" cm="1">
        <f t="array" ref="D57">IF($P$55="Run",SDK_HasSolution('_Engine Medium'!$B$27:$J$35),"NOT RUN")</f>
        <v>NOT RUN</v>
      </c>
      <c r="E57" s="51" t="str">
        <f t="shared" si="3"/>
        <v>SKIP</v>
      </c>
      <c r="G57">
        <v>1</v>
      </c>
      <c r="H57">
        <v>9</v>
      </c>
      <c r="I57">
        <v>8</v>
      </c>
      <c r="J57">
        <v>3</v>
      </c>
      <c r="L57">
        <v>2</v>
      </c>
      <c r="M57">
        <v>5</v>
      </c>
      <c r="N57">
        <v>6</v>
      </c>
      <c r="O57">
        <v>7</v>
      </c>
    </row>
    <row r="58" spans="1:16" ht="17" thickBot="1">
      <c r="A58" s="35" t="s">
        <v>318</v>
      </c>
      <c r="B58" s="35" t="s">
        <v>319</v>
      </c>
      <c r="C58" s="35" t="b">
        <v>1</v>
      </c>
      <c r="D58" s="35" t="str" cm="1">
        <f t="array" ref="D58">IF($P$55="Run",SDK_HasSolution('_Engine Hard'!$B$27:$J$35),"NOT RUN")</f>
        <v>NOT RUN</v>
      </c>
      <c r="E58" s="51" t="str">
        <f t="shared" si="3"/>
        <v>SKIP</v>
      </c>
      <c r="G58">
        <v>8</v>
      </c>
      <c r="H58">
        <v>5</v>
      </c>
      <c r="I58">
        <v>9</v>
      </c>
      <c r="J58">
        <v>7</v>
      </c>
      <c r="K58">
        <v>6</v>
      </c>
      <c r="L58">
        <v>1</v>
      </c>
      <c r="M58">
        <v>4</v>
      </c>
      <c r="O58">
        <v>3</v>
      </c>
    </row>
    <row r="59" spans="1:16" ht="17" thickBot="1">
      <c r="A59" s="35" t="s">
        <v>320</v>
      </c>
      <c r="B59" s="35" t="s">
        <v>321</v>
      </c>
      <c r="C59" s="35" t="b">
        <v>1</v>
      </c>
      <c r="D59" s="35" t="str" cm="1">
        <f t="array" ref="D59">IF($P$55="Run",SDK_HasSolution('_Engine Expert'!$B$27:$J$35),"NOT RUN")</f>
        <v>NOT RUN</v>
      </c>
      <c r="E59" s="51" t="str">
        <f t="shared" si="3"/>
        <v>SKIP</v>
      </c>
      <c r="G59">
        <v>4</v>
      </c>
      <c r="H59">
        <v>2</v>
      </c>
      <c r="I59">
        <v>6</v>
      </c>
      <c r="J59">
        <v>8</v>
      </c>
      <c r="L59">
        <v>3</v>
      </c>
      <c r="M59">
        <v>7</v>
      </c>
      <c r="N59">
        <v>9</v>
      </c>
      <c r="O59">
        <v>1</v>
      </c>
    </row>
    <row r="60" spans="1:16" ht="17" thickBot="1">
      <c r="A60" s="35" t="s">
        <v>322</v>
      </c>
      <c r="B60" s="35" t="s">
        <v>323</v>
      </c>
      <c r="C60" s="35" t="b">
        <v>1</v>
      </c>
      <c r="D60" s="35" t="str" cm="1">
        <f t="array" ref="D60">IF($P$55="Run",SDK_HasSolution('_Engine Master'!$B$27:$J$35),"NOT RUN")</f>
        <v>NOT RUN</v>
      </c>
      <c r="E60" s="51" t="str">
        <f t="shared" si="3"/>
        <v>SKIP</v>
      </c>
      <c r="G60">
        <v>7</v>
      </c>
      <c r="H60">
        <v>1</v>
      </c>
      <c r="I60">
        <v>3</v>
      </c>
      <c r="J60">
        <v>9</v>
      </c>
      <c r="K60">
        <v>2</v>
      </c>
      <c r="L60">
        <v>4</v>
      </c>
      <c r="M60">
        <v>8</v>
      </c>
      <c r="N60">
        <v>5</v>
      </c>
      <c r="O60">
        <v>6</v>
      </c>
    </row>
    <row r="61" spans="1:16" ht="17" thickBot="1">
      <c r="A61" s="35" t="s">
        <v>324</v>
      </c>
      <c r="B61" s="35" t="s">
        <v>325</v>
      </c>
      <c r="C61" s="35" t="b">
        <v>0</v>
      </c>
      <c r="D61" s="35" t="str" cm="1">
        <f t="array" ref="D61">IF($P$55="Run",SDK_HasSolution($G$40:$O$48),"NOT RUN")</f>
        <v>NOT RUN</v>
      </c>
      <c r="E61" s="51" t="str">
        <f t="shared" si="3"/>
        <v>SKIP</v>
      </c>
      <c r="H61">
        <v>6</v>
      </c>
      <c r="I61">
        <v>1</v>
      </c>
      <c r="J61">
        <v>5</v>
      </c>
      <c r="K61">
        <v>3</v>
      </c>
      <c r="L61">
        <v>7</v>
      </c>
      <c r="M61">
        <v>2</v>
      </c>
      <c r="N61">
        <v>8</v>
      </c>
      <c r="O61">
        <v>4</v>
      </c>
    </row>
    <row r="62" spans="1:16" ht="17" thickBot="1">
      <c r="A62" s="35" t="s">
        <v>326</v>
      </c>
      <c r="B62" s="35" t="s">
        <v>327</v>
      </c>
      <c r="C62" s="35" t="b">
        <v>1</v>
      </c>
      <c r="D62" s="35" t="str" cm="1">
        <f t="array" ref="D62">IF($P$55="Run",SDK_HasSolution($G$55:$O$63),"NOT RUN")</f>
        <v>NOT RUN</v>
      </c>
      <c r="E62" s="51" t="str">
        <f t="shared" si="3"/>
        <v>SKIP</v>
      </c>
      <c r="G62">
        <v>2</v>
      </c>
      <c r="H62">
        <v>8</v>
      </c>
      <c r="I62">
        <v>7</v>
      </c>
      <c r="J62">
        <v>4</v>
      </c>
      <c r="K62">
        <v>1</v>
      </c>
      <c r="L62">
        <v>9</v>
      </c>
      <c r="N62">
        <v>3</v>
      </c>
      <c r="O62">
        <v>5</v>
      </c>
    </row>
    <row r="63" spans="1:16">
      <c r="A63" s="35" t="s">
        <v>328</v>
      </c>
      <c r="B63" s="35" t="s">
        <v>329</v>
      </c>
      <c r="C63" s="35" t="b">
        <v>1</v>
      </c>
      <c r="D63" s="35" t="str" cm="1">
        <f t="array" ref="D63">IF($P$55="Run",AND(_xlfn.TOCOL(SDK_Solve($G$55:$O$63))=_xlfn.TOCOL(_Engine!$B$39:$J$47)),"NOT RUN")</f>
        <v>NOT RUN</v>
      </c>
      <c r="E63" s="51" t="str">
        <f t="shared" si="3"/>
        <v>SKIP</v>
      </c>
      <c r="G63">
        <v>3</v>
      </c>
      <c r="H63">
        <v>4</v>
      </c>
      <c r="I63">
        <v>5</v>
      </c>
      <c r="J63">
        <v>2</v>
      </c>
      <c r="K63">
        <v>8</v>
      </c>
      <c r="L63">
        <v>6</v>
      </c>
      <c r="M63">
        <v>1</v>
      </c>
      <c r="N63">
        <v>7</v>
      </c>
    </row>
    <row r="65" spans="1:15" ht="31" thickBot="1">
      <c r="A65" s="43" t="s">
        <v>331</v>
      </c>
      <c r="B65" s="43"/>
      <c r="C65" s="43"/>
      <c r="D65" s="43"/>
      <c r="E65" s="48"/>
    </row>
    <row r="66" spans="1:15" ht="17" thickBot="1">
      <c r="A66" s="35" t="s">
        <v>332</v>
      </c>
      <c r="B66" s="35" t="s">
        <v>333</v>
      </c>
      <c r="C66" s="35">
        <v>23468</v>
      </c>
      <c r="D66" s="35" t="str" cm="1">
        <f t="array" ref="D66">SDK_Candidates('_Engine Hard'!$B$27:$J$35,1,1)</f>
        <v>23468</v>
      </c>
      <c r="E66" s="51" t="str">
        <f>IF(D66&amp;""=C66&amp;"","PASS","FAIL")</f>
        <v>PASS</v>
      </c>
    </row>
    <row r="67" spans="1:15" ht="17" thickBot="1">
      <c r="A67" s="35" t="s">
        <v>334</v>
      </c>
      <c r="B67" s="35" t="s">
        <v>335</v>
      </c>
      <c r="C67" s="35">
        <v>245789</v>
      </c>
      <c r="D67" s="35" t="str" cm="1">
        <f t="array" ref="D67">SDK_Candidates('_Engine Master'!$B$27:$J$35,7,4)</f>
        <v>245789</v>
      </c>
      <c r="E67" s="51" t="str">
        <f>IF(D67&amp;""=C67&amp;"","PASS","FAIL")</f>
        <v>PASS</v>
      </c>
    </row>
    <row r="68" spans="1:15">
      <c r="A68" s="35" t="s">
        <v>336</v>
      </c>
      <c r="B68" s="35" t="s">
        <v>337</v>
      </c>
      <c r="C68" s="35" t="b">
        <v>1</v>
      </c>
      <c r="D68" s="35" t="b" cm="1">
        <f t="array" ref="D68">AND(_xlfn.MAP(_xlfn.SEQUENCE(405),_xlfn.LAMBDA(_xlpm.n,_xlfn.LET(_xlpm.p,QUOTIENT(_xlpm.n-1,81)+1,_xlpm.i,MOD(_xlpm.n-1,81)+1,_xlpm.r,QUOTIENT(_xlpm.i-1,9)+1,_xlpm.c,MOD(_xlpm.i-1,9)+1,_xlpm.g,CHOOSE(_xlpm.p,INDEX(_Engine!$B$27:$J$35,_xlpm.r,_xlpm.c),INDEX('_Engine Medium'!$B$27:$J$35,_xlpm.r,_xlpm.c),INDEX('_Engine Hard'!$B$27:$J$35,_xlpm.r,_xlpm.c),INDEX('_Engine Expert'!$B$27:$J$35,_xlpm.r,_xlpm.c),INDEX('_Engine Master'!$B$27:$J$35,_xlpm.r,_xlpm.c)),_xlpm.s,CHOOSE(_xlpm.p,INDEX(_Engine!$B$39:$J$47,_xlpm.r,_xlpm.c),INDEX('_Engine Medium'!$B$39:$J$47,_xlpm.r,_xlpm.c),INDEX('_Engine Hard'!$B$39:$J$47,_xlpm.r,_xlpm.c),INDEX('_Engine Expert'!$B$39:$J$47,_xlpm.r,_xlpm.c),INDEX('_Engine Master'!$B$39:$J$47,_xlpm.r,_xlpm.c)),_xlpm.cand,CHOOSE(_xlpm.p,SDK_Candidates(_Engine!$B$27:$J$35,_xlpm.r,_xlpm.c),SDK_Candidates('_Engine Medium'!$B$27:$J$35,_xlpm.r,_xlpm.c),SDK_Candidates('_Engine Hard'!$B$27:$J$35,_xlpm.r,_xlpm.c),SDK_Candidates('_Engine Expert'!$B$27:$J$35,_xlpm.r,_xlpm.c),SDK_Candidates('_Engine Master'!$B$27:$J$35,_xlpm.r,_xlpm.c)),IF(LEN(_xlpm.g&amp;"")&gt;0,TRUE,ISNUMBER(SEARCH(_xlpm.s&amp;"",_xlpm.cand&amp;"")))))))</f>
        <v>1</v>
      </c>
      <c r="E68" s="51" t="str">
        <f>IF(D68&amp;""=C68&amp;"","PASS","FAIL")</f>
        <v>PASS</v>
      </c>
    </row>
    <row r="70" spans="1:15" ht="17" thickBot="1">
      <c r="A70" s="43" t="s">
        <v>375</v>
      </c>
      <c r="B70" s="43"/>
      <c r="C70" s="43"/>
      <c r="D70" s="43"/>
      <c r="E70" s="48"/>
    </row>
    <row r="71" spans="1:15" ht="17" thickBot="1">
      <c r="A71" s="35" t="s">
        <v>376</v>
      </c>
      <c r="B71" s="35" t="s">
        <v>377</v>
      </c>
      <c r="C71" s="35" t="b">
        <v>1</v>
      </c>
      <c r="D71" s="35" t="b">
        <f>IF('01 Easy'!AS11="Verify",AND(ISNUMBER(_xlfn.XMATCH(_Engine!B100,{"VIABLE","NO SOLUTION","CONFLICT","SEARCH ERROR"})),_Engine!B88=""),_Engine!B100="")</f>
        <v>1</v>
      </c>
      <c r="E71" s="51" t="str">
        <f>IF(D71=C71,"PASS","FAIL")</f>
        <v>PASS</v>
      </c>
    </row>
    <row r="72" spans="1:15" ht="17" thickBot="1">
      <c r="A72" s="35" t="s">
        <v>378</v>
      </c>
      <c r="B72" s="35" t="s">
        <v>379</v>
      </c>
      <c r="C72" s="35" t="b">
        <v>1</v>
      </c>
      <c r="D72" s="35" t="b">
        <f>IF('02 Medium'!AS11="Verify",AND(ISNUMBER(_xlfn.XMATCH('_Engine Medium'!B100,{"VIABLE","NO SOLUTION","CONFLICT","SEARCH ERROR"})),'_Engine Medium'!B88=""),'_Engine Medium'!B100="")</f>
        <v>1</v>
      </c>
      <c r="E72" s="51" t="str">
        <f>IF(D72=C72,"PASS","FAIL")</f>
        <v>PASS</v>
      </c>
    </row>
    <row r="73" spans="1:15" ht="17" thickBot="1">
      <c r="A73" s="35" t="s">
        <v>380</v>
      </c>
      <c r="B73" s="35" t="s">
        <v>381</v>
      </c>
      <c r="C73" s="35" t="b">
        <v>1</v>
      </c>
      <c r="D73" s="35" t="b">
        <f>IF('03 Hard'!AS11="Verify",AND(ISNUMBER(_xlfn.XMATCH('_Engine Hard'!B100,{"VIABLE","NO SOLUTION","CONFLICT","SEARCH ERROR"})),'_Engine Hard'!B88=""),'_Engine Hard'!B100="")</f>
        <v>1</v>
      </c>
      <c r="E73" s="51" t="str">
        <f>IF(D73=C73,"PASS","FAIL")</f>
        <v>PASS</v>
      </c>
    </row>
    <row r="74" spans="1:15" ht="17" thickBot="1">
      <c r="A74" s="35" t="s">
        <v>382</v>
      </c>
      <c r="B74" s="35" t="s">
        <v>383</v>
      </c>
      <c r="C74" s="35" t="b">
        <v>1</v>
      </c>
      <c r="D74" s="35" t="b">
        <f>IF('04 Expert'!AS11="Verify",AND(ISNUMBER(_xlfn.XMATCH('_Engine Expert'!B100,{"VIABLE","NO SOLUTION","CONFLICT","SEARCH ERROR"})),'_Engine Expert'!B88=""),'_Engine Expert'!B100="")</f>
        <v>1</v>
      </c>
      <c r="E74" s="51" t="str">
        <f>IF(D74=C74,"PASS","FAIL")</f>
        <v>PASS</v>
      </c>
    </row>
    <row r="75" spans="1:15">
      <c r="A75" s="35" t="s">
        <v>384</v>
      </c>
      <c r="B75" s="35" t="s">
        <v>385</v>
      </c>
      <c r="C75" s="35" t="b">
        <v>1</v>
      </c>
      <c r="D75" s="35" t="b">
        <f>IF('05 Master'!AS11="Verify",AND(ISNUMBER(_xlfn.XMATCH('_Engine Master'!B100,{"VIABLE","NO SOLUTION","CONFLICT","SEARCH ERROR"})),'_Engine Master'!B88=""),'_Engine Master'!B100="")</f>
        <v>1</v>
      </c>
      <c r="E75" s="51" t="str">
        <f>IF(D75=C75,"PASS","FAIL")</f>
        <v>PASS</v>
      </c>
    </row>
    <row r="76" spans="1:15">
      <c r="G76" t="s">
        <v>386</v>
      </c>
    </row>
    <row r="77" spans="1:15">
      <c r="G77">
        <v>5</v>
      </c>
      <c r="H77">
        <v>3</v>
      </c>
      <c r="I77">
        <v>4</v>
      </c>
      <c r="J77">
        <v>6</v>
      </c>
      <c r="K77">
        <v>7</v>
      </c>
      <c r="L77">
        <v>8</v>
      </c>
      <c r="M77">
        <v>9</v>
      </c>
    </row>
    <row r="78" spans="1:15">
      <c r="G78">
        <v>6</v>
      </c>
      <c r="H78">
        <v>7</v>
      </c>
      <c r="K78">
        <v>9</v>
      </c>
      <c r="L78">
        <v>5</v>
      </c>
      <c r="M78">
        <v>3</v>
      </c>
      <c r="N78">
        <v>4</v>
      </c>
      <c r="O78">
        <v>8</v>
      </c>
    </row>
    <row r="79" spans="1:15">
      <c r="H79">
        <v>9</v>
      </c>
      <c r="I79">
        <v>8</v>
      </c>
      <c r="J79">
        <v>3</v>
      </c>
      <c r="K79">
        <v>4</v>
      </c>
      <c r="M79">
        <v>5</v>
      </c>
      <c r="N79">
        <v>6</v>
      </c>
      <c r="O79">
        <v>7</v>
      </c>
    </row>
    <row r="80" spans="1:15">
      <c r="G80">
        <v>8</v>
      </c>
      <c r="H80">
        <v>5</v>
      </c>
      <c r="I80">
        <v>9</v>
      </c>
      <c r="J80">
        <v>7</v>
      </c>
      <c r="K80">
        <v>6</v>
      </c>
      <c r="M80">
        <v>4</v>
      </c>
      <c r="O80">
        <v>3</v>
      </c>
    </row>
    <row r="81" spans="1:16">
      <c r="G81">
        <v>4</v>
      </c>
      <c r="I81">
        <v>6</v>
      </c>
      <c r="J81">
        <v>8</v>
      </c>
      <c r="K81">
        <v>5</v>
      </c>
      <c r="L81">
        <v>3</v>
      </c>
      <c r="M81">
        <v>7</v>
      </c>
      <c r="N81">
        <v>9</v>
      </c>
    </row>
    <row r="82" spans="1:16">
      <c r="G82">
        <v>7</v>
      </c>
      <c r="I82">
        <v>3</v>
      </c>
      <c r="J82">
        <v>9</v>
      </c>
      <c r="L82">
        <v>4</v>
      </c>
      <c r="M82">
        <v>8</v>
      </c>
      <c r="N82">
        <v>5</v>
      </c>
      <c r="O82">
        <v>6</v>
      </c>
    </row>
    <row r="83" spans="1:16">
      <c r="G83">
        <v>9</v>
      </c>
      <c r="H83">
        <v>6</v>
      </c>
      <c r="J83">
        <v>5</v>
      </c>
      <c r="K83">
        <v>3</v>
      </c>
      <c r="L83">
        <v>7</v>
      </c>
      <c r="N83">
        <v>8</v>
      </c>
      <c r="O83">
        <v>4</v>
      </c>
    </row>
    <row r="84" spans="1:16">
      <c r="H84">
        <v>8</v>
      </c>
      <c r="I84">
        <v>7</v>
      </c>
      <c r="J84">
        <v>4</v>
      </c>
      <c r="L84">
        <v>9</v>
      </c>
      <c r="M84">
        <v>6</v>
      </c>
      <c r="N84">
        <v>3</v>
      </c>
      <c r="O84">
        <v>5</v>
      </c>
    </row>
    <row r="85" spans="1:16">
      <c r="G85">
        <v>3</v>
      </c>
      <c r="H85">
        <v>4</v>
      </c>
      <c r="I85">
        <v>5</v>
      </c>
      <c r="K85">
        <v>8</v>
      </c>
      <c r="L85">
        <v>6</v>
      </c>
      <c r="N85">
        <v>7</v>
      </c>
      <c r="O85">
        <v>9</v>
      </c>
    </row>
    <row r="87" spans="1:16" ht="31" thickBot="1">
      <c r="A87" s="43" t="s">
        <v>404</v>
      </c>
      <c r="B87" s="43"/>
      <c r="C87" s="43"/>
      <c r="D87" s="43"/>
      <c r="E87" s="48"/>
      <c r="P87" t="s">
        <v>405</v>
      </c>
    </row>
    <row r="88" spans="1:16" ht="17" thickBot="1">
      <c r="A88" s="35" t="s">
        <v>406</v>
      </c>
      <c r="B88" s="35" t="s">
        <v>407</v>
      </c>
      <c r="C88" s="35" t="s">
        <v>408</v>
      </c>
      <c r="D88" s="35" t="str" cm="1">
        <f t="array" ref="D88">IF($P$88="Run",SDK_Uniqueness(_Engine!$B$27:$J$35),"NOT RUN")</f>
        <v>NOT RUN</v>
      </c>
      <c r="E88" s="51" t="str">
        <f t="shared" ref="E88:E95" si="4">IF($P$88&lt;&gt;"Run","SKIP",IF(D88=C88,"PASS","FAIL"))</f>
        <v>SKIP</v>
      </c>
      <c r="P88" t="s">
        <v>40</v>
      </c>
    </row>
    <row r="89" spans="1:16" ht="17" thickBot="1">
      <c r="A89" s="35" t="s">
        <v>409</v>
      </c>
      <c r="B89" s="35" t="s">
        <v>410</v>
      </c>
      <c r="C89" s="35" t="s">
        <v>408</v>
      </c>
      <c r="D89" s="35" t="str" cm="1">
        <f t="array" ref="D89">IF($P$88="Run",SDK_Uniqueness('_Engine Medium'!$B$27:$J$35),"NOT RUN")</f>
        <v>NOT RUN</v>
      </c>
      <c r="E89" s="51" t="str">
        <f t="shared" si="4"/>
        <v>SKIP</v>
      </c>
    </row>
    <row r="90" spans="1:16" ht="17" thickBot="1">
      <c r="A90" s="35" t="s">
        <v>411</v>
      </c>
      <c r="B90" s="35" t="s">
        <v>412</v>
      </c>
      <c r="C90" s="35" t="s">
        <v>408</v>
      </c>
      <c r="D90" s="35" t="str" cm="1">
        <f t="array" ref="D90">IF($P$88="Run",SDK_Uniqueness('_Engine Hard'!$B$27:$J$35),"NOT RUN")</f>
        <v>NOT RUN</v>
      </c>
      <c r="E90" s="51" t="str">
        <f t="shared" si="4"/>
        <v>SKIP</v>
      </c>
    </row>
    <row r="91" spans="1:16" ht="17" thickBot="1">
      <c r="A91" s="35" t="s">
        <v>413</v>
      </c>
      <c r="B91" s="35" t="s">
        <v>414</v>
      </c>
      <c r="C91" s="35" t="s">
        <v>408</v>
      </c>
      <c r="D91" s="35" t="str" cm="1">
        <f t="array" ref="D91">IF($P$88="Run",SDK_Uniqueness('_Engine Expert'!$B$27:$J$35),"NOT RUN")</f>
        <v>NOT RUN</v>
      </c>
      <c r="E91" s="51" t="str">
        <f t="shared" si="4"/>
        <v>SKIP</v>
      </c>
    </row>
    <row r="92" spans="1:16" ht="17" thickBot="1">
      <c r="A92" s="35" t="s">
        <v>415</v>
      </c>
      <c r="B92" s="35" t="s">
        <v>416</v>
      </c>
      <c r="C92" s="35" t="s">
        <v>408</v>
      </c>
      <c r="D92" s="35" t="str" cm="1">
        <f t="array" ref="D92">IF($P$88="Run",SDK_Uniqueness('_Engine Master'!$B$27:$J$35),"NOT RUN")</f>
        <v>NOT RUN</v>
      </c>
      <c r="E92" s="51" t="str">
        <f t="shared" si="4"/>
        <v>SKIP</v>
      </c>
    </row>
    <row r="93" spans="1:16" ht="17" thickBot="1">
      <c r="A93" s="35" t="s">
        <v>417</v>
      </c>
      <c r="B93" s="35" t="s">
        <v>418</v>
      </c>
      <c r="C93" s="35" t="s">
        <v>419</v>
      </c>
      <c r="D93" s="35" t="str" cm="1">
        <f t="array" ref="D93">IF($P$88="Run",SDK_Uniqueness($G$40:$O$48),"NOT RUN")</f>
        <v>NOT RUN</v>
      </c>
      <c r="E93" s="51" t="str">
        <f t="shared" si="4"/>
        <v>SKIP</v>
      </c>
    </row>
    <row r="94" spans="1:16" ht="17" thickBot="1">
      <c r="A94" s="35" t="s">
        <v>420</v>
      </c>
      <c r="B94" s="35" t="s">
        <v>421</v>
      </c>
      <c r="C94" s="35" t="s">
        <v>408</v>
      </c>
      <c r="D94" s="35" t="str" cm="1">
        <f t="array" ref="D94">IF($P$88="Run",SDK_Uniqueness($G$55:$O$63),"NOT RUN")</f>
        <v>NOT RUN</v>
      </c>
      <c r="E94" s="51" t="str">
        <f t="shared" si="4"/>
        <v>SKIP</v>
      </c>
    </row>
    <row r="95" spans="1:16">
      <c r="A95" s="35" t="s">
        <v>422</v>
      </c>
      <c r="B95" s="35" t="s">
        <v>423</v>
      </c>
      <c r="C95" s="35" t="s">
        <v>424</v>
      </c>
      <c r="D95" s="35" t="str" cm="1">
        <f t="array" ref="D95">IF($P$88="Run",SDK_Uniqueness($G$77:$O$85),"NOT RUN")</f>
        <v>NOT RUN</v>
      </c>
      <c r="E95" s="51" t="str">
        <f t="shared" si="4"/>
        <v>SKIP</v>
      </c>
    </row>
    <row r="97" spans="1:15">
      <c r="G97" t="s">
        <v>426</v>
      </c>
    </row>
    <row r="98" spans="1:15">
      <c r="G98">
        <v>1</v>
      </c>
      <c r="L98">
        <v>7</v>
      </c>
      <c r="N98">
        <v>9</v>
      </c>
    </row>
    <row r="99" spans="1:15">
      <c r="H99">
        <v>3</v>
      </c>
      <c r="K99">
        <v>2</v>
      </c>
      <c r="O99">
        <v>8</v>
      </c>
    </row>
    <row r="100" spans="1:15">
      <c r="I100">
        <v>9</v>
      </c>
      <c r="J100">
        <v>6</v>
      </c>
      <c r="M100">
        <v>5</v>
      </c>
    </row>
    <row r="101" spans="1:15">
      <c r="I101">
        <v>5</v>
      </c>
      <c r="J101">
        <v>3</v>
      </c>
      <c r="M101">
        <v>9</v>
      </c>
    </row>
    <row r="102" spans="1:15">
      <c r="H102">
        <v>1</v>
      </c>
      <c r="K102">
        <v>8</v>
      </c>
      <c r="O102">
        <v>2</v>
      </c>
    </row>
    <row r="103" spans="1:15">
      <c r="G103">
        <v>6</v>
      </c>
      <c r="L103">
        <v>4</v>
      </c>
    </row>
    <row r="104" spans="1:15">
      <c r="G104">
        <v>3</v>
      </c>
      <c r="N104">
        <v>1</v>
      </c>
    </row>
    <row r="105" spans="1:15">
      <c r="H105">
        <v>4</v>
      </c>
      <c r="I105">
        <v>1</v>
      </c>
      <c r="O105">
        <v>7</v>
      </c>
    </row>
    <row r="106" spans="1:15">
      <c r="I106">
        <v>7</v>
      </c>
      <c r="M106">
        <v>3</v>
      </c>
    </row>
    <row r="108" spans="1:15">
      <c r="A108" s="53" t="s">
        <v>427</v>
      </c>
    </row>
    <row r="109" spans="1:15">
      <c r="A109" t="s">
        <v>428</v>
      </c>
      <c r="B109" t="s">
        <v>429</v>
      </c>
      <c r="C109" t="b">
        <v>1</v>
      </c>
      <c r="D109" t="b" cm="1">
        <f t="array" ref="D109">SDK_HintAssignmentValid(_Engine!$B$27:$J$35,_Engine!$B$39:$J$47,SDK_BasicHint(_Engine!$B$27:$J$35))</f>
        <v>1</v>
      </c>
      <c r="E109" t="str">
        <f t="shared" ref="E109:E129" si="5">IF(D109=C109,"PASS","FAIL")</f>
        <v>PASS</v>
      </c>
    </row>
    <row r="110" spans="1:15">
      <c r="A110" t="s">
        <v>430</v>
      </c>
      <c r="B110" t="s">
        <v>429</v>
      </c>
      <c r="C110" t="b">
        <v>1</v>
      </c>
      <c r="D110" t="b" cm="1">
        <f t="array" ref="D110">SDK_HintAssignmentValid('_Engine Medium'!$B$27:$J$35,'_Engine Medium'!$B$39:$J$47,SDK_BasicHint('_Engine Medium'!$B$27:$J$35))</f>
        <v>1</v>
      </c>
      <c r="E110" t="str">
        <f t="shared" si="5"/>
        <v>PASS</v>
      </c>
    </row>
    <row r="111" spans="1:15">
      <c r="A111" t="s">
        <v>431</v>
      </c>
      <c r="B111" t="s">
        <v>429</v>
      </c>
      <c r="C111" t="b">
        <v>1</v>
      </c>
      <c r="D111" t="b" cm="1">
        <f t="array" ref="D111">SDK_HintAssignmentValid('_Engine Hard'!$B$27:$J$35,'_Engine Hard'!$B$39:$J$47,SDK_BasicHint('_Engine Hard'!$B$27:$J$35))</f>
        <v>1</v>
      </c>
      <c r="E111" t="str">
        <f t="shared" si="5"/>
        <v>PASS</v>
      </c>
    </row>
    <row r="112" spans="1:15">
      <c r="A112" t="s">
        <v>432</v>
      </c>
      <c r="B112" t="s">
        <v>429</v>
      </c>
      <c r="C112" t="b">
        <v>1</v>
      </c>
      <c r="D112" t="b" cm="1">
        <f t="array" ref="D112">SDK_HintAssignmentValid('_Engine Expert'!$B$27:$J$35,'_Engine Expert'!$B$39:$J$47,SDK_BasicHint('_Engine Expert'!$B$27:$J$35))</f>
        <v>1</v>
      </c>
      <c r="E112" t="str">
        <f t="shared" si="5"/>
        <v>PASS</v>
      </c>
    </row>
    <row r="113" spans="1:5">
      <c r="A113" t="s">
        <v>433</v>
      </c>
      <c r="B113" t="s">
        <v>429</v>
      </c>
      <c r="C113" t="b">
        <v>1</v>
      </c>
      <c r="D113" t="b" cm="1">
        <f t="array" ref="D113">SDK_HintAssignmentValid('_Engine Master'!$B$27:$J$35,'_Engine Master'!$B$39:$J$47,SDK_BasicHint('_Engine Master'!$B$27:$J$35))</f>
        <v>1</v>
      </c>
      <c r="E113" t="str">
        <f t="shared" si="5"/>
        <v>PASS</v>
      </c>
    </row>
    <row r="114" spans="1:5">
      <c r="A114" t="s">
        <v>434</v>
      </c>
      <c r="B114" t="s">
        <v>481</v>
      </c>
      <c r="C114" t="b">
        <v>1</v>
      </c>
      <c r="D114" t="b" cm="1">
        <f t="array" ref="D114">SDK_BasicHint($G$98:$O$106)=""</f>
        <v>1</v>
      </c>
      <c r="E114" t="str">
        <f t="shared" si="5"/>
        <v>PASS</v>
      </c>
    </row>
    <row r="115" spans="1:5">
      <c r="A115" t="s">
        <v>435</v>
      </c>
      <c r="B115" t="s">
        <v>450</v>
      </c>
      <c r="C115" t="b">
        <v>1</v>
      </c>
      <c r="D115" t="b" cm="1">
        <f t="array" ref="D115">SDK_PointingRowHint(_Engine!$B$27:$J$35)="Pointing row · Box 1 confines digit 7 to row 2 via R2C2, R2C3 · Remove 7 from R2C7, R2C9."</f>
        <v>1</v>
      </c>
      <c r="E115" t="str">
        <f t="shared" si="5"/>
        <v>PASS</v>
      </c>
    </row>
    <row r="116" spans="1:5">
      <c r="A116" t="s">
        <v>436</v>
      </c>
      <c r="B116" t="s">
        <v>451</v>
      </c>
      <c r="C116" t="b">
        <v>1</v>
      </c>
      <c r="D116" t="b" cm="1">
        <f t="array" ref="D116">_xlfn.LET(_xlpm.c,SDK_CandidateMatrix(_Engine!$B$27:$J$35),_xlpm.m,ISNUMBER(SEARCH("7",INDEX(_xlpm.c,_xlfn.SEQUENCE(3),_xlfn.SEQUENCE(,3))&amp;"")),AND(SUM(--_xlpm.m)&gt;1,SUM(--INDEX(_xlpm.m,2,_xlfn.SEQUENCE(,3)))=SUM(--_xlpm.m),ISNUMBER(SEARCH("7",INDEX(_xlpm.c,2,7)&amp;"")),ISNUMBER(SEARCH("7",INDEX(_xlpm.c,2,9)&amp;""))))</f>
        <v>1</v>
      </c>
      <c r="E116" t="str">
        <f t="shared" si="5"/>
        <v>PASS</v>
      </c>
    </row>
    <row r="117" spans="1:5">
      <c r="A117" t="s">
        <v>452</v>
      </c>
      <c r="B117" t="s">
        <v>437</v>
      </c>
      <c r="C117" t="b">
        <v>1</v>
      </c>
      <c r="D117" t="b" cm="1">
        <f t="array" ref="D117">SDK_CoordRole(SDK_PointingRowHint(_Engine!$B$27:$J$35),"R2C7")="TARGET"</f>
        <v>1</v>
      </c>
      <c r="E117" t="str">
        <f t="shared" si="5"/>
        <v>PASS</v>
      </c>
    </row>
    <row r="118" spans="1:5">
      <c r="A118" t="s">
        <v>453</v>
      </c>
      <c r="B118" t="s">
        <v>450</v>
      </c>
      <c r="C118" t="b">
        <v>1</v>
      </c>
      <c r="D118" t="b" cm="1">
        <f t="array" ref="D118">SDK_PointingColHint(_Engine!$B$27:$J$35)="Pointing column · Box 4 confines digit 9 to column 3 via R4C3, R5C3, R6C3 · Remove 9 from R7C3."</f>
        <v>1</v>
      </c>
      <c r="E118" t="str">
        <f t="shared" si="5"/>
        <v>PASS</v>
      </c>
    </row>
    <row r="119" spans="1:5">
      <c r="A119" t="s">
        <v>454</v>
      </c>
      <c r="B119" t="s">
        <v>455</v>
      </c>
      <c r="C119" t="b">
        <v>1</v>
      </c>
      <c r="D119" t="b" cm="1">
        <f t="array" ref="D119">_xlfn.LET(_xlpm.c,SDK_CandidateMatrix(_Engine!$B$27:$J$35),_xlpm.m,ISNUMBER(SEARCH("9",INDEX(_xlpm.c,_xlfn.SEQUENCE(3,,4),_xlfn.SEQUENCE(,3))&amp;"")),AND(SUM(--_xlpm.m)&gt;1,SUM(--INDEX(_xlpm.m,_xlfn.SEQUENCE(3),3))=SUM(--_xlpm.m),ISNUMBER(SEARCH("9",INDEX(_xlpm.c,7,3)&amp;""))))</f>
        <v>1</v>
      </c>
      <c r="E119" t="str">
        <f t="shared" si="5"/>
        <v>PASS</v>
      </c>
    </row>
    <row r="120" spans="1:5">
      <c r="A120" t="s">
        <v>456</v>
      </c>
      <c r="B120" t="s">
        <v>457</v>
      </c>
      <c r="C120" t="b">
        <v>1</v>
      </c>
      <c r="D120" t="b" cm="1">
        <f t="array" ref="D120">AND(SDK_BasicHint($G$98:$O$106)="",SDK_PointingHint($G$98:$O$106)="",SDK_HintClaiming($G$98:$O$106)="",SDK_HintNakedPair($G$98:$O$106)="",SDK_CoachHintV2($G$98:$O$106)="No supported logical step is currently available.")</f>
        <v>1</v>
      </c>
      <c r="E120" t="str">
        <f t="shared" si="5"/>
        <v>PASS</v>
      </c>
    </row>
    <row r="121" spans="1:5">
      <c r="A121" t="s">
        <v>438</v>
      </c>
      <c r="B121" t="s">
        <v>439</v>
      </c>
      <c r="C121" t="b">
        <v>1</v>
      </c>
      <c r="D121" t="b" cm="1">
        <f t="array" ref="D121">SDK_HintClaiming(_Engine!$B$27:$J$35)="Claiming row · Row 2 confines digit 3 to box 3 via R2C7, R2C8 · Remove 3 from R3C7."</f>
        <v>1</v>
      </c>
      <c r="E121" t="str">
        <f t="shared" si="5"/>
        <v>PASS</v>
      </c>
    </row>
    <row r="122" spans="1:5">
      <c r="A122" t="s">
        <v>440</v>
      </c>
      <c r="B122" t="s">
        <v>441</v>
      </c>
      <c r="C122" t="b">
        <v>1</v>
      </c>
      <c r="D122" t="b" cm="1">
        <f t="array" ref="D122">SDK_HintNakedPair('_Engine Hard'!$B$27:$J$35)="Naked pair in box · R1C8 and R2C9 contain only 3/5 in box 3 · Remove 3 and 5 from R3C7."</f>
        <v>1</v>
      </c>
      <c r="E122" t="str">
        <f t="shared" si="5"/>
        <v>PASS</v>
      </c>
    </row>
    <row r="123" spans="1:5">
      <c r="A123" t="s">
        <v>442</v>
      </c>
      <c r="B123" t="s">
        <v>443</v>
      </c>
      <c r="C123" t="b">
        <v>1</v>
      </c>
      <c r="D123" t="b" cm="1">
        <f t="array" ref="D123">SDK_SolveStatus($G$40:$O$48)="NO SOLUTION"</f>
        <v>1</v>
      </c>
      <c r="E123" t="str">
        <f t="shared" si="5"/>
        <v>PASS</v>
      </c>
    </row>
    <row r="124" spans="1:5">
      <c r="A124" t="s">
        <v>444</v>
      </c>
      <c r="B124" t="s">
        <v>443</v>
      </c>
      <c r="C124" t="b">
        <v>1</v>
      </c>
      <c r="D124" t="b" cm="1">
        <f t="array" ref="D124">SDK_SolveStatus($G$55:$O$63)="VIABLE"</f>
        <v>1</v>
      </c>
      <c r="E124" t="str">
        <f t="shared" si="5"/>
        <v>PASS</v>
      </c>
    </row>
    <row r="125" spans="1:5">
      <c r="A125" t="s">
        <v>445</v>
      </c>
      <c r="B125" t="s">
        <v>446</v>
      </c>
      <c r="C125" t="b">
        <v>1</v>
      </c>
      <c r="D125" t="b" cm="1">
        <f t="array" ref="D125">SDK_SolveStatus(1)="SEARCH ERROR"</f>
        <v>1</v>
      </c>
      <c r="E125" t="str">
        <f t="shared" si="5"/>
        <v>PASS</v>
      </c>
    </row>
    <row r="126" spans="1:5">
      <c r="A126" t="s">
        <v>447</v>
      </c>
      <c r="B126" t="s">
        <v>448</v>
      </c>
      <c r="C126" t="b">
        <v>1</v>
      </c>
      <c r="D126" t="b" cm="1">
        <f t="array" ref="D126">SDK_HintPointing(_Engine!$B$27:$J$35)=SDK_PointingHint(_Engine!$B$27:$J$35)</f>
        <v>1</v>
      </c>
      <c r="E126" t="str">
        <f t="shared" si="5"/>
        <v>PASS</v>
      </c>
    </row>
    <row r="127" spans="1:5">
      <c r="A127" t="s">
        <v>449</v>
      </c>
      <c r="B127" t="s">
        <v>448</v>
      </c>
      <c r="C127" t="b">
        <v>1</v>
      </c>
      <c r="D127" t="b" cm="1">
        <f t="array" ref="D127">SDK_CoachHint(_Engine!$B$27:$J$35)=SDK_CoachHintV2(_Engine!$B$27:$J$35)</f>
        <v>1</v>
      </c>
      <c r="E127" t="str">
        <f t="shared" si="5"/>
        <v>PASS</v>
      </c>
    </row>
    <row r="128" spans="1:5">
      <c r="A128" t="s">
        <v>458</v>
      </c>
      <c r="B128" t="s">
        <v>459</v>
      </c>
      <c r="C128" t="b">
        <v>1</v>
      </c>
      <c r="D128" t="b" cm="1">
        <f t="array" ref="D128">INDEX(SDK_CoachTraceV2(_Engine!$B$27:$J$35),1)="Technique — Naked single | Pattern — R5C5 = 5"</f>
        <v>1</v>
      </c>
      <c r="E128" t="str">
        <f t="shared" si="5"/>
        <v>PASS</v>
      </c>
    </row>
    <row r="129" spans="1:5">
      <c r="A129" t="s">
        <v>460</v>
      </c>
      <c r="B129" t="s">
        <v>461</v>
      </c>
      <c r="C129" t="b">
        <v>1</v>
      </c>
      <c r="D129" t="b" cm="1">
        <f t="array" ref="D129">INDEX(SDK_CoachTraceV2(_Engine!$B$27:$J$35),2)="Action — This is the only legal candidate remaining in the square."</f>
        <v>1</v>
      </c>
      <c r="E129" t="str">
        <f t="shared" si="5"/>
        <v>PASS</v>
      </c>
    </row>
    <row r="131" spans="1:5">
      <c r="A131" s="53" t="s">
        <v>482</v>
      </c>
    </row>
    <row r="132" spans="1:5">
      <c r="A132" t="s">
        <v>483</v>
      </c>
      <c r="B132" t="s">
        <v>484</v>
      </c>
      <c r="C132" t="b">
        <v>1</v>
      </c>
      <c r="D132" t="b">
        <f>AND('01 Easy'!$AS$11="Off",'02 Medium'!$AS$11="Off",'03 Hard'!$AS$11="Off",'04 Expert'!$AS$11="Off",'05 Master'!$AS$11="Off")</f>
        <v>1</v>
      </c>
      <c r="E132" t="str">
        <f t="shared" ref="E132:E140" si="6">IF(D132=C132,"PASS","FAIL")</f>
        <v>PASS</v>
      </c>
    </row>
    <row r="133" spans="1:5">
      <c r="A133" t="s">
        <v>485</v>
      </c>
      <c r="B133" t="s">
        <v>486</v>
      </c>
      <c r="C133" t="b">
        <v>1</v>
      </c>
      <c r="D133" t="b">
        <f>AND(COUNT(_Engine!$B$3:$J$11)=COUNT(_Engine!$B$27:$J$35),COUNT('_Engine Medium'!$B$3:$J$11)=COUNT('_Engine Medium'!$B$27:$J$35),COUNT('_Engine Hard'!$B$3:$J$11)=COUNT('_Engine Hard'!$B$27:$J$35),COUNT('_Engine Expert'!$B$3:$J$11)=COUNT('_Engine Expert'!$B$27:$J$35),COUNT('_Engine Master'!$B$3:$J$11)=COUNT('_Engine Master'!$B$27:$J$35))</f>
        <v>1</v>
      </c>
      <c r="E133" t="str">
        <f t="shared" si="6"/>
        <v>PASS</v>
      </c>
    </row>
    <row r="134" spans="1:5">
      <c r="A134" t="s">
        <v>487</v>
      </c>
      <c r="B134" t="s">
        <v>488</v>
      </c>
      <c r="C134" t="b">
        <v>1</v>
      </c>
      <c r="D134" t="b">
        <f>AND(LEFT('01 Easy'!$AM$5,11)="IN PROGRESS",LEFT('02 Medium'!$AM$5,11)="IN PROGRESS",LEFT('03 Hard'!$AM$5,11)="IN PROGRESS",LEFT('04 Expert'!$AM$5,11)="IN PROGRESS",LEFT('05 Master'!$AM$5,11)="IN PROGRESS")</f>
        <v>1</v>
      </c>
      <c r="E134" t="str">
        <f t="shared" si="6"/>
        <v>PASS</v>
      </c>
    </row>
    <row r="135" spans="1:5">
      <c r="A135" t="s">
        <v>489</v>
      </c>
      <c r="B135" t="s">
        <v>490</v>
      </c>
      <c r="C135" t="b">
        <v>1</v>
      </c>
      <c r="D135" t="b">
        <f>AND('01 Easy'!$AM$8=81-COUNT(_Engine!$B$27:$J$35),'02 Medium'!$AM$8=81-COUNT('_Engine Medium'!$B$27:$J$35),'03 Hard'!$AM$8=81-COUNT('_Engine Hard'!$B$27:$J$35),'04 Expert'!$AM$8=81-COUNT('_Engine Expert'!$B$27:$J$35),'05 Master'!$AM$8=81-COUNT('_Engine Master'!$B$27:$J$35))</f>
        <v>1</v>
      </c>
      <c r="E135" t="str">
        <f t="shared" si="6"/>
        <v>PASS</v>
      </c>
    </row>
    <row r="136" spans="1:5">
      <c r="A136" t="s">
        <v>491</v>
      </c>
      <c r="B136" t="s">
        <v>492</v>
      </c>
      <c r="C136" t="b">
        <v>1</v>
      </c>
      <c r="D136" t="b">
        <f>AND('01 Easy'!$AU$8=0,'02 Medium'!$AU$8=0,'03 Hard'!$AU$8=0,'04 Expert'!$AU$8=0,'05 Master'!$AU$8=0)</f>
        <v>1</v>
      </c>
      <c r="E136" t="str">
        <f t="shared" si="6"/>
        <v>PASS</v>
      </c>
    </row>
    <row r="137" spans="1:5">
      <c r="A137" t="s">
        <v>493</v>
      </c>
      <c r="B137" t="s">
        <v>494</v>
      </c>
      <c r="C137" t="b">
        <v>1</v>
      </c>
      <c r="D137" t="b">
        <f>AND('01 Easy'!$AM$14="",'02 Medium'!$AM$14="",'03 Hard'!$AM$14="",'04 Expert'!$AM$14="",'05 Master'!$AM$14="")</f>
        <v>1</v>
      </c>
      <c r="E137" t="str">
        <f t="shared" si="6"/>
        <v>PASS</v>
      </c>
    </row>
    <row r="138" spans="1:5">
      <c r="A138" t="s">
        <v>597</v>
      </c>
      <c r="B138" t="s">
        <v>598</v>
      </c>
      <c r="E138" t="s">
        <v>599</v>
      </c>
    </row>
    <row r="139" spans="1:5">
      <c r="A139" t="s">
        <v>600</v>
      </c>
      <c r="B139" t="s">
        <v>601</v>
      </c>
      <c r="E139" t="s">
        <v>599</v>
      </c>
    </row>
    <row r="140" spans="1:5">
      <c r="A140" t="s">
        <v>495</v>
      </c>
      <c r="B140" t="s">
        <v>496</v>
      </c>
      <c r="C140" t="b">
        <v>1</v>
      </c>
      <c r="D140" t="b">
        <f>AND('01 Easy'!$BC$8="AUTO",'02 Medium'!$BC$8="AUTO",'03 Hard'!$BC$8="AUTO",'04 Expert'!$BC$8="AUTO",'05 Master'!$BC$8="AUTO")</f>
        <v>1</v>
      </c>
      <c r="E140" t="str">
        <f t="shared" si="6"/>
        <v>PASS</v>
      </c>
    </row>
    <row r="141" spans="1:5">
      <c r="A141" s="53" t="s">
        <v>518</v>
      </c>
    </row>
    <row r="142" spans="1:5">
      <c r="A142" t="s">
        <v>519</v>
      </c>
      <c r="B142" t="s">
        <v>520</v>
      </c>
      <c r="C142" t="b">
        <v>1</v>
      </c>
      <c r="D142" t="b" cm="1">
        <f t="array" ref="D142">_xlfn.LET(_xlpm.b,'_Engine Master'!$B$27:$J$35,_xlpm.after,SDK_SetCell(_xlpm.b,8,3,1),LEFT(SDK_PlayerHint(_xlpm.after,'_Engine Master'!$B$39:$J$47),12)="Coach reveal")</f>
        <v>1</v>
      </c>
      <c r="E142" t="str">
        <f>IF(D142=C142,"PASS","FAIL")</f>
        <v>PASS</v>
      </c>
    </row>
    <row r="143" spans="1:5">
      <c r="A143" t="s">
        <v>521</v>
      </c>
      <c r="B143" t="s">
        <v>522</v>
      </c>
      <c r="C143" t="b">
        <v>1</v>
      </c>
      <c r="D143" t="b" cm="1">
        <f t="array" ref="D143">_xlfn.LET(_xlpm.b,'_Engine Master'!$B$27:$J$35,_xlpm.after,SDK_SetCell(_xlpm.b,8,3,1),_xlpm.h,SDK_PlayerHint(_xlpm.after,'_Engine Master'!$B$39:$J$47),SDK_HintAssignmentValid(_xlpm.after,'_Engine Master'!$B$39:$J$47,_xlpm.h))</f>
        <v>1</v>
      </c>
      <c r="E143" t="str">
        <f>IF(D143=C143,"PASS","FAIL")</f>
        <v>PASS</v>
      </c>
    </row>
    <row r="144" spans="1:5">
      <c r="A144" t="s">
        <v>523</v>
      </c>
      <c r="B144" t="s">
        <v>524</v>
      </c>
      <c r="C144" t="b">
        <v>1</v>
      </c>
      <c r="D144" t="b">
        <f>_xlfn.LET(_xlpm.b,'_Engine Master'!$B$27:$J$35,_xlpm.after,SDK_SetCell(_xlpm.b,8,3,1),_xlpm.t,_xlfn.TEXTJOIN(" ",TRUE,SDK_PlayerTrace(_xlpm.after,'_Engine Master'!$B$39:$J$47)),ISNUMBER(SEARCH("certified solution",_xlpm.t)))</f>
        <v>1</v>
      </c>
      <c r="E144" t="str">
        <f>IF(D144=C144,"PASS","FAIL")</f>
        <v>PASS</v>
      </c>
    </row>
    <row r="145" spans="1:5">
      <c r="A145" t="s">
        <v>698</v>
      </c>
      <c r="B145" t="s">
        <v>700</v>
      </c>
      <c r="C145" t="b">
        <v>1</v>
      </c>
      <c r="D145" t="b">
        <f ca="1">AND(ISNUMBER(SEARCH("$L$111=""ASSIGNMENT""",_xlfn.FORMULATEXT(_Engine!$B$88))),ISNUMBER(SEARCH("SDK_FallbackReveal",_xlfn.FORMULATEXT(_Engine!$B$88))),ISNUMBER(SEARCH("$L$111=""ASSIGNMENT""",_xlfn.FORMULATEXT('_Engine Medium'!$B$88))),ISNUMBER(SEARCH("SDK_FallbackReveal",_xlfn.FORMULATEXT('_Engine Medium'!$B$88))),ISNUMBER(SEARCH("$L$111=""ASSIGNMENT""",_xlfn.FORMULATEXT('_Engine Hard'!$B$88))),ISNUMBER(SEARCH("SDK_FallbackReveal",_xlfn.FORMULATEXT('_Engine Hard'!$B$88))),ISNUMBER(SEARCH("$L$111=""ASSIGNMENT""",_xlfn.FORMULATEXT('_Engine Expert'!$B$88))),ISNUMBER(SEARCH("SDK_FallbackReveal",_xlfn.FORMULATEXT('_Engine Expert'!$B$88))),ISNUMBER(SEARCH("$L$111=""ASSIGNMENT""",_xlfn.FORMULATEXT('_Engine Master'!$B$88))),ISNUMBER(SEARCH("SDK_FallbackReveal",_xlfn.FORMULATEXT('_Engine Master'!$B$88))))</f>
        <v>1</v>
      </c>
      <c r="E145" t="str">
        <f ca="1">IF(D145=C145,"PASS","FAIL")</f>
        <v>PASS</v>
      </c>
    </row>
    <row r="146" spans="1:5">
      <c r="A146" t="s">
        <v>602</v>
      </c>
      <c r="B146" t="s">
        <v>603</v>
      </c>
      <c r="C146" t="b">
        <v>1</v>
      </c>
      <c r="D146" t="b">
        <f ca="1">_xlfn.LET(_xlpm.e,_xlfn.FORMULATEXT(_Engine!$B$88),_xlpm.m,_xlfn.FORMULATEXT('_Engine Medium'!$B$88),_xlpm.h,_xlfn.FORMULATEXT('_Engine Hard'!$B$88),_xlpm.x,_xlfn.FORMULATEXT('_Engine Expert'!$B$88),_xlpm.z,_xlfn.FORMULATEXT('_Engine Master'!$B$88),AND(ISNUMBER(SEARCH("COUNTIF($B$51:$J$59,TRUE)",_xlpm.e)),ISNUMBER(SEARCH("$B$99",_xlpm.e)),ISNUMBER(SEARCH("COUNTIF($B$51:$J$59,TRUE)",_xlpm.m)),ISNUMBER(SEARCH("$B$99",_xlpm.m)),ISNUMBER(SEARCH("COUNTIF($B$51:$J$59,TRUE)",_xlpm.h)),ISNUMBER(SEARCH("$B$99",_xlpm.h)),ISNUMBER(SEARCH("COUNTIF($B$51:$J$59,TRUE)",_xlpm.x)),ISNUMBER(SEARCH("$B$99",_xlpm.x)),ISNUMBER(SEARCH("COUNTIF($B$51:$J$59,TRUE)",_xlpm.z)),ISNUMBER(SEARCH("$B$99",_xlpm.z))))</f>
        <v>1</v>
      </c>
      <c r="E146" t="str">
        <f ca="1">IF(D146=C146,"PASS","FAIL")</f>
        <v>PASS</v>
      </c>
    </row>
    <row r="147" spans="1:5">
      <c r="A147" s="53" t="s">
        <v>578</v>
      </c>
    </row>
    <row r="148" spans="1:5">
      <c r="A148" t="s">
        <v>579</v>
      </c>
      <c r="B148" t="s">
        <v>580</v>
      </c>
      <c r="C148" t="b">
        <v>1</v>
      </c>
      <c r="D148" t="b">
        <f>AND('01 Easy'!$AM$20="",'02 Medium'!$AM$20="",'03 Hard'!$AM$20="",'04 Expert'!$AM$20="",'05 Master'!$AM$20="")</f>
        <v>1</v>
      </c>
      <c r="E148" t="str">
        <f>IF(D148=C148,"PASS","FAIL")</f>
        <v>PASS</v>
      </c>
    </row>
    <row r="149" spans="1:5">
      <c r="A149" s="53" t="s">
        <v>604</v>
      </c>
    </row>
    <row r="150" spans="1:5">
      <c r="A150" t="s">
        <v>605</v>
      </c>
      <c r="B150" t="s">
        <v>606</v>
      </c>
      <c r="C150" t="b">
        <v>1</v>
      </c>
      <c r="D150" t="b">
        <f>IF('01 Easy'!$AS$11="Verify",IF(LEFT('01 Easy'!$AM$5,6)="SOLVED",'01 Easy'!$AM$12="Puzzle complete.",TRUE),TRUE)</f>
        <v>1</v>
      </c>
      <c r="E150" t="str">
        <f t="shared" ref="E150:E158" si="7">IF(D150=C150,"PASS","FAIL")</f>
        <v>PASS</v>
      </c>
    </row>
    <row r="151" spans="1:5">
      <c r="A151" t="s">
        <v>607</v>
      </c>
      <c r="B151" t="s">
        <v>606</v>
      </c>
      <c r="C151" t="b">
        <v>1</v>
      </c>
      <c r="D151" t="b">
        <f>IF('02 Medium'!$AS$11="Verify",IF(LEFT('02 Medium'!$AM$5,6)="SOLVED",'02 Medium'!$AM$12="Puzzle complete.",TRUE),TRUE)</f>
        <v>1</v>
      </c>
      <c r="E151" t="str">
        <f t="shared" si="7"/>
        <v>PASS</v>
      </c>
    </row>
    <row r="152" spans="1:5">
      <c r="A152" t="s">
        <v>608</v>
      </c>
      <c r="B152" t="s">
        <v>606</v>
      </c>
      <c r="C152" t="b">
        <v>1</v>
      </c>
      <c r="D152" t="b">
        <f>IF('03 Hard'!$AS$11="Verify",IF(LEFT('03 Hard'!$AM$5,6)="SOLVED",'03 Hard'!$AM$12="Puzzle complete.",TRUE),TRUE)</f>
        <v>1</v>
      </c>
      <c r="E152" t="str">
        <f t="shared" si="7"/>
        <v>PASS</v>
      </c>
    </row>
    <row r="153" spans="1:5">
      <c r="A153" t="s">
        <v>609</v>
      </c>
      <c r="B153" t="s">
        <v>606</v>
      </c>
      <c r="C153" t="b">
        <v>1</v>
      </c>
      <c r="D153" t="b">
        <f>IF('04 Expert'!$AS$11="Verify",IF(LEFT('04 Expert'!$AM$5,6)="SOLVED",'04 Expert'!$AM$12="Puzzle complete.",TRUE),TRUE)</f>
        <v>1</v>
      </c>
      <c r="E153" t="str">
        <f t="shared" si="7"/>
        <v>PASS</v>
      </c>
    </row>
    <row r="154" spans="1:5">
      <c r="A154" t="s">
        <v>610</v>
      </c>
      <c r="B154" t="s">
        <v>606</v>
      </c>
      <c r="C154" t="b">
        <v>1</v>
      </c>
      <c r="D154" t="b">
        <f>IF('05 Master'!$AS$11="Verify",IF(LEFT('05 Master'!$AM$5,6)="SOLVED",'05 Master'!$AM$12="Puzzle complete.",TRUE),TRUE)</f>
        <v>1</v>
      </c>
      <c r="E154" t="str">
        <f t="shared" si="7"/>
        <v>PASS</v>
      </c>
    </row>
    <row r="155" spans="1:5">
      <c r="A155" t="s">
        <v>611</v>
      </c>
      <c r="B155" t="s">
        <v>612</v>
      </c>
      <c r="C155" t="b">
        <v>1</v>
      </c>
      <c r="D155" t="b" cm="1">
        <f t="array" ref="D155">_xlfn.LET(_xlpm.b,'_Engine Master'!$B$27:$J$35,_xlpm.a,SDK_SetCell(_xlpm.b,8,3,1),_xlpm.c,SDK_SetCell(_xlpm.a,1,2,6),_xlpm.d,SDK_SetCell(_xlpm.c,2,3,4),_xlpm.e,SDK_SetCell(_xlpm.d,5,3,3),_xlpm.f,SDK_SetCell(_xlpm.e,7,3,6),_xlpm.g,SDK_SetCell(_xlpm.f,2,1,5),_xlpm.t,SDK_PlayerTrace(_xlpm.g,'_Engine Master'!$B$39:$J$47),INDEX(_xlpm.t,1)="Technique — Pointing row | Pattern — Box 1 confines digit 7 to row 3 via R3C1, R3C2")</f>
        <v>1</v>
      </c>
      <c r="E155" t="str">
        <f t="shared" si="7"/>
        <v>PASS</v>
      </c>
    </row>
    <row r="156" spans="1:5">
      <c r="A156" t="s">
        <v>613</v>
      </c>
      <c r="B156" t="s">
        <v>614</v>
      </c>
      <c r="C156" t="b">
        <v>1</v>
      </c>
      <c r="D156" t="b" cm="1">
        <f t="array" ref="D156">_xlfn.LET(_xlpm.b,'_Engine Master'!$B$27:$J$35,_xlpm.a,SDK_SetCell(_xlpm.b,8,3,1),_xlpm.c,SDK_SetCell(_xlpm.a,1,2,6),_xlpm.d,SDK_SetCell(_xlpm.c,2,3,4),_xlpm.e,SDK_SetCell(_xlpm.d,5,3,3),_xlpm.f,SDK_SetCell(_xlpm.e,7,3,6),_xlpm.g,SDK_SetCell(_xlpm.f,2,1,5),_xlpm.t,SDK_PlayerTrace(_xlpm.g,'_Engine Master'!$B$39:$J$47),INDEX(_xlpm.t,2)="Action — Remove 7 from R3C8.")</f>
        <v>1</v>
      </c>
      <c r="E156" t="str">
        <f t="shared" si="7"/>
        <v>PASS</v>
      </c>
    </row>
    <row r="157" spans="1:5">
      <c r="A157" t="s">
        <v>615</v>
      </c>
      <c r="B157" t="s">
        <v>612</v>
      </c>
      <c r="C157" t="b">
        <v>1</v>
      </c>
      <c r="D157" t="b" cm="1">
        <f t="array" ref="D157">_xlfn.LET(_xlpm.b,'_Engine Master'!$B$27:$J$35,_xlpm.a,SDK_SetCell(_xlpm.b,8,3,1),_xlpm.c,SDK_SetCell(_xlpm.a,1,2,6),_xlpm.d,SDK_SetCell(_xlpm.c,2,3,4),_xlpm.e,SDK_SetCell(_xlpm.d,5,3,3),_xlpm.f,SDK_SetCell(_xlpm.e,7,3,6),_xlpm.g,SDK_SetCell(_xlpm.f,2,1,5),_xlpm.t,SDK_CoachTraceV2(_xlpm.g),INDEX(_xlpm.t,1)="Technique — Pointing row | Pattern — Box 1 confines digit 7 to row 3 via R3C1, R3C2")</f>
        <v>1</v>
      </c>
      <c r="E157" t="str">
        <f t="shared" si="7"/>
        <v>PASS</v>
      </c>
    </row>
    <row r="158" spans="1:5">
      <c r="A158" t="s">
        <v>616</v>
      </c>
      <c r="B158" t="s">
        <v>614</v>
      </c>
      <c r="C158" t="b">
        <v>1</v>
      </c>
      <c r="D158" t="b" cm="1">
        <f t="array" ref="D158">_xlfn.LET(_xlpm.b,'_Engine Master'!$B$27:$J$35,_xlpm.a,SDK_SetCell(_xlpm.b,8,3,1),_xlpm.c,SDK_SetCell(_xlpm.a,1,2,6),_xlpm.d,SDK_SetCell(_xlpm.c,2,3,4),_xlpm.e,SDK_SetCell(_xlpm.d,5,3,3),_xlpm.f,SDK_SetCell(_xlpm.e,7,3,6),_xlpm.g,SDK_SetCell(_xlpm.f,2,1,5),_xlpm.t,SDK_CoachTraceV2(_xlpm.g),INDEX(_xlpm.t,2)="Action — Remove 7 from R3C8.")</f>
        <v>1</v>
      </c>
      <c r="E158" t="str">
        <f t="shared" si="7"/>
        <v>PASS</v>
      </c>
    </row>
    <row r="159" spans="1:5">
      <c r="A159" t="s">
        <v>617</v>
      </c>
      <c r="B159" t="s">
        <v>618</v>
      </c>
      <c r="C159" t="b">
        <v>1</v>
      </c>
      <c r="D159" t="b" cm="1">
        <f t="array" ref="D159">_xlfn.LET(_xlpm.h,SDK_PointingRowHint(_Engine!$B$27:$J$35),AND(SDK_CoordRole(_xlpm.h,"R2C2")="SOURCE",SDK_CoordRole(_xlpm.h,"R2C3")="SOURCE"))</f>
        <v>1</v>
      </c>
      <c r="E159" t="str">
        <f>IF(D159=C159,"PASS","FAIL")</f>
        <v>PASS</v>
      </c>
    </row>
    <row r="160" spans="1:5">
      <c r="A160" t="s">
        <v>619</v>
      </c>
      <c r="B160" t="s">
        <v>620</v>
      </c>
      <c r="C160" t="b">
        <v>1</v>
      </c>
      <c r="D160" t="b" cm="1">
        <f t="array" ref="D160">_xlfn.LET(_xlpm.h,SDK_PointingColHint(_Engine!$B$27:$J$35),AND(SDK_CoordRole(_xlpm.h,"R4C3")="SOURCE",SDK_CoordRole(_xlpm.h,"R5C3")="SOURCE",SDK_CoordRole(_xlpm.h,"R6C3")="SOURCE"))</f>
        <v>1</v>
      </c>
      <c r="E160" t="str">
        <f>IF(D160=C160,"PASS","FAIL")</f>
        <v>PASS</v>
      </c>
    </row>
    <row r="161" spans="1:5">
      <c r="A161" t="s">
        <v>621</v>
      </c>
      <c r="B161" t="s">
        <v>622</v>
      </c>
      <c r="C161" t="b">
        <v>1</v>
      </c>
      <c r="D161" t="b" cm="1">
        <f t="array" ref="D161">_xlfn.LET(_xlpm.h,SDK_HintClaimingRow(_Engine!$B$27:$J$35),AND(SDK_CoordRole(_xlpm.h,"R2C7")="SOURCE",SDK_CoordRole(_xlpm.h,"R2C8")="SOURCE"))</f>
        <v>1</v>
      </c>
      <c r="E161" t="str">
        <f>IF(D161=C161,"PASS","FAIL")</f>
        <v>PASS</v>
      </c>
    </row>
    <row r="162" spans="1:5">
      <c r="A162" t="s">
        <v>623</v>
      </c>
      <c r="B162" t="s">
        <v>624</v>
      </c>
      <c r="C162" t="b">
        <v>1</v>
      </c>
      <c r="D162" t="b" cm="1">
        <f t="array" ref="D162">_xlfn.LET(_xlpm.h,SDK_HintClaimingCol(_Engine!$B$27:$J$35),AND(SDK_CoordRole(_xlpm.h,"R7C1")="SOURCE",SDK_CoordRole(_xlpm.h,"R8C1")="SOURCE",SDK_CoordRole(_xlpm.h,"R9C1")="SOURCE"))</f>
        <v>1</v>
      </c>
      <c r="E162" t="str">
        <f>IF(D162=C162,"PASS","FAIL")</f>
        <v>PASS</v>
      </c>
    </row>
    <row r="164" spans="1:5">
      <c r="A164" s="53" t="s">
        <v>627</v>
      </c>
    </row>
    <row r="165" spans="1:5">
      <c r="A165" t="s">
        <v>628</v>
      </c>
      <c r="B165" t="s">
        <v>629</v>
      </c>
      <c r="C165" t="b">
        <v>1</v>
      </c>
      <c r="D165" t="b" cm="1">
        <f t="array" ref="D165">IFERROR(_xlfn.LET(_xlpm.b,'_Engine Master'!$B$27:$J$35,_xlpm.a,SDK_SetCell(_xlpm.b,8,3,1),_xlpm.c,SDK_SetCell(_xlpm.a,1,2,6),_xlpm.d,SDK_SetCell(_xlpm.c,2,3,4),_xlpm.e,SDK_SetCell(_xlpm.d,5,3,3),_xlpm.f,SDK_SetCell(_xlpm.e,7,3,6),_xlpm.g,SDK_SetCell(_xlpm.f,2,1,5),_xlpm.s,SDKP_PointingRowStep(SDK_CandidateMatrix(_xlpm.g)),SUM(--_xlfn.HSTACK(INDEX(_xlpm.s,1,1)="Pointing row",INDEX(_xlpm.s,1,2)="R3C1, R3C2",INDEX(_xlpm.s,1,3)="7",INDEX(_xlpm.s,1,4)="R3C8",INDEX(_xlpm.s,1,5)="Pointing row · Box 1 confines digit 7 to row 3 via R3C1, R3C2 · Remove 7 from R3C8."))=5),FALSE)</f>
        <v>1</v>
      </c>
      <c r="E165" t="str">
        <f t="shared" ref="E165:E202" si="8">IF(D165=C165,"PASS","FAIL")</f>
        <v>PASS</v>
      </c>
    </row>
    <row r="166" spans="1:5">
      <c r="A166" t="s">
        <v>630</v>
      </c>
      <c r="B166" t="s">
        <v>631</v>
      </c>
      <c r="C166" t="b">
        <v>1</v>
      </c>
      <c r="D166" t="b">
        <f>IFERROR(_xlfn.LET(_xlpm.b,'_Engine Master'!$B$27:$J$35,_xlpm.a,SDK_SetCell(_xlpm.b,8,3,1),_xlpm.c,SDK_SetCell(_xlpm.a,1,2,6),_xlpm.d,SDK_SetCell(_xlpm.c,2,3,4),_xlpm.e,SDK_SetCell(_xlpm.d,5,3,3),_xlpm.f,SDK_SetCell(_xlpm.e,7,3,6),_xlpm.g,SDK_SetCell(_xlpm.f,2,1,5),_xlpm.cands,SDK_CandidateMatrix(_xlpm.g),_xlpm.s,_xlfn.HSTACK("Pointing row","R3C1, R3C2","7","R3C8","wording may change"),_xlpm.after,SDKP_ApplyStep(_xlpm.cands,_xlpm.s),INDEX(_xlpm.after,3,8)="234"),FALSE)</f>
        <v>1</v>
      </c>
      <c r="E166" t="str">
        <f t="shared" si="8"/>
        <v>PASS</v>
      </c>
    </row>
    <row r="167" spans="1:5">
      <c r="A167" t="s">
        <v>632</v>
      </c>
      <c r="B167" t="s">
        <v>633</v>
      </c>
      <c r="C167" t="b">
        <v>1</v>
      </c>
      <c r="D167" t="b" cm="1">
        <f t="array" ref="D167">IFERROR(_xlfn.LET(_xlpm.b,'_Engine Master'!$B$27:$J$35,_xlpm.a,SDK_SetCell(_xlpm.b,8,3,1),_xlpm.c,SDK_SetCell(_xlpm.a,1,2,6),_xlpm.d,SDK_SetCell(_xlpm.c,2,3,4),_xlpm.e,SDK_SetCell(_xlpm.d,5,3,3),_xlpm.f,SDK_SetCell(_xlpm.e,7,3,6),_xlpm.g,SDK_SetCell(_xlpm.f,2,1,5),_xlpm.chain,SDKP_Chain(_xlpm.g,8),SUM(--_xlfn.HSTACK(INDEX(_xlpm.chain,3,8)="234",INDEX(_xlpm.chain,2,7)="67",INDEX(_xlpm.chain,10,1)="ASSIGNMENT",INDEX(_xlpm.chain,10,2)=2,INDEX(_xlpm.chain,10,3)="Hidden single in column · R6C7 = 1 · Digit 1 appears in only one candidate set in column 7."))=5),FALSE)</f>
        <v>1</v>
      </c>
      <c r="E167" t="str">
        <f t="shared" si="8"/>
        <v>PASS</v>
      </c>
    </row>
    <row r="168" spans="1:5">
      <c r="A168" t="s">
        <v>634</v>
      </c>
      <c r="B168" t="s">
        <v>629</v>
      </c>
      <c r="C168" t="b">
        <f>TRUE</f>
        <v>1</v>
      </c>
      <c r="D168" t="b" cm="1">
        <f t="array" ref="D168">IFERROR(_xlfn.LET(_xlpm.c,_xlfn.MAKEARRAY(9,9,_xlfn.LAMBDA(_xlpm.r,_xlpm.k,_xlfn.IFS(AND(_xlpm.r=1,_xlpm.k=3),"7",AND(_xlpm.r=2,_xlpm.k=3),"7",AND(_xlpm.r=8,_xlpm.k=3),"27",TRUE,""))),_xlpm.s,SDKP_PointingColStep(_xlpm.c),SUM(--_xlfn.HSTACK(INDEX(_xlpm.s,1,1)="Pointing column",INDEX(_xlpm.s,1,2)="R1C3, R2C3",INDEX(_xlpm.s,1,3)="7",INDEX(_xlpm.s,1,4)="R8C3",INDEX(_xlpm.s,1,5)="Pointing column · Box 1 confines digit 7 to column 3 via R1C3, R2C3 · Remove 7 from R8C3."))=5),FALSE)</f>
        <v>1</v>
      </c>
      <c r="E168" t="str">
        <f t="shared" si="8"/>
        <v>PASS</v>
      </c>
    </row>
    <row r="169" spans="1:5">
      <c r="A169" t="s">
        <v>635</v>
      </c>
      <c r="B169" t="s">
        <v>636</v>
      </c>
      <c r="C169" t="b">
        <v>1</v>
      </c>
      <c r="D169" t="b" cm="1">
        <f t="array" ref="D169">_xlfn.LET(_xlpm.board,_xlfn.MAKEARRAY(9,9,_xlfn.LAMBDA(_xlpm.r,_xlpm.k,"")),_xlpm.cand,_xlfn.MAKEARRAY(9,9,_xlfn.LAMBDA(_xlpm.r,_xlpm.k,IF(AND(_xlpm.r=1,OR(_xlpm.k=1,_xlpm.k=2)),"1","123456789"))),SDKP_Contradiction(_xlpm.board,_xlpm.cand))</f>
        <v>1</v>
      </c>
      <c r="E169" t="str">
        <f t="shared" si="8"/>
        <v>PASS</v>
      </c>
    </row>
    <row r="170" spans="1:5">
      <c r="A170" t="s">
        <v>637</v>
      </c>
      <c r="B170" t="s">
        <v>638</v>
      </c>
      <c r="C170" t="b">
        <v>1</v>
      </c>
      <c r="D170" t="b" cm="1">
        <f t="array" ref="D170">_xlfn.LET(_xlpm.board,_xlfn.MAKEARRAY(9,9,_xlfn.LAMBDA(_xlpm.r,_xlpm.k,"")),_xlpm.cand,_xlfn.MAKEARRAY(9,9,_xlfn.LAMBDA(_xlpm.r,_xlpm.k,IF(AND(_xlpm.k=1,OR(_xlpm.r=1,_xlpm.r=2)),"1","123456789"))),SDKP_Contradiction(_xlpm.board,_xlpm.cand))</f>
        <v>1</v>
      </c>
      <c r="E170" t="str">
        <f t="shared" si="8"/>
        <v>PASS</v>
      </c>
    </row>
    <row r="171" spans="1:5">
      <c r="A171" t="s">
        <v>639</v>
      </c>
      <c r="B171" t="s">
        <v>640</v>
      </c>
      <c r="C171" t="b">
        <v>1</v>
      </c>
      <c r="D171" t="b" cm="1">
        <f t="array" ref="D171">_xlfn.LET(_xlpm.board,_xlfn.MAKEARRAY(9,9,_xlfn.LAMBDA(_xlpm.r,_xlpm.k,"")),_xlpm.cand,_xlfn.MAKEARRAY(9,9,_xlfn.LAMBDA(_xlpm.r,_xlpm.k,IF(OR(AND(_xlpm.r=1,_xlpm.k=1),AND(_xlpm.r=2,_xlpm.k=2)),"1","123456789"))),SDKP_Contradiction(_xlpm.board,_xlpm.cand))</f>
        <v>1</v>
      </c>
      <c r="E171" t="str">
        <f t="shared" si="8"/>
        <v>PASS</v>
      </c>
    </row>
    <row r="172" spans="1:5">
      <c r="A172" t="s">
        <v>641</v>
      </c>
      <c r="B172" t="s">
        <v>642</v>
      </c>
      <c r="C172" t="b">
        <v>0</v>
      </c>
      <c r="D172" t="b" cm="1">
        <f t="array" ref="D172">_xlfn.LET(_xlpm.board,_xlfn.MAKEARRAY(9,9,_xlfn.LAMBDA(_xlpm.r,_xlpm.k,"")),_xlpm.cand,_xlfn.MAKEARRAY(9,9,_xlfn.LAMBDA(_xlpm.r,_xlpm.k,IF(OR(AND(_xlpm.r=1,_xlpm.k=1),AND(_xlpm.r=4,_xlpm.k=4)),"1","123456789"))),SDKP_Contradiction(_xlpm.board,_xlpm.cand))</f>
        <v>0</v>
      </c>
      <c r="E172" t="str">
        <f t="shared" si="8"/>
        <v>PASS</v>
      </c>
    </row>
    <row r="173" spans="1:5">
      <c r="A173" t="s">
        <v>643</v>
      </c>
      <c r="B173" t="s">
        <v>644</v>
      </c>
      <c r="C173" t="b">
        <v>1</v>
      </c>
      <c r="D173" t="b" cm="1">
        <f t="array" ref="D173">_xlfn.LET(_xlpm.c,_xlfn.MAKEARRAY(9,9,_xlfn.LAMBDA(_xlpm.r,_xlpm.k,IF(AND(_xlpm.r=1,_xlpm.k=1),"12",""))),_xlpm.s,_xlfn.HSTACK("Pointing row","R1C2","9","R1C1","probe"),_xlpm.next,SDKP_ApplyStep(_xlpm.c,_xlpm.s),IFERROR(AND(INDEX(_xlpm.next,1,1)="12",NOT(SDKP_HasProgress(_xlpm.c,_xlpm.next))),FALSE))</f>
        <v>1</v>
      </c>
      <c r="E173" t="str">
        <f t="shared" si="8"/>
        <v>PASS</v>
      </c>
    </row>
    <row r="174" spans="1:5">
      <c r="A174" t="s">
        <v>645</v>
      </c>
      <c r="B174" t="s">
        <v>646</v>
      </c>
      <c r="C174" t="b">
        <v>1</v>
      </c>
      <c r="D174" t="b" cm="1">
        <f t="array" ref="D174">_xlfn.LET(_xlpm.c,_xlfn.MAKEARRAY(9,9,_xlfn.LAMBDA(_xlpm.r,_xlpm.k,IF(AND(_xlpm.r=1,_xlpm.k=1),"12",""))),_xlpm.s,_xlfn.HSTACK("Pointing row","R1C2","1","R1C1","probe"),_xlpm.next,SDKP_ApplyStep(_xlpm.c,_xlpm.s),IFERROR(AND(INDEX(_xlpm.next,1,1)="2",SDKP_HasProgress(_xlpm.c,_xlpm.next)),FALSE))</f>
        <v>1</v>
      </c>
      <c r="E174" t="str">
        <f t="shared" si="8"/>
        <v>PASS</v>
      </c>
    </row>
    <row r="175" spans="1:5">
      <c r="A175" t="s">
        <v>647</v>
      </c>
      <c r="B175" t="s">
        <v>648</v>
      </c>
      <c r="C175" t="b">
        <v>1</v>
      </c>
      <c r="D175" t="b" cm="1">
        <f t="array" ref="D175">_xlfn.LET(_xlpm.c,_xlfn.MAKEARRAY(9,9,_xlfn.LAMBDA(_xlpm.r,_xlpm.k,IF(AND(_xlpm.r=1,_xlpm.k=1),"12",""))),_xlpm.next,_xlfn.MAKEARRAY(9,9,_xlfn.LAMBDA(_xlpm.r,_xlpm.k,IF(AND(_xlpm.r=1,_xlpm.k=1),"123",""))),IFERROR(NOT(SDKP_HasProgress(_xlpm.c,_xlpm.next)),FALSE))</f>
        <v>1</v>
      </c>
      <c r="E175" t="str">
        <f t="shared" si="8"/>
        <v>PASS</v>
      </c>
    </row>
    <row r="176" spans="1:5">
      <c r="A176" t="s">
        <v>649</v>
      </c>
      <c r="B176" t="s">
        <v>629</v>
      </c>
      <c r="C176" t="b">
        <v>1</v>
      </c>
      <c r="D176" t="b" cm="1">
        <f t="array" ref="D176">IFERROR(_xlfn.LET(_xlpm.c,_xlfn.MAKEARRAY(9,9,_xlfn.LAMBDA(_xlpm.r,_xlpm.k,_xlfn.IFS(AND(_xlpm.r=2,OR(_xlpm.k=7,_xlpm.k=8)),"13",AND(_xlpm.r=3,_xlpm.k=7),"34",AND(_xlpm.r=2,_xlpm.k&lt;&gt;7,_xlpm.k&lt;&gt;8),"12456789",AND(OR(_xlpm.r=1,_xlpm.r=3),_xlpm.k&gt;=7,_xlpm.k&lt;=9),"12456789",TRUE,"123456789"))),_xlpm.s,SDKP_ClaimingRowStep(_xlpm.c),SUM(--_xlfn.HSTACK(INDEX(_xlpm.s,1,1)="Claiming row",INDEX(_xlpm.s,1,2)="R2C7, R2C8",INDEX(_xlpm.s,1,3)="3",INDEX(_xlpm.s,1,4)="R3C7",INDEX(_xlpm.s,1,5)="Claiming row · Row 2 confines digit 3 to box 3 via R2C7, R2C8 · Remove 3 from R3C7."))=5),FALSE)</f>
        <v>1</v>
      </c>
      <c r="E176" t="str">
        <f t="shared" si="8"/>
        <v>PASS</v>
      </c>
    </row>
    <row r="177" spans="1:5">
      <c r="A177" t="s">
        <v>650</v>
      </c>
      <c r="B177" t="s">
        <v>651</v>
      </c>
      <c r="C177" t="b">
        <v>1</v>
      </c>
      <c r="D177" t="b" cm="1">
        <f t="array" ref="D177">IFERROR(_xlfn.LET(_xlpm.c,_xlfn.MAKEARRAY(9,9,_xlfn.LAMBDA(_xlpm.r,_xlpm.k,_xlfn.IFS(AND(_xlpm.r=2,OR(_xlpm.k=7,_xlpm.k=8)),"13",AND(_xlpm.r=3,_xlpm.k=7),"34",AND(_xlpm.r=2,_xlpm.k&lt;&gt;7,_xlpm.k&lt;&gt;8),"12456789",AND(OR(_xlpm.r=1,_xlpm.r=3),_xlpm.k&gt;=7,_xlpm.k&lt;=9),"12456789",TRUE,"123456789"))),_xlpm.s,SDKP_ClaimingRowStep(_xlpm.c),_xlpm.t,_xlfn.HSTACK(INDEX(_xlpm.s,1,1),INDEX(_xlpm.s,1,2),INDEX(_xlpm.s,1,3),INDEX(_xlpm.s,1,4),"wording may change"),_xlpm.after,SDKP_ApplyStep(_xlpm.c,_xlpm.t),AND(INDEX(_xlpm.after,3,7)="4",INDEX(_xlpm.after,2,7)="13")),FALSE)</f>
        <v>1</v>
      </c>
      <c r="E177" t="str">
        <f t="shared" si="8"/>
        <v>PASS</v>
      </c>
    </row>
    <row r="178" spans="1:5">
      <c r="A178" t="s">
        <v>652</v>
      </c>
      <c r="B178" t="s">
        <v>653</v>
      </c>
      <c r="C178" t="b">
        <v>1</v>
      </c>
      <c r="D178" t="b" cm="1">
        <f t="array" ref="D178">IFERROR(_xlfn.LET(_xlpm.c,_xlfn.MAKEARRAY(9,9,_xlfn.LAMBDA(_xlpm.r,_xlpm.k,_xlfn.IFS(AND(_xlpm.r=2,OR(_xlpm.k=7,_xlpm.k=8)),"13",AND(_xlpm.r=3,_xlpm.k=7),"34",AND(_xlpm.r=2,_xlpm.k&lt;&gt;7,_xlpm.k&lt;&gt;8),"12456789",AND(OR(_xlpm.r=1,_xlpm.r=3),_xlpm.k&gt;=7,_xlpm.k&lt;=9),"12456789",TRUE,"123456789"))),_xlpm.s,SDKP_ClaimingRowStep(_xlpm.c),SDKP_ClaimingRow(_xlpm.c)=INDEX(_xlpm.s,1,5)),FALSE)</f>
        <v>1</v>
      </c>
      <c r="E178" t="str">
        <f t="shared" si="8"/>
        <v>PASS</v>
      </c>
    </row>
    <row r="179" spans="1:5">
      <c r="A179" t="s">
        <v>654</v>
      </c>
      <c r="B179" t="s">
        <v>629</v>
      </c>
      <c r="C179" t="b">
        <v>1</v>
      </c>
      <c r="D179" t="b" cm="1">
        <f t="array" ref="D179">IFERROR(_xlfn.LET(_xlpm.c,_xlfn.MAKEARRAY(9,9,_xlfn.LAMBDA(_xlpm.r,_xlpm.k,_xlfn.IFS(AND(_xlpm.k=2,OR(_xlpm.r=7,_xlpm.r=8)),"13",AND(_xlpm.r=7,_xlpm.k=3),"34",AND(_xlpm.k=2,_xlpm.r&lt;&gt;7,_xlpm.r&lt;&gt;8),"12456789",AND(_xlpm.r&gt;=7,_xlpm.r&lt;=9,OR(_xlpm.k=1,_xlpm.k=3)),"12456789",TRUE,"123456789"))),_xlpm.s,SDKP_ClaimingColStep(_xlpm.c),SUM(--_xlfn.HSTACK(INDEX(_xlpm.s,1,1)="Claiming column",INDEX(_xlpm.s,1,2)="R7C2, R8C2",INDEX(_xlpm.s,1,3)="3",INDEX(_xlpm.s,1,4)="R7C3",INDEX(_xlpm.s,1,5)="Claiming column · Column 2 confines digit 3 to box 7 via R7C2, R8C2 · Remove 3 from R7C3."))=5),FALSE)</f>
        <v>1</v>
      </c>
      <c r="E179" t="str">
        <f t="shared" si="8"/>
        <v>PASS</v>
      </c>
    </row>
    <row r="180" spans="1:5">
      <c r="A180" t="s">
        <v>655</v>
      </c>
      <c r="B180" t="s">
        <v>656</v>
      </c>
      <c r="C180" t="b">
        <v>1</v>
      </c>
      <c r="D180" t="b" cm="1">
        <f t="array" ref="D180">IFERROR(_xlfn.LET(_xlpm.c,_xlfn.MAKEARRAY(9,9,_xlfn.LAMBDA(_xlpm.r,_xlpm.k,_xlfn.IFS(AND(_xlpm.k=2,OR(_xlpm.r=7,_xlpm.r=8)),"13",AND(_xlpm.r=7,_xlpm.k=3),"34",AND(_xlpm.k=2,_xlpm.r&lt;&gt;7,_xlpm.r&lt;&gt;8),"12456789",AND(_xlpm.r&gt;=7,_xlpm.r&lt;=9,OR(_xlpm.k=1,_xlpm.k=3)),"12456789",TRUE,"123456789"))),_xlpm.s,SDKP_ClaimingColStep(_xlpm.c),_xlpm.t,_xlfn.HSTACK(INDEX(_xlpm.s,1,1),INDEX(_xlpm.s,1,2),INDEX(_xlpm.s,1,3),INDEX(_xlpm.s,1,4),"wording may change"),_xlpm.after,SDKP_ApplyStep(_xlpm.c,_xlpm.t),AND(INDEX(_xlpm.after,7,3)="4",INDEX(_xlpm.after,7,2)="13")),FALSE)</f>
        <v>1</v>
      </c>
      <c r="E180" t="str">
        <f t="shared" si="8"/>
        <v>PASS</v>
      </c>
    </row>
    <row r="181" spans="1:5">
      <c r="A181" t="s">
        <v>657</v>
      </c>
      <c r="B181" t="s">
        <v>653</v>
      </c>
      <c r="C181" t="b">
        <v>1</v>
      </c>
      <c r="D181" t="b" cm="1">
        <f t="array" ref="D181">IFERROR(_xlfn.LET(_xlpm.c,_xlfn.MAKEARRAY(9,9,_xlfn.LAMBDA(_xlpm.r,_xlpm.k,_xlfn.IFS(AND(_xlpm.k=2,OR(_xlpm.r=7,_xlpm.r=8)),"13",AND(_xlpm.r=7,_xlpm.k=3),"34",AND(_xlpm.k=2,_xlpm.r&lt;&gt;7,_xlpm.r&lt;&gt;8),"12456789",AND(_xlpm.r&gt;=7,_xlpm.r&lt;=9,OR(_xlpm.k=1,_xlpm.k=3)),"12456789",TRUE,"123456789"))),SDKP_ClaimingCol(_xlpm.c)=INDEX(SDKP_ClaimingColStep(_xlpm.c),1,5)),FALSE)</f>
        <v>1</v>
      </c>
      <c r="E181" t="str">
        <f t="shared" si="8"/>
        <v>PASS</v>
      </c>
    </row>
    <row r="182" spans="1:5">
      <c r="A182" t="s">
        <v>658</v>
      </c>
      <c r="B182" t="s">
        <v>659</v>
      </c>
      <c r="C182" t="b">
        <v>1</v>
      </c>
      <c r="D182" t="b" cm="1">
        <f t="array" ref="D182">IFERROR(_xlfn.LET(_xlpm.c,_xlfn.MAKEARRAY(9,9,_xlfn.LAMBDA(_xlpm.r,_xlpm.k,_xlfn.IFS(AND(_xlpm.r=4,OR(_xlpm.k=2,_xlpm.k=5)),"47",AND(_xlpm.r=4,_xlpm.k=7),"478",_xlpm.r=4,"1235689",TRUE,"123456789"))),_xlpm.s,SDKP_NakedPairRowStep(_xlpm.c),SUM(--_xlfn.HSTACK(INDEX(_xlpm.s,1,1)="Naked pair in row",INDEX(_xlpm.s,1,2)="R4C2, R4C5",INDEX(_xlpm.s,1,3)="47",INDEX(_xlpm.s,1,4)="R4C7",INDEX(_xlpm.s,1,5)="Naked pair in row · R4C2 and R4C5 contain only 4/7 · Remove 4 and 7 from R4C7."))=5),FALSE)</f>
        <v>1</v>
      </c>
      <c r="E182" t="str">
        <f t="shared" si="8"/>
        <v>PASS</v>
      </c>
    </row>
    <row r="183" spans="1:5">
      <c r="A183" t="s">
        <v>660</v>
      </c>
      <c r="B183" t="s">
        <v>661</v>
      </c>
      <c r="C183" t="b">
        <v>1</v>
      </c>
      <c r="D183" t="b" cm="1">
        <f t="array" ref="D183">IFERROR(_xlfn.LET(_xlpm.c,_xlfn.MAKEARRAY(9,9,_xlfn.LAMBDA(_xlpm.r,_xlpm.k,_xlfn.IFS(AND(_xlpm.r=4,OR(_xlpm.k=2,_xlpm.k=5)),"47",AND(_xlpm.r=4,_xlpm.k=7),"478",_xlpm.r=4,"1235689",TRUE,"123456789"))),_xlpm.s,SDKP_NakedPairRowStep(_xlpm.c),_xlpm.t,_xlfn.HSTACK(INDEX(_xlpm.s,1,1),INDEX(_xlpm.s,1,2),INDEX(_xlpm.s,1,3),INDEX(_xlpm.s,1,4),"wording may change"),_xlpm.after,SDKP_ApplyStep(_xlpm.c,_xlpm.t),AND(INDEX(_xlpm.after,4,7)="8",INDEX(_xlpm.after,4,2)="47")),FALSE)</f>
        <v>1</v>
      </c>
      <c r="E183" t="str">
        <f t="shared" si="8"/>
        <v>PASS</v>
      </c>
    </row>
    <row r="184" spans="1:5">
      <c r="A184" t="s">
        <v>662</v>
      </c>
      <c r="B184" t="s">
        <v>663</v>
      </c>
      <c r="C184" t="b">
        <v>1</v>
      </c>
      <c r="D184" t="b" cm="1">
        <f t="array" ref="D184">IFERROR(_xlfn.LET(_xlpm.c,_xlfn.MAKEARRAY(9,9,_xlfn.LAMBDA(_xlpm.r,_xlpm.k,_xlfn.IFS(AND(_xlpm.r=4,OR(_xlpm.k=2,_xlpm.k=5)),"47",AND(_xlpm.r=4,_xlpm.k=7),"478",_xlpm.r=4,"1235689",TRUE,"123456789"))),SDKP_NakedPairRow(_xlpm.c)=INDEX(SDKP_NakedPairRowStep(_xlpm.c),1,5)),FALSE)</f>
        <v>1</v>
      </c>
      <c r="E184" t="str">
        <f t="shared" si="8"/>
        <v>PASS</v>
      </c>
    </row>
    <row r="185" spans="1:5">
      <c r="A185" t="s">
        <v>664</v>
      </c>
      <c r="B185" t="s">
        <v>665</v>
      </c>
      <c r="C185" t="b">
        <v>1</v>
      </c>
      <c r="D185" t="b" cm="1">
        <f t="array" ref="D185">IFERROR(_xlfn.LET(_xlpm.c,_xlfn.MAKEARRAY(9,9,_xlfn.LAMBDA(_xlpm.r,_xlpm.k,_xlfn.IFS(AND(_xlpm.r=4,OR(_xlpm.k=2,_xlpm.k=5,_xlpm.k=8)),"47",AND(_xlpm.r=4,_xlpm.k=7),"478",_xlpm.r=4,"1235689",TRUE,"123456789"))),_xlpm.s,SDKP_NakedPairRowStep(_xlpm.c),SUM(--(_xlpm.s=""))=5),FALSE)</f>
        <v>1</v>
      </c>
      <c r="E185" t="str">
        <f t="shared" si="8"/>
        <v>PASS</v>
      </c>
    </row>
    <row r="186" spans="1:5">
      <c r="A186" t="s">
        <v>666</v>
      </c>
      <c r="B186" t="s">
        <v>659</v>
      </c>
      <c r="C186" t="b">
        <f>TRUE()</f>
        <v>1</v>
      </c>
      <c r="D186" t="b" cm="1">
        <f t="array" ref="D186">IFERROR(_xlfn.LET(_xlpm.c,_xlfn.MAKEARRAY(9,9,_xlfn.LAMBDA(_xlpm.r,_xlpm.k,_xlfn.IFS(AND(_xlpm.k=6,OR(_xlpm.r=2,_xlpm.r=5)),"47",AND(_xlpm.r=7,_xlpm.k=6),"478",_xlpm.k=6,"1235689",TRUE,"123456789"))),_xlpm.s,SDKP_NakedPairColStep(_xlpm.c),SUM(--_xlfn.HSTACK(INDEX(_xlpm.s,1,1)="Naked pair in column",INDEX(_xlpm.s,1,2)="R2C6, R5C6",INDEX(_xlpm.s,1,3)="47",INDEX(_xlpm.s,1,4)="R7C6",INDEX(_xlpm.s,1,5)="Naked pair in column · R2C6 and R5C6 contain only 4/7 · Remove 4 and 7 from R7C6."))=5),FALSE)</f>
        <v>1</v>
      </c>
      <c r="E186" t="str">
        <f t="shared" si="8"/>
        <v>PASS</v>
      </c>
    </row>
    <row r="187" spans="1:5">
      <c r="A187" t="s">
        <v>667</v>
      </c>
      <c r="B187" t="s">
        <v>668</v>
      </c>
      <c r="C187" t="b">
        <f>TRUE()</f>
        <v>1</v>
      </c>
      <c r="D187" t="b" cm="1">
        <f t="array" ref="D187">IFERROR(_xlfn.LET(_xlpm.c,_xlfn.MAKEARRAY(9,9,_xlfn.LAMBDA(_xlpm.r,_xlpm.k,_xlfn.IFS(AND(_xlpm.k=6,OR(_xlpm.r=2,_xlpm.r=5)),"47",AND(_xlpm.r=7,_xlpm.k=6),"478",_xlpm.k=6,"1235689",TRUE,"123456789"))),_xlpm.s,SDKP_NakedPairColStep(_xlpm.c),_xlpm.t,_xlfn.HSTACK(INDEX(_xlpm.s,1,1),INDEX(_xlpm.s,1,2),INDEX(_xlpm.s,1,3),INDEX(_xlpm.s,1,4),"wording may change"),_xlpm.after,SDKP_ApplyStep(_xlpm.c,_xlpm.t),AND(INDEX(_xlpm.after,7,6)="8",INDEX(_xlpm.after,2,6)="47")),FALSE)</f>
        <v>1</v>
      </c>
      <c r="E187" t="str">
        <f t="shared" si="8"/>
        <v>PASS</v>
      </c>
    </row>
    <row r="188" spans="1:5">
      <c r="A188" t="s">
        <v>669</v>
      </c>
      <c r="B188" t="s">
        <v>663</v>
      </c>
      <c r="C188" t="b">
        <f>TRUE()</f>
        <v>1</v>
      </c>
      <c r="D188" t="b" cm="1">
        <f t="array" ref="D188">IFERROR(_xlfn.LET(_xlpm.c,_xlfn.MAKEARRAY(9,9,_xlfn.LAMBDA(_xlpm.r,_xlpm.k,_xlfn.IFS(AND(_xlpm.k=6,OR(_xlpm.r=2,_xlpm.r=5)),"47",AND(_xlpm.r=7,_xlpm.k=6),"478",_xlpm.k=6,"1235689",TRUE,"123456789"))),SDKP_NakedPairCol(_xlpm.c)=INDEX(SDKP_NakedPairColStep(_xlpm.c),1,5)),FALSE)</f>
        <v>1</v>
      </c>
      <c r="E188" t="str">
        <f t="shared" si="8"/>
        <v>PASS</v>
      </c>
    </row>
    <row r="189" spans="1:5">
      <c r="A189" t="s">
        <v>670</v>
      </c>
      <c r="B189" t="s">
        <v>665</v>
      </c>
      <c r="C189" t="b">
        <f>TRUE()</f>
        <v>1</v>
      </c>
      <c r="D189" t="b" cm="1">
        <f t="array" ref="D189">IFERROR(_xlfn.LET(_xlpm.c,_xlfn.MAKEARRAY(9,9,_xlfn.LAMBDA(_xlpm.r,_xlpm.k,_xlfn.IFS(AND(_xlpm.k=6,OR(_xlpm.r=2,_xlpm.r=5,_xlpm.r=8)),"47",AND(_xlpm.r=7,_xlpm.k=6),"478",_xlpm.k=6,"1235689",TRUE,"123456789"))),_xlpm.s,SDKP_NakedPairColStep(_xlpm.c),SUM(--(_xlpm.s=""))=5),FALSE)</f>
        <v>1</v>
      </c>
      <c r="E189" t="str">
        <f t="shared" si="8"/>
        <v>PASS</v>
      </c>
    </row>
    <row r="190" spans="1:5">
      <c r="A190" t="s">
        <v>671</v>
      </c>
      <c r="B190" t="s">
        <v>672</v>
      </c>
      <c r="C190" t="b">
        <f>TRUE()</f>
        <v>1</v>
      </c>
      <c r="D190" t="b" cm="1">
        <f t="array" ref="D190">IFERROR(_xlfn.LET(_xlpm.c,_xlfn.MAKEARRAY(9,9,_xlfn.LAMBDA(_xlpm.r,_xlpm.k,_xlfn.IFS(AND(_xlpm.r=1,_xlpm.k=2),"47",AND(_xlpm.r=2,_xlpm.k=3),"47",AND(_xlpm.r=3,_xlpm.k=1),"478",AND(_xlpm.r&lt;=3,_xlpm.k&lt;=3),"1235689",TRUE,"123456789"))),SDKP_NakedPairBox(_xlpm.c)="Naked pair in box · R1C2 and R2C3 contain only 4/7 in box 1 · Remove 4 and 7 from R3C1."),FALSE)</f>
        <v>1</v>
      </c>
      <c r="E190" t="str">
        <f t="shared" si="8"/>
        <v>PASS</v>
      </c>
    </row>
    <row r="191" spans="1:5">
      <c r="A191" t="s">
        <v>673</v>
      </c>
      <c r="B191" t="s">
        <v>674</v>
      </c>
      <c r="C191" t="b">
        <f>TRUE()</f>
        <v>1</v>
      </c>
      <c r="D191" t="b" cm="1">
        <f t="array" ref="D191">IFERROR(_xlfn.LET(_xlpm.c,_xlfn.MAKEARRAY(9,9,_xlfn.LAMBDA(_xlpm.r,_xlpm.k,_xlfn.IFS(AND(_xlpm.r=1,_xlpm.k=2),"47",AND(_xlpm.r=2,_xlpm.k=3),"47",AND(_xlpm.r=3,_xlpm.k=1),"478",AND(_xlpm.r&lt;=3,_xlpm.k&lt;=3),"1235689",TRUE,"123456789"))),_xlpm.s,SDKP_NakedPairBoxStep(_xlpm.c),SUM(--_xlfn.HSTACK(INDEX(_xlpm.s,1,1)="Naked pair in box",INDEX(_xlpm.s,1,2)="R1C2, R2C3",INDEX(_xlpm.s,1,3)="47",INDEX(_xlpm.s,1,4)="R3C1",INDEX(_xlpm.s,1,5)="Naked pair in box · R1C2 and R2C3 contain only 4/7 in box 1 · Remove 4 and 7 from R3C1."))=5),FALSE)</f>
        <v>1</v>
      </c>
      <c r="E191" t="str">
        <f t="shared" si="8"/>
        <v>PASS</v>
      </c>
    </row>
    <row r="192" spans="1:5">
      <c r="A192" t="s">
        <v>675</v>
      </c>
      <c r="B192" t="s">
        <v>676</v>
      </c>
      <c r="C192" t="b">
        <f>TRUE()</f>
        <v>1</v>
      </c>
      <c r="D192" t="b" cm="1">
        <f t="array" ref="D192">IFERROR(_xlfn.LET(_xlpm.c,_xlfn.MAKEARRAY(9,9,_xlfn.LAMBDA(_xlpm.r,_xlpm.k,_xlfn.IFS(AND(_xlpm.r=1,_xlpm.k=2),"47",AND(_xlpm.r=2,_xlpm.k=3),"47",AND(_xlpm.r=3,_xlpm.k=1),"478",AND(_xlpm.r&lt;=3,_xlpm.k&lt;=3),"1235689",TRUE,"123456789"))),_xlpm.s,SDKP_NakedPairBoxStep(_xlpm.c),_xlpm.action,_xlfn.HSTACK(INDEX(_xlpm.s,1,1),INDEX(_xlpm.s,1,2),INDEX(_xlpm.s,1,3),INDEX(_xlpm.s,1,4),"wording may change"),_xlpm.after,SDKP_ApplyStep(_xlpm.c,_xlpm.action),AND(INDEX(_xlpm.after,3,1)="8",INDEX(_xlpm.after,1,2)="47",INDEX(_xlpm.after,2,3)="47")),FALSE)</f>
        <v>1</v>
      </c>
      <c r="E192" t="str">
        <f t="shared" si="8"/>
        <v>PASS</v>
      </c>
    </row>
    <row r="193" spans="1:5">
      <c r="A193" t="s">
        <v>677</v>
      </c>
      <c r="B193" t="s">
        <v>678</v>
      </c>
      <c r="C193" t="b">
        <f>TRUE()</f>
        <v>1</v>
      </c>
      <c r="D193" t="b" cm="1">
        <f t="array" ref="D193">IFERROR(_xlfn.LET(_xlpm.c,_xlfn.MAKEARRAY(9,9,_xlfn.LAMBDA(_xlpm.r,_xlpm.k,_xlfn.IFS(AND(_xlpm.r=1,_xlpm.k=2),"47",AND(_xlpm.r=2,_xlpm.k=3),"47",AND(_xlpm.r=3,_xlpm.k=1),"478",AND(_xlpm.r&lt;=3,_xlpm.k&lt;=3),"1235689",TRUE,"123456789"))),SDKP_NakedPairBox(_xlpm.c)=INDEX(SDKP_NakedPairBoxStep(_xlpm.c),1,5)),FALSE)</f>
        <v>1</v>
      </c>
      <c r="E193" t="str">
        <f t="shared" si="8"/>
        <v>PASS</v>
      </c>
    </row>
    <row r="194" spans="1:5">
      <c r="A194" t="s">
        <v>679</v>
      </c>
      <c r="B194" t="s">
        <v>680</v>
      </c>
      <c r="C194" t="b">
        <f>TRUE()</f>
        <v>1</v>
      </c>
      <c r="D194" t="b" cm="1">
        <f t="array" ref="D194">IFERROR(_xlfn.LET(_xlpm.c,_xlfn.MAKEARRAY(9,9,_xlfn.LAMBDA(_xlpm.r,_xlpm.k,_xlfn.IFS(AND(_xlpm.r=1,_xlpm.k=2),"47",AND(_xlpm.r=2,_xlpm.k=3),"47",AND(_xlpm.r=3,_xlpm.k=3),"47",AND(_xlpm.r=3,_xlpm.k=1),"478",AND(_xlpm.r&lt;=3,_xlpm.k&lt;=3),"1235689",TRUE,"123456789"))),_xlpm.s,SDKP_NakedPairBoxStep(_xlpm.c),SUM(--(_xlpm.s=""))=5),FALSE)</f>
        <v>1</v>
      </c>
      <c r="E194" t="str">
        <f t="shared" si="8"/>
        <v>PASS</v>
      </c>
    </row>
    <row r="195" spans="1:5">
      <c r="A195" t="s">
        <v>681</v>
      </c>
      <c r="B195" t="s">
        <v>682</v>
      </c>
      <c r="C195" t="b">
        <f>TRUE()</f>
        <v>1</v>
      </c>
      <c r="D195" t="b" cm="1">
        <f t="array" ref="D195">IFERROR(_xlfn.LET(_xlpm.c,_xlfn.MAKEARRAY(9,9,_xlfn.LAMBDA(_xlpm.r,_xlpm.k,_xlfn.IFS(AND(_xlpm.r=4,_xlpm.k=5),"47",AND(_xlpm.r=5,_xlpm.k=6),"47",AND(_xlpm.r=6,_xlpm.k=4),"478",AND(_xlpm.r&gt;=4,_xlpm.r&lt;=6,_xlpm.k&gt;=4,_xlpm.k&lt;=6),"1235689",TRUE,"123456789"))),_xlpm.s,SDKP_NakedPairBoxStep(_xlpm.c),AND(INDEX(_xlpm.s,1,2)="R4C5, R5C6",INDEX(_xlpm.s,1,4)="R6C4",ISNUMBER(SEARCH("in box 5",INDEX(_xlpm.s,1,5))))),FALSE)</f>
        <v>1</v>
      </c>
      <c r="E195" t="str">
        <f t="shared" si="8"/>
        <v>PASS</v>
      </c>
    </row>
    <row r="196" spans="1:5">
      <c r="A196" t="s">
        <v>683</v>
      </c>
      <c r="B196" t="s">
        <v>684</v>
      </c>
      <c r="C196" t="b">
        <f>TRUE()</f>
        <v>1</v>
      </c>
      <c r="D196" t="b" cm="1">
        <f t="array" ref="D196">IFERROR(_xlfn.LET(_xlpm.board,_xlfn.MAKEARRAY(9,9,_xlfn.LAMBDA(_xlpm.r,_xlpm.k,"")),_xlpm.c,_xlfn.MAKEARRAY(9,9,_xlfn.LAMBDA(_xlpm.r,_xlpm.k,_xlfn.IFS(AND(_xlpm.r=1,_xlpm.k=2),"47",AND(_xlpm.r=2,_xlpm.k=3),"47",AND(_xlpm.r=3,_xlpm.k=1),"478",AND(_xlpm.r&lt;=3,_xlpm.k&lt;=3),"1235689",TRUE,"123456789"))),_xlpm.result,SDKP_ChainLoop(_xlpm.board,_xlpm.c,0,1,""),AND(INDEX(_xlpm.result,10,1)="ASSIGNMENT",INDEX(_xlpm.result,3,1)="8",ISNUMBER(SEARCH("Naked pair in box",INDEX(_xlpm.result,10,5))))),FALSE)</f>
        <v>1</v>
      </c>
      <c r="E196" t="str">
        <f t="shared" si="8"/>
        <v>PASS</v>
      </c>
    </row>
    <row r="197" spans="1:5">
      <c r="A197" t="s">
        <v>685</v>
      </c>
      <c r="B197" t="s">
        <v>686</v>
      </c>
      <c r="C197" t="b">
        <f>TRUE()</f>
        <v>1</v>
      </c>
      <c r="D197" t="b" cm="1">
        <f t="array" ref="D197">IFERROR(_xlfn.LET(_xlpm.board,_xlfn.MAKEARRAY(9,9,_xlfn.LAMBDA(_xlpm.r,_xlpm.k,"")),_xlpm.c,_xlfn.MAKEARRAY(9,9,_xlfn.LAMBDA(_xlpm.r,_xlpm.k,_xlfn.IFS(AND(_xlpm.r=1,_xlpm.k=2),"47",AND(_xlpm.r=2,_xlpm.k=3),"47",AND(_xlpm.r=3,_xlpm.k=1),"478",AND(_xlpm.r&lt;=3,_xlpm.k&lt;=3),"1235689",TRUE,"123456789"))),_xlpm.result,SDKP_ChainLoop(_xlpm.board,_xlpm.c,0,0,""),AND(INDEX(_xlpm.result,10,1)="LIMIT",INDEX(_xlpm.result,10,2)=0,INDEX(_xlpm.result,3,1)="478",ISNUMBER(SEARCH("Naked pair in box",INDEX(_xlpm.result,10,4))),INDEX(_xlpm.result,10,5)="")),FALSE)</f>
        <v>1</v>
      </c>
      <c r="E197" t="str">
        <f t="shared" si="8"/>
        <v>PASS</v>
      </c>
    </row>
    <row r="198" spans="1:5">
      <c r="A198" t="s">
        <v>687</v>
      </c>
      <c r="B198" t="s">
        <v>688</v>
      </c>
      <c r="C198" t="b">
        <f>TRUE()</f>
        <v>1</v>
      </c>
      <c r="D198" t="b">
        <f>IFERROR(_xlfn.LET(_xlpm.board,_xlfn.MAKEARRAY(9,9,_xlfn.LAMBDA(_xlpm.r,_xlpm.k,"")),_xlpm.c,_xlfn.MAKEARRAY(9,9,_xlfn.LAMBDA(_xlpm.r,_xlpm.k,"123456789")),_xlpm.result,SDKP_ChainLoop(_xlpm.board,_xlpm.c,0,2,""),AND(INDEX(_xlpm.result,10,1)="STABLE",INDEX(_xlpm.result,10,2)=0,INDEX(_xlpm.result,1,1)="123456789",INDEX(_xlpm.result,10,3)="",INDEX(_xlpm.result,10,4)="",INDEX(_xlpm.result,10,5)="")),FALSE)</f>
        <v>1</v>
      </c>
      <c r="E198" t="str">
        <f t="shared" si="8"/>
        <v>PASS</v>
      </c>
    </row>
    <row r="199" spans="1:5">
      <c r="A199" t="s">
        <v>689</v>
      </c>
      <c r="B199" t="s">
        <v>690</v>
      </c>
      <c r="C199" t="b">
        <f>TRUE()</f>
        <v>1</v>
      </c>
      <c r="D199" t="b" cm="1">
        <f t="array" ref="D199">IFERROR(_xlfn.LET(_xlpm.board,_xlfn.MAKEARRAY(9,9,_xlfn.LAMBDA(_xlpm.r,_xlpm.k,"")),_xlpm.c,_xlfn.MAKEARRAY(9,9,_xlfn.LAMBDA(_xlpm.r,_xlpm.k,IF(AND(_xlpm.r=1,_xlpm.k=1),"","123456789"))),_xlpm.result,SDKP_ChainLoop(_xlpm.board,_xlpm.c,0,2,""),AND(INDEX(_xlpm.result,10,1)="CONTRADICTION",INDEX(_xlpm.result,10,2)=0,INDEX(_xlpm.result,1,1)="",INDEX(_xlpm.result,10,3)="",INDEX(_xlpm.result,10,4)="",INDEX(_xlpm.result,10,5)="")),FALSE)</f>
        <v>1</v>
      </c>
      <c r="E199" t="str">
        <f t="shared" si="8"/>
        <v>PASS</v>
      </c>
    </row>
    <row r="200" spans="1:5">
      <c r="A200" t="s">
        <v>691</v>
      </c>
      <c r="B200" t="s">
        <v>692</v>
      </c>
      <c r="C200" t="b">
        <f>TRUE()</f>
        <v>1</v>
      </c>
      <c r="D200" t="b">
        <f>IFERROR(_xlfn.LET(_xlpm.board,'_Engine Master'!$B$27:$J$35,_xlpm.entered,SDK_SetCell(_xlpm.board,8,3,1),_xlpm.afterEntry,SDKP_Chain(_xlpm.entered,8),_xlpm.afterDelete,SDKP_Chain(_xlpm.board,8),AND(INDEX(_xlpm.afterEntry,10,1)="STABLE",INDEX(_xlpm.afterEntry,8,3)="",INDEX(_xlpm.afterEntry,10,3)="",INDEX(_xlpm.afterDelete,10,1)="ASSIGNMENT",INDEX(_xlpm.afterDelete,10,2)=0,INDEX(_xlpm.afterDelete,8,3)="1268",INDEX(_xlpm.afterDelete,10,3)="Hidden single in column · R8C3 = 1 · Digit 1 appears in only one candidate set in column 3.")),FALSE)</f>
        <v>1</v>
      </c>
      <c r="E200" t="str">
        <f t="shared" si="8"/>
        <v>PASS</v>
      </c>
    </row>
    <row r="201" spans="1:5">
      <c r="A201" t="s">
        <v>693</v>
      </c>
      <c r="B201" t="s">
        <v>694</v>
      </c>
      <c r="C201" t="b">
        <f>TRUE()</f>
        <v>1</v>
      </c>
      <c r="D201" t="b" cm="1">
        <f t="array" ref="D201">IFERROR(_xlfn.LET(_xlpm.board,'_Engine Master'!$B$27:$J$35,_xlpm.wrong,SDK_SetCell(_xlpm.board,2,1,1),_xlpm.wrongChain,SDKP_Chain(_xlpm.wrong,8),_xlpm.recovered,SDKP_Chain(_xlpm.board,8),_xlpm.wrongConflicts,SUM(--_xlfn.MAKEARRAY(9,9,_xlfn.LAMBDA(_xlpm.r,_xlpm.k,SDK_Conflict(_xlpm.wrong,_xlpm.r,_xlpm.k)))),_xlpm.cleanConflicts,SUM(--_xlfn.MAKEARRAY(9,9,_xlfn.LAMBDA(_xlpm.r,_xlpm.k,SDK_Conflict(_xlpm.board,_xlpm.r,_xlpm.k)))),AND(_xlpm.wrongConflicts=2,SDK_Conflict(_xlpm.wrong,1,1),SDK_Conflict(_xlpm.wrong,2,1),INDEX(_xlpm.wrongChain,10,1)="CONTRADICTION",INDEX(_xlpm.wrongChain,10,2)=0,_xlpm.cleanConflicts=0,INDEX(_xlpm.recovered,10,1)="ASSIGNMENT",INDEX(_xlpm.recovered,2,1)="457",INDEX(_xlpm.recovered,10,3)="Hidden single in column · R8C3 = 1 · Digit 1 appears in only one candidate set in column 3.")),FALSE)</f>
        <v>1</v>
      </c>
      <c r="E201" t="str">
        <f t="shared" si="8"/>
        <v>PASS</v>
      </c>
    </row>
    <row r="202" spans="1:5">
      <c r="A202" t="s">
        <v>695</v>
      </c>
      <c r="B202" t="s">
        <v>696</v>
      </c>
      <c r="C202" t="b">
        <f>TRUE()</f>
        <v>1</v>
      </c>
      <c r="D202" t="b" cm="1">
        <f t="array" ref="D202">IFERROR(_xlfn.LET(_xlpm.board,_xlfn.MAKEARRAY(9,9,_xlfn.LAMBDA(_xlpm.r,_xlpm.k,"")),_xlpm.digits,_xlfn.SEQUENCE(9),_xlpm.c,_xlfn.MAKEARRAY(9,9,_xlfn.LAMBDA(_xlpm.r,_xlpm.k,_xlfn.LET(_xlpm.b,1+3*QUOTIENT(_xlpm.r-1,3),_xlfn.TEXTJOIN("",TRUE,_xlfn._xlws.FILTER(_xlpm.digits,NOT((_xlpm.k&lt;=3)*(_xlpm.digits&gt;=_xlpm.b)*(_xlpm.digits&lt;=_xlpm.b+2)*(_xlpm.digits&lt;&gt;_xlpm.r))))))),_xlpm.result,SDKP_ChainLoop(_xlpm.board,_xlpm.c,0,8,""),_xlpm.log,INDEX(_xlpm.result,10,5),AND(INDEX(_xlpm.result,10,1)="LIMIT",INDEX(_xlpm.result,10,2)=8,INDEX(_xlpm.result,1,4)="23456789",INDEX(_xlpm.result,8,4)="12345679",INDEX(_xlpm.result,9,4)="123456789",ISNUMBER(SEARCH("Pointing row",INDEX(_xlpm.result,10,4))),LEN(_xlpm.log)-LEN(SUBSTITUTE(_xlpm.log,CHAR(10),""))+1=8)),FALSE)</f>
        <v>1</v>
      </c>
      <c r="E202" t="str">
        <f t="shared" si="8"/>
        <v>PASS</v>
      </c>
    </row>
  </sheetData>
  <mergeCells count="2">
    <mergeCell ref="A1:E1"/>
    <mergeCell ref="A2:E2"/>
  </mergeCells>
  <phoneticPr fontId="1" type="noConversion"/>
  <conditionalFormatting sqref="E4:E37">
    <cfRule type="expression" dxfId="13" priority="85">
      <formula>E4="FAIL"</formula>
    </cfRule>
    <cfRule type="expression" dxfId="12" priority="86">
      <formula>E4="PASS"</formula>
    </cfRule>
  </conditionalFormatting>
  <conditionalFormatting sqref="E39:E46">
    <cfRule type="expression" dxfId="11" priority="69">
      <formula>E39="FAIL"</formula>
    </cfRule>
    <cfRule type="expression" dxfId="10" priority="70">
      <formula>E39="PASS"</formula>
    </cfRule>
  </conditionalFormatting>
  <conditionalFormatting sqref="E48:E53">
    <cfRule type="expression" dxfId="9" priority="57">
      <formula>E48="FAIL"</formula>
    </cfRule>
    <cfRule type="expression" dxfId="8" priority="58">
      <formula>E48="PASS"</formula>
    </cfRule>
  </conditionalFormatting>
  <conditionalFormatting sqref="E55:E63">
    <cfRule type="expression" dxfId="7" priority="39">
      <formula>E55="FAIL"</formula>
    </cfRule>
    <cfRule type="expression" dxfId="6" priority="40">
      <formula>E55="PASS"</formula>
    </cfRule>
  </conditionalFormatting>
  <conditionalFormatting sqref="E65:E68">
    <cfRule type="expression" dxfId="5" priority="31">
      <formula>E65="FAIL"</formula>
    </cfRule>
    <cfRule type="expression" dxfId="4" priority="32">
      <formula>E65="PASS"</formula>
    </cfRule>
  </conditionalFormatting>
  <conditionalFormatting sqref="E70:E75">
    <cfRule type="expression" dxfId="3" priority="19">
      <formula>E70="FAIL"</formula>
    </cfRule>
    <cfRule type="expression" dxfId="2" priority="20">
      <formula>E70="PASS"</formula>
    </cfRule>
  </conditionalFormatting>
  <conditionalFormatting sqref="E87:E95">
    <cfRule type="expression" dxfId="1" priority="1">
      <formula>E87="FAIL"</formula>
    </cfRule>
    <cfRule type="expression" dxfId="0" priority="2">
      <formula>E87="PASS"</formula>
    </cfRule>
  </conditionalFormatting>
  <dataValidations count="2">
    <dataValidation type="list" allowBlank="1" showInputMessage="1" showErrorMessage="1" promptTitle="Global solver tests" prompt="Set to Run only when intentionally executing recursive regression tests." sqref="P55" xr:uid="{680C2309-5047-A246-A383-256C57585B85}">
      <formula1>"Off,Run"</formula1>
    </dataValidation>
    <dataValidation type="list" allowBlank="1" showInputMessage="1" showErrorMessage="1" promptTitle="Uniqueness tests" prompt="Set to Run only for full certification. Master may take more than one minute." sqref="P88" xr:uid="{81320FB2-6AD1-CF4E-8B03-657A2FE03F8E}">
      <formula1>"Off,Run"</formula1>
    </dataValidation>
  </dataValidation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0EB52-1131-5741-8E00-2FBE37A2E354}">
  <sheetPr codeName="Sheet9">
    <tabColor rgb="FF0B5A2B"/>
  </sheetPr>
  <dimension ref="A1:T111"/>
  <sheetViews>
    <sheetView showGridLines="0" topLeftCell="B1" workbookViewId="0">
      <selection sqref="A1:J1"/>
    </sheetView>
  </sheetViews>
  <sheetFormatPr baseColWidth="10" defaultRowHeight="16"/>
  <cols>
    <col min="1" max="1" width="0" hidden="1" customWidth="1"/>
    <col min="2" max="11" width="5.83203125" customWidth="1"/>
  </cols>
  <sheetData>
    <row r="1" spans="1:10">
      <c r="A1" s="128" t="s">
        <v>0</v>
      </c>
      <c r="B1" s="128"/>
      <c r="C1" s="128"/>
      <c r="D1" s="128"/>
      <c r="E1" s="128"/>
      <c r="F1" s="128"/>
      <c r="G1" s="128"/>
      <c r="H1" s="128"/>
      <c r="I1" s="128"/>
      <c r="J1" s="128"/>
    </row>
    <row r="2" spans="1:10">
      <c r="A2" s="5" t="s">
        <v>1</v>
      </c>
      <c r="B2" s="5"/>
      <c r="C2" s="5"/>
      <c r="D2" s="5"/>
      <c r="E2" s="5"/>
      <c r="F2" s="5"/>
      <c r="G2" s="5"/>
      <c r="H2" s="5"/>
      <c r="I2" s="5"/>
      <c r="J2" s="5"/>
    </row>
    <row r="3" spans="1:10">
      <c r="A3" s="3"/>
      <c r="B3" s="3">
        <f>IF('01 Easy'!C5="","",'01 Easy'!C5)</f>
        <v>5</v>
      </c>
      <c r="C3" s="3">
        <f>IF('01 Easy'!G5="","",'01 Easy'!G5)</f>
        <v>3</v>
      </c>
      <c r="D3" s="3" t="str">
        <f>IF('01 Easy'!K5="","",'01 Easy'!K5)</f>
        <v/>
      </c>
      <c r="E3" s="3" t="str">
        <f>IF('01 Easy'!O5="","",'01 Easy'!O5)</f>
        <v/>
      </c>
      <c r="F3" s="3">
        <f>IF('01 Easy'!S5="","",'01 Easy'!S5)</f>
        <v>7</v>
      </c>
      <c r="G3" s="3" t="str">
        <f>IF('01 Easy'!W5="","",'01 Easy'!W5)</f>
        <v/>
      </c>
      <c r="H3" s="3" t="str">
        <f>IF('01 Easy'!AA5="","",'01 Easy'!AA5)</f>
        <v/>
      </c>
      <c r="I3" s="3" t="str">
        <f>IF('01 Easy'!AE5="","",'01 Easy'!AE5)</f>
        <v/>
      </c>
      <c r="J3" s="3" t="str">
        <f>IF('01 Easy'!AI5="","",'01 Easy'!AI5)</f>
        <v/>
      </c>
    </row>
    <row r="4" spans="1:10">
      <c r="A4" s="3"/>
      <c r="B4" s="3">
        <f>IF('01 Easy'!C8="","",'01 Easy'!C8)</f>
        <v>6</v>
      </c>
      <c r="C4" s="3" t="str">
        <f>IF('01 Easy'!G8="","",'01 Easy'!G8)</f>
        <v/>
      </c>
      <c r="D4" s="3" t="str">
        <f>IF('01 Easy'!K8="","",'01 Easy'!K8)</f>
        <v/>
      </c>
      <c r="E4" s="3">
        <f>IF('01 Easy'!O8="","",'01 Easy'!O8)</f>
        <v>1</v>
      </c>
      <c r="F4" s="3">
        <f>IF('01 Easy'!S8="","",'01 Easy'!S8)</f>
        <v>9</v>
      </c>
      <c r="G4" s="3">
        <f>IF('01 Easy'!W8="","",'01 Easy'!W8)</f>
        <v>5</v>
      </c>
      <c r="H4" s="3" t="str">
        <f>IF('01 Easy'!AA8="","",'01 Easy'!AA8)</f>
        <v/>
      </c>
      <c r="I4" s="3" t="str">
        <f>IF('01 Easy'!AE8="","",'01 Easy'!AE8)</f>
        <v/>
      </c>
      <c r="J4" s="3" t="str">
        <f>IF('01 Easy'!AI8="","",'01 Easy'!AI8)</f>
        <v/>
      </c>
    </row>
    <row r="5" spans="1:10">
      <c r="A5" s="3"/>
      <c r="B5" s="3" t="str">
        <f>IF('01 Easy'!C11="","",'01 Easy'!C11)</f>
        <v/>
      </c>
      <c r="C5" s="3">
        <f>IF('01 Easy'!G11="","",'01 Easy'!G11)</f>
        <v>9</v>
      </c>
      <c r="D5" s="3">
        <f>IF('01 Easy'!K11="","",'01 Easy'!K11)</f>
        <v>8</v>
      </c>
      <c r="E5" s="3" t="str">
        <f>IF('01 Easy'!O11="","",'01 Easy'!O11)</f>
        <v/>
      </c>
      <c r="F5" s="3" t="str">
        <f>IF('01 Easy'!S11="","",'01 Easy'!S11)</f>
        <v/>
      </c>
      <c r="G5" s="3" t="str">
        <f>IF('01 Easy'!W11="","",'01 Easy'!W11)</f>
        <v/>
      </c>
      <c r="H5" s="3" t="str">
        <f>IF('01 Easy'!AA11="","",'01 Easy'!AA11)</f>
        <v/>
      </c>
      <c r="I5" s="3">
        <f>IF('01 Easy'!AE11="","",'01 Easy'!AE11)</f>
        <v>6</v>
      </c>
      <c r="J5" s="3" t="str">
        <f>IF('01 Easy'!AI11="","",'01 Easy'!AI11)</f>
        <v/>
      </c>
    </row>
    <row r="6" spans="1:10">
      <c r="A6" s="3"/>
      <c r="B6" s="3">
        <f>IF('01 Easy'!C14="","",'01 Easy'!C14)</f>
        <v>8</v>
      </c>
      <c r="C6" s="3" t="str">
        <f>IF('01 Easy'!G14="","",'01 Easy'!G14)</f>
        <v/>
      </c>
      <c r="D6" s="3" t="str">
        <f>IF('01 Easy'!K14="","",'01 Easy'!K14)</f>
        <v/>
      </c>
      <c r="E6" s="3" t="str">
        <f>IF('01 Easy'!O14="","",'01 Easy'!O14)</f>
        <v/>
      </c>
      <c r="F6" s="3">
        <f>IF('01 Easy'!S14="","",'01 Easy'!S14)</f>
        <v>6</v>
      </c>
      <c r="G6" s="3" t="str">
        <f>IF('01 Easy'!W14="","",'01 Easy'!W14)</f>
        <v/>
      </c>
      <c r="H6" s="3" t="str">
        <f>IF('01 Easy'!AA14="","",'01 Easy'!AA14)</f>
        <v/>
      </c>
      <c r="I6" s="3" t="str">
        <f>IF('01 Easy'!AE14="","",'01 Easy'!AE14)</f>
        <v/>
      </c>
      <c r="J6" s="3">
        <f>IF('01 Easy'!AI14="","",'01 Easy'!AI14)</f>
        <v>3</v>
      </c>
    </row>
    <row r="7" spans="1:10">
      <c r="A7" s="3"/>
      <c r="B7" s="3">
        <f>IF('01 Easy'!C17="","",'01 Easy'!C17)</f>
        <v>4</v>
      </c>
      <c r="C7" s="3" t="str">
        <f>IF('01 Easy'!G17="","",'01 Easy'!G17)</f>
        <v/>
      </c>
      <c r="D7" s="3" t="str">
        <f>IF('01 Easy'!K17="","",'01 Easy'!K17)</f>
        <v/>
      </c>
      <c r="E7" s="3">
        <f>IF('01 Easy'!O17="","",'01 Easy'!O17)</f>
        <v>8</v>
      </c>
      <c r="F7" s="3" t="str">
        <f>IF('01 Easy'!S17="","",'01 Easy'!S17)</f>
        <v/>
      </c>
      <c r="G7" s="3">
        <f>IF('01 Easy'!W17="","",'01 Easy'!W17)</f>
        <v>3</v>
      </c>
      <c r="H7" s="3" t="str">
        <f>IF('01 Easy'!AA17="","",'01 Easy'!AA17)</f>
        <v/>
      </c>
      <c r="I7" s="3" t="str">
        <f>IF('01 Easy'!AE17="","",'01 Easy'!AE17)</f>
        <v/>
      </c>
      <c r="J7" s="3">
        <f>IF('01 Easy'!AI17="","",'01 Easy'!AI17)</f>
        <v>1</v>
      </c>
    </row>
    <row r="8" spans="1:10">
      <c r="A8" s="3"/>
      <c r="B8" s="3">
        <f>IF('01 Easy'!C20="","",'01 Easy'!C20)</f>
        <v>7</v>
      </c>
      <c r="C8" s="3" t="str">
        <f>IF('01 Easy'!G20="","",'01 Easy'!G20)</f>
        <v/>
      </c>
      <c r="D8" s="3" t="str">
        <f>IF('01 Easy'!K20="","",'01 Easy'!K20)</f>
        <v/>
      </c>
      <c r="E8" s="3" t="str">
        <f>IF('01 Easy'!O20="","",'01 Easy'!O20)</f>
        <v/>
      </c>
      <c r="F8" s="3">
        <f>IF('01 Easy'!S20="","",'01 Easy'!S20)</f>
        <v>2</v>
      </c>
      <c r="G8" s="3" t="str">
        <f>IF('01 Easy'!W20="","",'01 Easy'!W20)</f>
        <v/>
      </c>
      <c r="H8" s="3" t="str">
        <f>IF('01 Easy'!AA20="","",'01 Easy'!AA20)</f>
        <v/>
      </c>
      <c r="I8" s="3" t="str">
        <f>IF('01 Easy'!AE20="","",'01 Easy'!AE20)</f>
        <v/>
      </c>
      <c r="J8" s="3">
        <f>IF('01 Easy'!AI20="","",'01 Easy'!AI20)</f>
        <v>6</v>
      </c>
    </row>
    <row r="9" spans="1:10">
      <c r="A9" s="3"/>
      <c r="B9" s="3" t="str">
        <f>IF('01 Easy'!C23="","",'01 Easy'!C23)</f>
        <v/>
      </c>
      <c r="C9" s="3">
        <f>IF('01 Easy'!G23="","",'01 Easy'!G23)</f>
        <v>6</v>
      </c>
      <c r="D9" s="3" t="str">
        <f>IF('01 Easy'!K23="","",'01 Easy'!K23)</f>
        <v/>
      </c>
      <c r="E9" s="3" t="str">
        <f>IF('01 Easy'!O23="","",'01 Easy'!O23)</f>
        <v/>
      </c>
      <c r="F9" s="3" t="str">
        <f>IF('01 Easy'!S23="","",'01 Easy'!S23)</f>
        <v/>
      </c>
      <c r="G9" s="3" t="str">
        <f>IF('01 Easy'!W23="","",'01 Easy'!W23)</f>
        <v/>
      </c>
      <c r="H9" s="3">
        <f>IF('01 Easy'!AA23="","",'01 Easy'!AA23)</f>
        <v>2</v>
      </c>
      <c r="I9" s="3">
        <f>IF('01 Easy'!AE23="","",'01 Easy'!AE23)</f>
        <v>8</v>
      </c>
      <c r="J9" s="3" t="str">
        <f>IF('01 Easy'!AI23="","",'01 Easy'!AI23)</f>
        <v/>
      </c>
    </row>
    <row r="10" spans="1:10">
      <c r="A10" s="3"/>
      <c r="B10" s="3" t="str">
        <f>IF('01 Easy'!C26="","",'01 Easy'!C26)</f>
        <v/>
      </c>
      <c r="C10" s="3" t="str">
        <f>IF('01 Easy'!G26="","",'01 Easy'!G26)</f>
        <v/>
      </c>
      <c r="D10" s="3" t="str">
        <f>IF('01 Easy'!K26="","",'01 Easy'!K26)</f>
        <v/>
      </c>
      <c r="E10" s="3">
        <f>IF('01 Easy'!O26="","",'01 Easy'!O26)</f>
        <v>4</v>
      </c>
      <c r="F10" s="3">
        <f>IF('01 Easy'!S26="","",'01 Easy'!S26)</f>
        <v>1</v>
      </c>
      <c r="G10" s="3">
        <f>IF('01 Easy'!W26="","",'01 Easy'!W26)</f>
        <v>9</v>
      </c>
      <c r="H10" s="3" t="str">
        <f>IF('01 Easy'!AA26="","",'01 Easy'!AA26)</f>
        <v/>
      </c>
      <c r="I10" s="3" t="str">
        <f>IF('01 Easy'!AE26="","",'01 Easy'!AE26)</f>
        <v/>
      </c>
      <c r="J10" s="3">
        <f>IF('01 Easy'!AI26="","",'01 Easy'!AI26)</f>
        <v>5</v>
      </c>
    </row>
    <row r="11" spans="1:10">
      <c r="A11" s="3"/>
      <c r="B11" s="3" t="str">
        <f>IF('01 Easy'!C29="","",'01 Easy'!C29)</f>
        <v/>
      </c>
      <c r="C11" s="3" t="str">
        <f>IF('01 Easy'!G29="","",'01 Easy'!G29)</f>
        <v/>
      </c>
      <c r="D11" s="3" t="str">
        <f>IF('01 Easy'!K29="","",'01 Easy'!K29)</f>
        <v/>
      </c>
      <c r="E11" s="3" t="str">
        <f>IF('01 Easy'!O29="","",'01 Easy'!O29)</f>
        <v/>
      </c>
      <c r="F11" s="3">
        <f>IF('01 Easy'!S29="","",'01 Easy'!S29)</f>
        <v>8</v>
      </c>
      <c r="G11" s="3" t="str">
        <f>IF('01 Easy'!W29="","",'01 Easy'!W29)</f>
        <v/>
      </c>
      <c r="H11" s="3" t="str">
        <f>IF('01 Easy'!AA29="","",'01 Easy'!AA29)</f>
        <v/>
      </c>
      <c r="I11" s="3">
        <f>IF('01 Easy'!AE29="","",'01 Easy'!AE29)</f>
        <v>7</v>
      </c>
      <c r="J11" s="3">
        <f>IF('01 Easy'!AI29="","",'01 Easy'!AI29)</f>
        <v>9</v>
      </c>
    </row>
    <row r="12" spans="1:10">
      <c r="A12" s="3"/>
      <c r="B12" s="3"/>
      <c r="C12" s="3"/>
      <c r="D12" s="3"/>
      <c r="E12" s="3"/>
      <c r="F12" s="3"/>
      <c r="G12" s="3"/>
      <c r="H12" s="3"/>
      <c r="I12" s="3"/>
      <c r="J12" s="3"/>
    </row>
    <row r="13" spans="1:10">
      <c r="A13" s="3"/>
      <c r="B13" s="3"/>
      <c r="C13" s="3"/>
      <c r="D13" s="3"/>
      <c r="E13" s="3"/>
      <c r="F13" s="3"/>
      <c r="G13" s="3"/>
      <c r="H13" s="3"/>
      <c r="I13" s="3"/>
      <c r="J13" s="3"/>
    </row>
    <row r="14" spans="1:10">
      <c r="A14" s="5" t="s">
        <v>2</v>
      </c>
      <c r="B14" s="5"/>
      <c r="C14" s="5"/>
      <c r="D14" s="5"/>
      <c r="E14" s="5"/>
      <c r="F14" s="5"/>
      <c r="G14" s="5"/>
      <c r="H14" s="5"/>
      <c r="I14" s="5"/>
      <c r="J14" s="5"/>
    </row>
    <row r="15" spans="1:10">
      <c r="A15" s="3"/>
      <c r="B15" s="3" t="str" cm="1">
        <f t="array" ref="B15">INDEX($L$102:$T$110,ROW()-14,COLUMN()-1)</f>
        <v/>
      </c>
      <c r="C15" s="3" t="str" cm="1">
        <f t="array" ref="C15">INDEX($L$102:$T$110,ROW()-14,COLUMN()-1)</f>
        <v/>
      </c>
      <c r="D15" s="3" t="str" cm="1">
        <f t="array" ref="D15">INDEX($L$102:$T$110,ROW()-14,COLUMN()-1)</f>
        <v>124</v>
      </c>
      <c r="E15" s="3" t="str" cm="1">
        <f t="array" ref="E15">INDEX($L$102:$T$110,ROW()-14,COLUMN()-1)</f>
        <v>26</v>
      </c>
      <c r="F15" s="3" t="str" cm="1">
        <f t="array" ref="F15">INDEX($L$102:$T$110,ROW()-14,COLUMN()-1)</f>
        <v/>
      </c>
      <c r="G15" s="3" t="str" cm="1">
        <f t="array" ref="G15">INDEX($L$102:$T$110,ROW()-14,COLUMN()-1)</f>
        <v>2468</v>
      </c>
      <c r="H15" s="3" t="str" cm="1">
        <f t="array" ref="H15">INDEX($L$102:$T$110,ROW()-14,COLUMN()-1)</f>
        <v>1489</v>
      </c>
      <c r="I15" s="3" t="str" cm="1">
        <f t="array" ref="I15">INDEX($L$102:$T$110,ROW()-14,COLUMN()-1)</f>
        <v>1249</v>
      </c>
      <c r="J15" s="3" t="str" cm="1">
        <f t="array" ref="J15">INDEX($L$102:$T$110,ROW()-14,COLUMN()-1)</f>
        <v>248</v>
      </c>
    </row>
    <row r="16" spans="1:10">
      <c r="A16" s="3"/>
      <c r="B16" s="3" t="str" cm="1">
        <f t="array" ref="B16">INDEX($L$102:$T$110,ROW()-14,COLUMN()-1)</f>
        <v/>
      </c>
      <c r="C16" s="3" t="str" cm="1">
        <f t="array" ref="C16">INDEX($L$102:$T$110,ROW()-14,COLUMN()-1)</f>
        <v>247</v>
      </c>
      <c r="D16" s="3" t="str" cm="1">
        <f t="array" ref="D16">INDEX($L$102:$T$110,ROW()-14,COLUMN()-1)</f>
        <v>247</v>
      </c>
      <c r="E16" s="3" t="str" cm="1">
        <f t="array" ref="E16">INDEX($L$102:$T$110,ROW()-14,COLUMN()-1)</f>
        <v/>
      </c>
      <c r="F16" s="3" t="str" cm="1">
        <f t="array" ref="F16">INDEX($L$102:$T$110,ROW()-14,COLUMN()-1)</f>
        <v/>
      </c>
      <c r="G16" s="3" t="str" cm="1">
        <f t="array" ref="G16">INDEX($L$102:$T$110,ROW()-14,COLUMN()-1)</f>
        <v/>
      </c>
      <c r="H16" s="3" t="str" cm="1">
        <f t="array" ref="H16">INDEX($L$102:$T$110,ROW()-14,COLUMN()-1)</f>
        <v>3478</v>
      </c>
      <c r="I16" s="3" t="str" cm="1">
        <f t="array" ref="I16">INDEX($L$102:$T$110,ROW()-14,COLUMN()-1)</f>
        <v>234</v>
      </c>
      <c r="J16" s="3" t="str" cm="1">
        <f t="array" ref="J16">INDEX($L$102:$T$110,ROW()-14,COLUMN()-1)</f>
        <v>2478</v>
      </c>
    </row>
    <row r="17" spans="1:10">
      <c r="A17" s="3"/>
      <c r="B17" s="3" t="str" cm="1">
        <f t="array" ref="B17">INDEX($L$102:$T$110,ROW()-14,COLUMN()-1)</f>
        <v>12</v>
      </c>
      <c r="C17" s="3" t="str" cm="1">
        <f t="array" ref="C17">INDEX($L$102:$T$110,ROW()-14,COLUMN()-1)</f>
        <v/>
      </c>
      <c r="D17" s="3" t="str" cm="1">
        <f t="array" ref="D17">INDEX($L$102:$T$110,ROW()-14,COLUMN()-1)</f>
        <v/>
      </c>
      <c r="E17" s="3" t="str" cm="1">
        <f t="array" ref="E17">INDEX($L$102:$T$110,ROW()-14,COLUMN()-1)</f>
        <v>23</v>
      </c>
      <c r="F17" s="3" t="str" cm="1">
        <f t="array" ref="F17">INDEX($L$102:$T$110,ROW()-14,COLUMN()-1)</f>
        <v>34</v>
      </c>
      <c r="G17" s="3" t="str" cm="1">
        <f t="array" ref="G17">INDEX($L$102:$T$110,ROW()-14,COLUMN()-1)</f>
        <v>24</v>
      </c>
      <c r="H17" s="3" t="str" cm="1">
        <f t="array" ref="H17">INDEX($L$102:$T$110,ROW()-14,COLUMN()-1)</f>
        <v>13457</v>
      </c>
      <c r="I17" s="3" t="str" cm="1">
        <f t="array" ref="I17">INDEX($L$102:$T$110,ROW()-14,COLUMN()-1)</f>
        <v/>
      </c>
      <c r="J17" s="3" t="str" cm="1">
        <f t="array" ref="J17">INDEX($L$102:$T$110,ROW()-14,COLUMN()-1)</f>
        <v>247</v>
      </c>
    </row>
    <row r="18" spans="1:10">
      <c r="A18" s="3"/>
      <c r="B18" s="3" t="str" cm="1">
        <f t="array" ref="B18">INDEX($L$102:$T$110,ROW()-14,COLUMN()-1)</f>
        <v/>
      </c>
      <c r="C18" s="3" t="str" cm="1">
        <f t="array" ref="C18">INDEX($L$102:$T$110,ROW()-14,COLUMN()-1)</f>
        <v>125</v>
      </c>
      <c r="D18" s="3" t="str" cm="1">
        <f t="array" ref="D18">INDEX($L$102:$T$110,ROW()-14,COLUMN()-1)</f>
        <v>1259</v>
      </c>
      <c r="E18" s="3" t="str" cm="1">
        <f t="array" ref="E18">INDEX($L$102:$T$110,ROW()-14,COLUMN()-1)</f>
        <v>579</v>
      </c>
      <c r="F18" s="3" t="str" cm="1">
        <f t="array" ref="F18">INDEX($L$102:$T$110,ROW()-14,COLUMN()-1)</f>
        <v/>
      </c>
      <c r="G18" s="3" t="str" cm="1">
        <f t="array" ref="G18">INDEX($L$102:$T$110,ROW()-14,COLUMN()-1)</f>
        <v>147</v>
      </c>
      <c r="H18" s="3" t="str" cm="1">
        <f t="array" ref="H18">INDEX($L$102:$T$110,ROW()-14,COLUMN()-1)</f>
        <v>4579</v>
      </c>
      <c r="I18" s="3" t="str" cm="1">
        <f t="array" ref="I18">INDEX($L$102:$T$110,ROW()-14,COLUMN()-1)</f>
        <v>2459</v>
      </c>
      <c r="J18" s="3" t="str" cm="1">
        <f t="array" ref="J18">INDEX($L$102:$T$110,ROW()-14,COLUMN()-1)</f>
        <v/>
      </c>
    </row>
    <row r="19" spans="1:10">
      <c r="A19" s="3"/>
      <c r="B19" s="3" t="str" cm="1">
        <f t="array" ref="B19">INDEX($L$102:$T$110,ROW()-14,COLUMN()-1)</f>
        <v/>
      </c>
      <c r="C19" s="3" t="str" cm="1">
        <f t="array" ref="C19">INDEX($L$102:$T$110,ROW()-14,COLUMN()-1)</f>
        <v>25</v>
      </c>
      <c r="D19" s="3" t="str" cm="1">
        <f t="array" ref="D19">INDEX($L$102:$T$110,ROW()-14,COLUMN()-1)</f>
        <v>2569</v>
      </c>
      <c r="E19" s="3" t="str" cm="1">
        <f t="array" ref="E19">INDEX($L$102:$T$110,ROW()-14,COLUMN()-1)</f>
        <v/>
      </c>
      <c r="F19" s="3" t="str" cm="1">
        <f t="array" ref="F19">INDEX($L$102:$T$110,ROW()-14,COLUMN()-1)</f>
        <v>5</v>
      </c>
      <c r="G19" s="3" t="str" cm="1">
        <f t="array" ref="G19">INDEX($L$102:$T$110,ROW()-14,COLUMN()-1)</f>
        <v/>
      </c>
      <c r="H19" s="3" t="str" cm="1">
        <f t="array" ref="H19">INDEX($L$102:$T$110,ROW()-14,COLUMN()-1)</f>
        <v>579</v>
      </c>
      <c r="I19" s="3" t="str" cm="1">
        <f t="array" ref="I19">INDEX($L$102:$T$110,ROW()-14,COLUMN()-1)</f>
        <v>259</v>
      </c>
      <c r="J19" s="3" t="str" cm="1">
        <f t="array" ref="J19">INDEX($L$102:$T$110,ROW()-14,COLUMN()-1)</f>
        <v/>
      </c>
    </row>
    <row r="20" spans="1:10">
      <c r="A20" s="3"/>
      <c r="B20" s="3" t="str" cm="1">
        <f t="array" ref="B20">INDEX($L$102:$T$110,ROW()-14,COLUMN()-1)</f>
        <v/>
      </c>
      <c r="C20" s="3" t="str" cm="1">
        <f t="array" ref="C20">INDEX($L$102:$T$110,ROW()-14,COLUMN()-1)</f>
        <v>15</v>
      </c>
      <c r="D20" s="3" t="str" cm="1">
        <f t="array" ref="D20">INDEX($L$102:$T$110,ROW()-14,COLUMN()-1)</f>
        <v>1359</v>
      </c>
      <c r="E20" s="3" t="str" cm="1">
        <f t="array" ref="E20">INDEX($L$102:$T$110,ROW()-14,COLUMN()-1)</f>
        <v>59</v>
      </c>
      <c r="F20" s="3" t="str" cm="1">
        <f t="array" ref="F20">INDEX($L$102:$T$110,ROW()-14,COLUMN()-1)</f>
        <v/>
      </c>
      <c r="G20" s="3" t="str" cm="1">
        <f t="array" ref="G20">INDEX($L$102:$T$110,ROW()-14,COLUMN()-1)</f>
        <v>14</v>
      </c>
      <c r="H20" s="3" t="str" cm="1">
        <f t="array" ref="H20">INDEX($L$102:$T$110,ROW()-14,COLUMN()-1)</f>
        <v>4589</v>
      </c>
      <c r="I20" s="3" t="str" cm="1">
        <f t="array" ref="I20">INDEX($L$102:$T$110,ROW()-14,COLUMN()-1)</f>
        <v>459</v>
      </c>
      <c r="J20" s="3" t="str" cm="1">
        <f t="array" ref="J20">INDEX($L$102:$T$110,ROW()-14,COLUMN()-1)</f>
        <v/>
      </c>
    </row>
    <row r="21" spans="1:10">
      <c r="A21" s="3"/>
      <c r="B21" s="3" t="str" cm="1">
        <f t="array" ref="B21">INDEX($L$102:$T$110,ROW()-14,COLUMN()-1)</f>
        <v>139</v>
      </c>
      <c r="C21" s="3" t="str" cm="1">
        <f t="array" ref="C21">INDEX($L$102:$T$110,ROW()-14,COLUMN()-1)</f>
        <v/>
      </c>
      <c r="D21" s="3" t="str" cm="1">
        <f t="array" ref="D21">INDEX($L$102:$T$110,ROW()-14,COLUMN()-1)</f>
        <v>134579</v>
      </c>
      <c r="E21" s="3" t="str" cm="1">
        <f t="array" ref="E21">INDEX($L$102:$T$110,ROW()-14,COLUMN()-1)</f>
        <v>357</v>
      </c>
      <c r="F21" s="3" t="str" cm="1">
        <f t="array" ref="F21">INDEX($L$102:$T$110,ROW()-14,COLUMN()-1)</f>
        <v>35</v>
      </c>
      <c r="G21" s="3" t="str" cm="1">
        <f t="array" ref="G21">INDEX($L$102:$T$110,ROW()-14,COLUMN()-1)</f>
        <v>7</v>
      </c>
      <c r="H21" s="3" t="str" cm="1">
        <f t="array" ref="H21">INDEX($L$102:$T$110,ROW()-14,COLUMN()-1)</f>
        <v/>
      </c>
      <c r="I21" s="3" t="str" cm="1">
        <f t="array" ref="I21">INDEX($L$102:$T$110,ROW()-14,COLUMN()-1)</f>
        <v/>
      </c>
      <c r="J21" s="3" t="str" cm="1">
        <f t="array" ref="J21">INDEX($L$102:$T$110,ROW()-14,COLUMN()-1)</f>
        <v>4</v>
      </c>
    </row>
    <row r="22" spans="1:10">
      <c r="A22" s="3"/>
      <c r="B22" s="3" t="str" cm="1">
        <f t="array" ref="B22">INDEX($L$102:$T$110,ROW()-14,COLUMN()-1)</f>
        <v>23</v>
      </c>
      <c r="C22" s="3" t="str" cm="1">
        <f t="array" ref="C22">INDEX($L$102:$T$110,ROW()-14,COLUMN()-1)</f>
        <v>278</v>
      </c>
      <c r="D22" s="3" t="str" cm="1">
        <f t="array" ref="D22">INDEX($L$102:$T$110,ROW()-14,COLUMN()-1)</f>
        <v>237</v>
      </c>
      <c r="E22" s="3" t="str" cm="1">
        <f t="array" ref="E22">INDEX($L$102:$T$110,ROW()-14,COLUMN()-1)</f>
        <v/>
      </c>
      <c r="F22" s="3" t="str" cm="1">
        <f t="array" ref="F22">INDEX($L$102:$T$110,ROW()-14,COLUMN()-1)</f>
        <v/>
      </c>
      <c r="G22" s="3" t="str" cm="1">
        <f t="array" ref="G22">INDEX($L$102:$T$110,ROW()-14,COLUMN()-1)</f>
        <v/>
      </c>
      <c r="H22" s="3" t="str" cm="1">
        <f t="array" ref="H22">INDEX($L$102:$T$110,ROW()-14,COLUMN()-1)</f>
        <v>36</v>
      </c>
      <c r="I22" s="3" t="str" cm="1">
        <f t="array" ref="I22">INDEX($L$102:$T$110,ROW()-14,COLUMN()-1)</f>
        <v>3</v>
      </c>
      <c r="J22" s="3" t="str" cm="1">
        <f t="array" ref="J22">INDEX($L$102:$T$110,ROW()-14,COLUMN()-1)</f>
        <v/>
      </c>
    </row>
    <row r="23" spans="1:10">
      <c r="A23" s="3"/>
      <c r="B23" s="3" t="str" cm="1">
        <f t="array" ref="B23">INDEX($L$102:$T$110,ROW()-14,COLUMN()-1)</f>
        <v>123</v>
      </c>
      <c r="C23" s="3" t="str" cm="1">
        <f t="array" ref="C23">INDEX($L$102:$T$110,ROW()-14,COLUMN()-1)</f>
        <v>1245</v>
      </c>
      <c r="D23" s="3" t="str" cm="1">
        <f t="array" ref="D23">INDEX($L$102:$T$110,ROW()-14,COLUMN()-1)</f>
        <v>12345</v>
      </c>
      <c r="E23" s="3" t="str" cm="1">
        <f t="array" ref="E23">INDEX($L$102:$T$110,ROW()-14,COLUMN()-1)</f>
        <v>2356</v>
      </c>
      <c r="F23" s="3" t="str" cm="1">
        <f t="array" ref="F23">INDEX($L$102:$T$110,ROW()-14,COLUMN()-1)</f>
        <v/>
      </c>
      <c r="G23" s="3" t="str" cm="1">
        <f t="array" ref="G23">INDEX($L$102:$T$110,ROW()-14,COLUMN()-1)</f>
        <v>26</v>
      </c>
      <c r="H23" s="3" t="str" cm="1">
        <f t="array" ref="H23">INDEX($L$102:$T$110,ROW()-14,COLUMN()-1)</f>
        <v>1346</v>
      </c>
      <c r="I23" s="3" t="str" cm="1">
        <f t="array" ref="I23">INDEX($L$102:$T$110,ROW()-14,COLUMN()-1)</f>
        <v/>
      </c>
      <c r="J23" s="3" t="str" cm="1">
        <f t="array" ref="J23">INDEX($L$102:$T$110,ROW()-14,COLUMN()-1)</f>
        <v/>
      </c>
    </row>
    <row r="24" spans="1:10">
      <c r="A24" s="3"/>
      <c r="B24" s="3"/>
      <c r="C24" s="3"/>
      <c r="D24" s="3"/>
      <c r="E24" s="3"/>
      <c r="F24" s="3"/>
      <c r="G24" s="3"/>
      <c r="H24" s="3"/>
      <c r="I24" s="3"/>
      <c r="J24" s="3"/>
    </row>
    <row r="25" spans="1:10">
      <c r="A25" s="3"/>
      <c r="B25" s="3"/>
      <c r="C25" s="3"/>
      <c r="D25" s="3"/>
      <c r="E25" s="3"/>
      <c r="F25" s="3"/>
      <c r="G25" s="3"/>
      <c r="H25" s="3"/>
      <c r="I25" s="3"/>
      <c r="J25" s="3"/>
    </row>
    <row r="26" spans="1:10">
      <c r="A26" s="5" t="s">
        <v>3</v>
      </c>
      <c r="B26" s="5"/>
      <c r="C26" s="5"/>
      <c r="D26" s="5"/>
      <c r="E26" s="5"/>
      <c r="F26" s="5"/>
      <c r="G26" s="5"/>
      <c r="H26" s="5"/>
      <c r="I26" s="5"/>
      <c r="J26" s="5"/>
    </row>
    <row r="27" spans="1:10">
      <c r="A27" s="3"/>
      <c r="B27" s="3">
        <v>5</v>
      </c>
      <c r="C27" s="3">
        <v>3</v>
      </c>
      <c r="D27" s="3"/>
      <c r="E27" s="3"/>
      <c r="F27" s="3">
        <v>7</v>
      </c>
      <c r="G27" s="3"/>
      <c r="H27" s="3"/>
      <c r="I27" s="3"/>
      <c r="J27" s="3"/>
    </row>
    <row r="28" spans="1:10">
      <c r="A28" s="3"/>
      <c r="B28" s="3">
        <v>6</v>
      </c>
      <c r="C28" s="3"/>
      <c r="D28" s="3"/>
      <c r="E28" s="3">
        <v>1</v>
      </c>
      <c r="F28" s="3">
        <v>9</v>
      </c>
      <c r="G28" s="3">
        <v>5</v>
      </c>
      <c r="H28" s="3"/>
      <c r="I28" s="3"/>
      <c r="J28" s="3"/>
    </row>
    <row r="29" spans="1:10">
      <c r="A29" s="3"/>
      <c r="B29" s="3"/>
      <c r="C29" s="3">
        <v>9</v>
      </c>
      <c r="D29" s="3">
        <v>8</v>
      </c>
      <c r="E29" s="3"/>
      <c r="F29" s="3"/>
      <c r="G29" s="3"/>
      <c r="H29" s="3"/>
      <c r="I29" s="3">
        <v>6</v>
      </c>
      <c r="J29" s="3"/>
    </row>
    <row r="30" spans="1:10">
      <c r="A30" s="3"/>
      <c r="B30" s="3">
        <v>8</v>
      </c>
      <c r="C30" s="3"/>
      <c r="D30" s="3"/>
      <c r="E30" s="3"/>
      <c r="F30" s="3">
        <v>6</v>
      </c>
      <c r="G30" s="3"/>
      <c r="H30" s="3"/>
      <c r="I30" s="3"/>
      <c r="J30" s="3">
        <v>3</v>
      </c>
    </row>
    <row r="31" spans="1:10">
      <c r="A31" s="3"/>
      <c r="B31" s="3">
        <v>4</v>
      </c>
      <c r="C31" s="3"/>
      <c r="D31" s="3"/>
      <c r="E31" s="3">
        <v>8</v>
      </c>
      <c r="F31" s="3"/>
      <c r="G31" s="3">
        <v>3</v>
      </c>
      <c r="H31" s="3"/>
      <c r="I31" s="3"/>
      <c r="J31" s="3">
        <v>1</v>
      </c>
    </row>
    <row r="32" spans="1:10">
      <c r="A32" s="3"/>
      <c r="B32" s="3">
        <v>7</v>
      </c>
      <c r="C32" s="3"/>
      <c r="D32" s="3"/>
      <c r="E32" s="3"/>
      <c r="F32" s="3">
        <v>2</v>
      </c>
      <c r="G32" s="3"/>
      <c r="H32" s="3"/>
      <c r="I32" s="3"/>
      <c r="J32" s="3">
        <v>6</v>
      </c>
    </row>
    <row r="33" spans="1:10">
      <c r="A33" s="3"/>
      <c r="B33" s="3"/>
      <c r="C33" s="3">
        <v>6</v>
      </c>
      <c r="D33" s="3"/>
      <c r="E33" s="3"/>
      <c r="F33" s="3"/>
      <c r="G33" s="3"/>
      <c r="H33" s="3">
        <v>2</v>
      </c>
      <c r="I33" s="3">
        <v>8</v>
      </c>
      <c r="J33" s="3"/>
    </row>
    <row r="34" spans="1:10">
      <c r="A34" s="3"/>
      <c r="B34" s="3"/>
      <c r="C34" s="3"/>
      <c r="D34" s="3"/>
      <c r="E34" s="3">
        <v>4</v>
      </c>
      <c r="F34" s="3">
        <v>1</v>
      </c>
      <c r="G34" s="3">
        <v>9</v>
      </c>
      <c r="H34" s="3"/>
      <c r="I34" s="3"/>
      <c r="J34" s="3">
        <v>5</v>
      </c>
    </row>
    <row r="35" spans="1:10">
      <c r="A35" s="3"/>
      <c r="B35" s="3"/>
      <c r="C35" s="3"/>
      <c r="D35" s="3"/>
      <c r="E35" s="3"/>
      <c r="F35" s="3">
        <v>8</v>
      </c>
      <c r="G35" s="3"/>
      <c r="H35" s="3"/>
      <c r="I35" s="3">
        <v>7</v>
      </c>
      <c r="J35" s="3">
        <v>9</v>
      </c>
    </row>
    <row r="36" spans="1:10">
      <c r="A36" s="3"/>
      <c r="B36" s="3"/>
      <c r="C36" s="3"/>
      <c r="D36" s="3"/>
      <c r="E36" s="3"/>
      <c r="F36" s="3"/>
      <c r="G36" s="3"/>
      <c r="H36" s="3"/>
      <c r="I36" s="3"/>
      <c r="J36" s="3"/>
    </row>
    <row r="37" spans="1:10">
      <c r="A37" s="3"/>
      <c r="B37" s="3"/>
      <c r="C37" s="3"/>
      <c r="D37" s="3"/>
      <c r="E37" s="3"/>
      <c r="F37" s="3"/>
      <c r="G37" s="3"/>
      <c r="H37" s="3"/>
      <c r="I37" s="3"/>
      <c r="J37" s="3"/>
    </row>
    <row r="38" spans="1:10">
      <c r="A38" s="5" t="s">
        <v>4</v>
      </c>
      <c r="B38" s="5"/>
      <c r="C38" s="5"/>
      <c r="D38" s="5"/>
      <c r="E38" s="5"/>
      <c r="F38" s="5"/>
      <c r="G38" s="5"/>
      <c r="H38" s="5"/>
      <c r="I38" s="5"/>
      <c r="J38" s="5"/>
    </row>
    <row r="39" spans="1:10">
      <c r="A39" s="3"/>
      <c r="B39" s="3">
        <v>5</v>
      </c>
      <c r="C39" s="3">
        <v>3</v>
      </c>
      <c r="D39" s="3">
        <v>4</v>
      </c>
      <c r="E39" s="3">
        <v>6</v>
      </c>
      <c r="F39" s="3">
        <v>7</v>
      </c>
      <c r="G39" s="3">
        <v>8</v>
      </c>
      <c r="H39" s="3">
        <v>9</v>
      </c>
      <c r="I39" s="3">
        <v>1</v>
      </c>
      <c r="J39" s="3">
        <v>2</v>
      </c>
    </row>
    <row r="40" spans="1:10">
      <c r="A40" s="3"/>
      <c r="B40" s="3">
        <v>6</v>
      </c>
      <c r="C40" s="3">
        <v>7</v>
      </c>
      <c r="D40" s="3">
        <v>2</v>
      </c>
      <c r="E40" s="3">
        <v>1</v>
      </c>
      <c r="F40" s="3">
        <v>9</v>
      </c>
      <c r="G40" s="3">
        <v>5</v>
      </c>
      <c r="H40" s="3">
        <v>3</v>
      </c>
      <c r="I40" s="3">
        <v>4</v>
      </c>
      <c r="J40" s="3">
        <v>8</v>
      </c>
    </row>
    <row r="41" spans="1:10">
      <c r="A41" s="3"/>
      <c r="B41" s="3">
        <v>1</v>
      </c>
      <c r="C41" s="3">
        <v>9</v>
      </c>
      <c r="D41" s="3">
        <v>8</v>
      </c>
      <c r="E41" s="3">
        <v>3</v>
      </c>
      <c r="F41" s="3">
        <v>4</v>
      </c>
      <c r="G41" s="3">
        <v>2</v>
      </c>
      <c r="H41" s="3">
        <v>5</v>
      </c>
      <c r="I41" s="3">
        <v>6</v>
      </c>
      <c r="J41" s="3">
        <v>7</v>
      </c>
    </row>
    <row r="42" spans="1:10">
      <c r="A42" s="3"/>
      <c r="B42" s="3">
        <v>8</v>
      </c>
      <c r="C42" s="3">
        <v>5</v>
      </c>
      <c r="D42" s="3">
        <v>9</v>
      </c>
      <c r="E42" s="3">
        <v>7</v>
      </c>
      <c r="F42" s="3">
        <v>6</v>
      </c>
      <c r="G42" s="3">
        <v>1</v>
      </c>
      <c r="H42" s="3">
        <v>4</v>
      </c>
      <c r="I42" s="3">
        <v>2</v>
      </c>
      <c r="J42" s="3">
        <v>3</v>
      </c>
    </row>
    <row r="43" spans="1:10">
      <c r="A43" s="3"/>
      <c r="B43" s="3">
        <v>4</v>
      </c>
      <c r="C43" s="3">
        <v>2</v>
      </c>
      <c r="D43" s="3">
        <v>6</v>
      </c>
      <c r="E43" s="3">
        <v>8</v>
      </c>
      <c r="F43" s="3">
        <v>5</v>
      </c>
      <c r="G43" s="3">
        <v>3</v>
      </c>
      <c r="H43" s="3">
        <v>7</v>
      </c>
      <c r="I43" s="3">
        <v>9</v>
      </c>
      <c r="J43" s="3">
        <v>1</v>
      </c>
    </row>
    <row r="44" spans="1:10">
      <c r="A44" s="3"/>
      <c r="B44" s="3">
        <v>7</v>
      </c>
      <c r="C44" s="3">
        <v>1</v>
      </c>
      <c r="D44" s="3">
        <v>3</v>
      </c>
      <c r="E44" s="3">
        <v>9</v>
      </c>
      <c r="F44" s="3">
        <v>2</v>
      </c>
      <c r="G44" s="3">
        <v>4</v>
      </c>
      <c r="H44" s="3">
        <v>8</v>
      </c>
      <c r="I44" s="3">
        <v>5</v>
      </c>
      <c r="J44" s="3">
        <v>6</v>
      </c>
    </row>
    <row r="45" spans="1:10">
      <c r="A45" s="3"/>
      <c r="B45" s="3">
        <v>9</v>
      </c>
      <c r="C45" s="3">
        <v>6</v>
      </c>
      <c r="D45" s="3">
        <v>1</v>
      </c>
      <c r="E45" s="3">
        <v>5</v>
      </c>
      <c r="F45" s="3">
        <v>3</v>
      </c>
      <c r="G45" s="3">
        <v>7</v>
      </c>
      <c r="H45" s="3">
        <v>2</v>
      </c>
      <c r="I45" s="3">
        <v>8</v>
      </c>
      <c r="J45" s="3">
        <v>4</v>
      </c>
    </row>
    <row r="46" spans="1:10">
      <c r="A46" s="3"/>
      <c r="B46" s="3">
        <v>2</v>
      </c>
      <c r="C46" s="3">
        <v>8</v>
      </c>
      <c r="D46" s="3">
        <v>7</v>
      </c>
      <c r="E46" s="3">
        <v>4</v>
      </c>
      <c r="F46" s="3">
        <v>1</v>
      </c>
      <c r="G46" s="3">
        <v>9</v>
      </c>
      <c r="H46" s="3">
        <v>6</v>
      </c>
      <c r="I46" s="3">
        <v>3</v>
      </c>
      <c r="J46" s="3">
        <v>5</v>
      </c>
    </row>
    <row r="47" spans="1:10">
      <c r="A47" s="3"/>
      <c r="B47" s="3">
        <v>3</v>
      </c>
      <c r="C47" s="3">
        <v>4</v>
      </c>
      <c r="D47" s="3">
        <v>5</v>
      </c>
      <c r="E47" s="3">
        <v>2</v>
      </c>
      <c r="F47" s="3">
        <v>8</v>
      </c>
      <c r="G47" s="3">
        <v>6</v>
      </c>
      <c r="H47" s="3">
        <v>1</v>
      </c>
      <c r="I47" s="3">
        <v>7</v>
      </c>
      <c r="J47" s="3">
        <v>9</v>
      </c>
    </row>
    <row r="48" spans="1:10">
      <c r="A48" s="3"/>
      <c r="B48" s="3"/>
      <c r="C48" s="3"/>
      <c r="D48" s="3"/>
      <c r="E48" s="3"/>
      <c r="F48" s="3"/>
      <c r="G48" s="3"/>
      <c r="H48" s="3"/>
      <c r="I48" s="3"/>
      <c r="J48" s="3"/>
    </row>
    <row r="49" spans="1:10">
      <c r="A49" s="3"/>
      <c r="B49" s="3"/>
      <c r="C49" s="3"/>
      <c r="D49" s="3"/>
      <c r="E49" s="3"/>
      <c r="F49" s="3"/>
      <c r="G49" s="3"/>
      <c r="H49" s="3"/>
      <c r="I49" s="3"/>
      <c r="J49" s="3"/>
    </row>
    <row r="50" spans="1:10">
      <c r="A50" s="5" t="s">
        <v>5</v>
      </c>
      <c r="B50" s="5"/>
      <c r="C50" s="5"/>
      <c r="D50" s="5"/>
      <c r="E50" s="5"/>
      <c r="F50" s="5"/>
      <c r="G50" s="5"/>
      <c r="H50" s="5"/>
      <c r="I50" s="5"/>
      <c r="J50" s="5"/>
    </row>
    <row r="51" spans="1:10">
      <c r="A51" s="3"/>
      <c r="B51" s="3" t="b" cm="1">
        <f t="array" ref="B51">SDK_Conflict($B$3:$J$11,1,1)</f>
        <v>0</v>
      </c>
      <c r="C51" s="3" t="b" cm="1">
        <f t="array" ref="C51">SDK_Conflict($B$3:$J$11,1,2)</f>
        <v>0</v>
      </c>
      <c r="D51" s="3" t="b" cm="1">
        <f t="array" ref="D51">SDK_Conflict($B$3:$J$11,1,3)</f>
        <v>0</v>
      </c>
      <c r="E51" s="3" t="b" cm="1">
        <f t="array" ref="E51">SDK_Conflict($B$3:$J$11,1,4)</f>
        <v>0</v>
      </c>
      <c r="F51" s="3" t="b" cm="1">
        <f t="array" ref="F51">SDK_Conflict($B$3:$J$11,1,5)</f>
        <v>0</v>
      </c>
      <c r="G51" s="3" t="b" cm="1">
        <f t="array" ref="G51">SDK_Conflict($B$3:$J$11,1,6)</f>
        <v>0</v>
      </c>
      <c r="H51" s="3" t="b" cm="1">
        <f t="array" ref="H51">SDK_Conflict($B$3:$J$11,1,7)</f>
        <v>0</v>
      </c>
      <c r="I51" s="3" t="b" cm="1">
        <f t="array" ref="I51">SDK_Conflict($B$3:$J$11,1,8)</f>
        <v>0</v>
      </c>
      <c r="J51" s="3" t="b" cm="1">
        <f t="array" ref="J51">SDK_Conflict($B$3:$J$11,1,9)</f>
        <v>0</v>
      </c>
    </row>
    <row r="52" spans="1:10">
      <c r="A52" s="3"/>
      <c r="B52" s="3" t="b" cm="1">
        <f t="array" ref="B52">SDK_Conflict($B$3:$J$11,2,1)</f>
        <v>0</v>
      </c>
      <c r="C52" s="3" t="b" cm="1">
        <f t="array" ref="C52">SDK_Conflict($B$3:$J$11,2,2)</f>
        <v>0</v>
      </c>
      <c r="D52" s="3" t="b" cm="1">
        <f t="array" ref="D52">SDK_Conflict($B$3:$J$11,2,3)</f>
        <v>0</v>
      </c>
      <c r="E52" s="3" t="b" cm="1">
        <f t="array" ref="E52">SDK_Conflict($B$3:$J$11,2,4)</f>
        <v>0</v>
      </c>
      <c r="F52" s="3" t="b" cm="1">
        <f t="array" ref="F52">SDK_Conflict($B$3:$J$11,2,5)</f>
        <v>0</v>
      </c>
      <c r="G52" s="3" t="b" cm="1">
        <f t="array" ref="G52">SDK_Conflict($B$3:$J$11,2,6)</f>
        <v>0</v>
      </c>
      <c r="H52" s="3" t="b" cm="1">
        <f t="array" ref="H52">SDK_Conflict($B$3:$J$11,2,7)</f>
        <v>0</v>
      </c>
      <c r="I52" s="3" t="b" cm="1">
        <f t="array" ref="I52">SDK_Conflict($B$3:$J$11,2,8)</f>
        <v>0</v>
      </c>
      <c r="J52" s="3" t="b" cm="1">
        <f t="array" ref="J52">SDK_Conflict($B$3:$J$11,2,9)</f>
        <v>0</v>
      </c>
    </row>
    <row r="53" spans="1:10">
      <c r="A53" s="3"/>
      <c r="B53" s="3" t="b" cm="1">
        <f t="array" ref="B53">SDK_Conflict($B$3:$J$11,3,1)</f>
        <v>0</v>
      </c>
      <c r="C53" s="3" t="b" cm="1">
        <f t="array" ref="C53">SDK_Conflict($B$3:$J$11,3,2)</f>
        <v>0</v>
      </c>
      <c r="D53" s="3" t="b" cm="1">
        <f t="array" ref="D53">SDK_Conflict($B$3:$J$11,3,3)</f>
        <v>0</v>
      </c>
      <c r="E53" s="3" t="b" cm="1">
        <f t="array" ref="E53">SDK_Conflict($B$3:$J$11,3,4)</f>
        <v>0</v>
      </c>
      <c r="F53" s="3" t="b" cm="1">
        <f t="array" ref="F53">SDK_Conflict($B$3:$J$11,3,5)</f>
        <v>0</v>
      </c>
      <c r="G53" s="3" t="b" cm="1">
        <f t="array" ref="G53">SDK_Conflict($B$3:$J$11,3,6)</f>
        <v>0</v>
      </c>
      <c r="H53" s="3" t="b" cm="1">
        <f t="array" ref="H53">SDK_Conflict($B$3:$J$11,3,7)</f>
        <v>0</v>
      </c>
      <c r="I53" s="3" t="b" cm="1">
        <f t="array" ref="I53">SDK_Conflict($B$3:$J$11,3,8)</f>
        <v>0</v>
      </c>
      <c r="J53" s="3" t="b" cm="1">
        <f t="array" ref="J53">SDK_Conflict($B$3:$J$11,3,9)</f>
        <v>0</v>
      </c>
    </row>
    <row r="54" spans="1:10">
      <c r="A54" s="3"/>
      <c r="B54" s="3" t="b" cm="1">
        <f t="array" ref="B54">SDK_Conflict($B$3:$J$11,4,1)</f>
        <v>0</v>
      </c>
      <c r="C54" s="3" t="b" cm="1">
        <f t="array" ref="C54">SDK_Conflict($B$3:$J$11,4,2)</f>
        <v>0</v>
      </c>
      <c r="D54" s="3" t="b" cm="1">
        <f t="array" ref="D54">SDK_Conflict($B$3:$J$11,4,3)</f>
        <v>0</v>
      </c>
      <c r="E54" s="3" t="b" cm="1">
        <f t="array" ref="E54">SDK_Conflict($B$3:$J$11,4,4)</f>
        <v>0</v>
      </c>
      <c r="F54" s="3" t="b" cm="1">
        <f t="array" ref="F54">SDK_Conflict($B$3:$J$11,4,5)</f>
        <v>0</v>
      </c>
      <c r="G54" s="3" t="b" cm="1">
        <f t="array" ref="G54">SDK_Conflict($B$3:$J$11,4,6)</f>
        <v>0</v>
      </c>
      <c r="H54" s="3" t="b" cm="1">
        <f t="array" ref="H54">SDK_Conflict($B$3:$J$11,4,7)</f>
        <v>0</v>
      </c>
      <c r="I54" s="3" t="b" cm="1">
        <f t="array" ref="I54">SDK_Conflict($B$3:$J$11,4,8)</f>
        <v>0</v>
      </c>
      <c r="J54" s="3" t="b" cm="1">
        <f t="array" ref="J54">SDK_Conflict($B$3:$J$11,4,9)</f>
        <v>0</v>
      </c>
    </row>
    <row r="55" spans="1:10">
      <c r="A55" s="3"/>
      <c r="B55" s="3" t="b" cm="1">
        <f t="array" ref="B55">SDK_Conflict($B$3:$J$11,5,1)</f>
        <v>0</v>
      </c>
      <c r="C55" s="3" t="b" cm="1">
        <f t="array" ref="C55">SDK_Conflict($B$3:$J$11,5,2)</f>
        <v>0</v>
      </c>
      <c r="D55" s="3" t="b" cm="1">
        <f t="array" ref="D55">SDK_Conflict($B$3:$J$11,5,3)</f>
        <v>0</v>
      </c>
      <c r="E55" s="3" t="b" cm="1">
        <f t="array" ref="E55">SDK_Conflict($B$3:$J$11,5,4)</f>
        <v>0</v>
      </c>
      <c r="F55" s="3" t="b" cm="1">
        <f t="array" ref="F55">SDK_Conflict($B$3:$J$11,5,5)</f>
        <v>0</v>
      </c>
      <c r="G55" s="3" t="b" cm="1">
        <f t="array" ref="G55">SDK_Conflict($B$3:$J$11,5,6)</f>
        <v>0</v>
      </c>
      <c r="H55" s="3" t="b" cm="1">
        <f t="array" ref="H55">SDK_Conflict($B$3:$J$11,5,7)</f>
        <v>0</v>
      </c>
      <c r="I55" s="3" t="b" cm="1">
        <f t="array" ref="I55">SDK_Conflict($B$3:$J$11,5,8)</f>
        <v>0</v>
      </c>
      <c r="J55" s="3" t="b" cm="1">
        <f t="array" ref="J55">SDK_Conflict($B$3:$J$11,5,9)</f>
        <v>0</v>
      </c>
    </row>
    <row r="56" spans="1:10">
      <c r="A56" s="3"/>
      <c r="B56" s="3" t="b" cm="1">
        <f t="array" ref="B56">SDK_Conflict($B$3:$J$11,6,1)</f>
        <v>0</v>
      </c>
      <c r="C56" s="3" t="b" cm="1">
        <f t="array" ref="C56">SDK_Conflict($B$3:$J$11,6,2)</f>
        <v>0</v>
      </c>
      <c r="D56" s="3" t="b" cm="1">
        <f t="array" ref="D56">SDK_Conflict($B$3:$J$11,6,3)</f>
        <v>0</v>
      </c>
      <c r="E56" s="3" t="b" cm="1">
        <f t="array" ref="E56">SDK_Conflict($B$3:$J$11,6,4)</f>
        <v>0</v>
      </c>
      <c r="F56" s="3" t="b" cm="1">
        <f t="array" ref="F56">SDK_Conflict($B$3:$J$11,6,5)</f>
        <v>0</v>
      </c>
      <c r="G56" s="3" t="b" cm="1">
        <f t="array" ref="G56">SDK_Conflict($B$3:$J$11,6,6)</f>
        <v>0</v>
      </c>
      <c r="H56" s="3" t="b" cm="1">
        <f t="array" ref="H56">SDK_Conflict($B$3:$J$11,6,7)</f>
        <v>0</v>
      </c>
      <c r="I56" s="3" t="b" cm="1">
        <f t="array" ref="I56">SDK_Conflict($B$3:$J$11,6,8)</f>
        <v>0</v>
      </c>
      <c r="J56" s="3" t="b" cm="1">
        <f t="array" ref="J56">SDK_Conflict($B$3:$J$11,6,9)</f>
        <v>0</v>
      </c>
    </row>
    <row r="57" spans="1:10">
      <c r="A57" s="3"/>
      <c r="B57" s="3" t="b" cm="1">
        <f t="array" ref="B57">SDK_Conflict($B$3:$J$11,7,1)</f>
        <v>0</v>
      </c>
      <c r="C57" s="3" t="b" cm="1">
        <f t="array" ref="C57">SDK_Conflict($B$3:$J$11,7,2)</f>
        <v>0</v>
      </c>
      <c r="D57" s="3" t="b" cm="1">
        <f t="array" ref="D57">SDK_Conflict($B$3:$J$11,7,3)</f>
        <v>0</v>
      </c>
      <c r="E57" s="3" t="b" cm="1">
        <f t="array" ref="E57">SDK_Conflict($B$3:$J$11,7,4)</f>
        <v>0</v>
      </c>
      <c r="F57" s="3" t="b" cm="1">
        <f t="array" ref="F57">SDK_Conflict($B$3:$J$11,7,5)</f>
        <v>0</v>
      </c>
      <c r="G57" s="3" t="b" cm="1">
        <f t="array" ref="G57">SDK_Conflict($B$3:$J$11,7,6)</f>
        <v>0</v>
      </c>
      <c r="H57" s="3" t="b" cm="1">
        <f t="array" ref="H57">SDK_Conflict($B$3:$J$11,7,7)</f>
        <v>0</v>
      </c>
      <c r="I57" s="3" t="b" cm="1">
        <f t="array" ref="I57">SDK_Conflict($B$3:$J$11,7,8)</f>
        <v>0</v>
      </c>
      <c r="J57" s="3" t="b" cm="1">
        <f t="array" ref="J57">SDK_Conflict($B$3:$J$11,7,9)</f>
        <v>0</v>
      </c>
    </row>
    <row r="58" spans="1:10">
      <c r="A58" s="3"/>
      <c r="B58" s="3" t="b" cm="1">
        <f t="array" ref="B58">SDK_Conflict($B$3:$J$11,8,1)</f>
        <v>0</v>
      </c>
      <c r="C58" s="3" t="b" cm="1">
        <f t="array" ref="C58">SDK_Conflict($B$3:$J$11,8,2)</f>
        <v>0</v>
      </c>
      <c r="D58" s="3" t="b" cm="1">
        <f t="array" ref="D58">SDK_Conflict($B$3:$J$11,8,3)</f>
        <v>0</v>
      </c>
      <c r="E58" s="3" t="b" cm="1">
        <f t="array" ref="E58">SDK_Conflict($B$3:$J$11,8,4)</f>
        <v>0</v>
      </c>
      <c r="F58" s="3" t="b" cm="1">
        <f t="array" ref="F58">SDK_Conflict($B$3:$J$11,8,5)</f>
        <v>0</v>
      </c>
      <c r="G58" s="3" t="b" cm="1">
        <f t="array" ref="G58">SDK_Conflict($B$3:$J$11,8,6)</f>
        <v>0</v>
      </c>
      <c r="H58" s="3" t="b" cm="1">
        <f t="array" ref="H58">SDK_Conflict($B$3:$J$11,8,7)</f>
        <v>0</v>
      </c>
      <c r="I58" s="3" t="b" cm="1">
        <f t="array" ref="I58">SDK_Conflict($B$3:$J$11,8,8)</f>
        <v>0</v>
      </c>
      <c r="J58" s="3" t="b" cm="1">
        <f t="array" ref="J58">SDK_Conflict($B$3:$J$11,8,9)</f>
        <v>0</v>
      </c>
    </row>
    <row r="59" spans="1:10">
      <c r="A59" s="3"/>
      <c r="B59" s="3" t="b" cm="1">
        <f t="array" ref="B59">SDK_Conflict($B$3:$J$11,9,1)</f>
        <v>0</v>
      </c>
      <c r="C59" s="3" t="b" cm="1">
        <f t="array" ref="C59">SDK_Conflict($B$3:$J$11,9,2)</f>
        <v>0</v>
      </c>
      <c r="D59" s="3" t="b" cm="1">
        <f t="array" ref="D59">SDK_Conflict($B$3:$J$11,9,3)</f>
        <v>0</v>
      </c>
      <c r="E59" s="3" t="b" cm="1">
        <f t="array" ref="E59">SDK_Conflict($B$3:$J$11,9,4)</f>
        <v>0</v>
      </c>
      <c r="F59" s="3" t="b" cm="1">
        <f t="array" ref="F59">SDK_Conflict($B$3:$J$11,9,5)</f>
        <v>0</v>
      </c>
      <c r="G59" s="3" t="b" cm="1">
        <f t="array" ref="G59">SDK_Conflict($B$3:$J$11,9,6)</f>
        <v>0</v>
      </c>
      <c r="H59" s="3" t="b" cm="1">
        <f t="array" ref="H59">SDK_Conflict($B$3:$J$11,9,7)</f>
        <v>0</v>
      </c>
      <c r="I59" s="3" t="b" cm="1">
        <f t="array" ref="I59">SDK_Conflict($B$3:$J$11,9,8)</f>
        <v>0</v>
      </c>
      <c r="J59" s="3" t="b" cm="1">
        <f t="array" ref="J59">SDK_Conflict($B$3:$J$11,9,9)</f>
        <v>0</v>
      </c>
    </row>
    <row r="60" spans="1:10">
      <c r="A60" s="1"/>
      <c r="B60" s="1"/>
      <c r="C60" s="1"/>
      <c r="D60" s="1"/>
      <c r="E60" s="1"/>
      <c r="F60" s="1"/>
      <c r="G60" s="1"/>
      <c r="H60" s="1"/>
      <c r="I60" s="1"/>
      <c r="J60" s="1"/>
    </row>
    <row r="61" spans="1:10" ht="34">
      <c r="A61" s="4" t="s">
        <v>34</v>
      </c>
      <c r="B61" s="4"/>
      <c r="C61" s="4"/>
      <c r="D61" s="4"/>
      <c r="E61" s="4"/>
      <c r="F61" s="4"/>
      <c r="G61" s="4"/>
      <c r="H61" s="4"/>
      <c r="I61" s="4"/>
      <c r="J61" s="4"/>
    </row>
    <row r="62" spans="1:10" ht="17">
      <c r="A62" s="2" t="s">
        <v>35</v>
      </c>
      <c r="B62" s="127" t="str" cm="1">
        <f t="array" ref="B62">SDK_NextHint($B$3:$J$11)</f>
        <v>Naked single · R5C5 = 5 · This is the only legal candidate remaining in the square.</v>
      </c>
      <c r="C62" s="127"/>
      <c r="D62" s="127"/>
      <c r="E62" s="127"/>
      <c r="F62" s="127"/>
      <c r="G62" s="127"/>
      <c r="H62" s="127"/>
      <c r="I62" s="127"/>
      <c r="J62" s="127"/>
    </row>
    <row r="63" spans="1:10" ht="17">
      <c r="A63" s="2" t="s">
        <v>36</v>
      </c>
      <c r="B63" s="127" t="str" cm="1">
        <f t="array" ref="B63">SDK_HintNaked($B$3:$J$11)</f>
        <v>Naked single · R5C5 = 5 · This is the only legal candidate remaining in the square.</v>
      </c>
      <c r="C63" s="127"/>
      <c r="D63" s="127"/>
      <c r="E63" s="127"/>
      <c r="F63" s="127"/>
      <c r="G63" s="127"/>
      <c r="H63" s="127"/>
      <c r="I63" s="127"/>
      <c r="J63" s="127"/>
    </row>
    <row r="64" spans="1:10" ht="34">
      <c r="A64" s="2" t="s">
        <v>37</v>
      </c>
      <c r="B64" s="127" t="str" cm="1">
        <f t="array" ref="B64">SDK_HintHiddenRow($B$3:$J$11)</f>
        <v>Hidden single in row · R3C7 = 5 · Digit 5 appears in only one candidate set in row 3.</v>
      </c>
      <c r="C64" s="127"/>
      <c r="D64" s="127"/>
      <c r="E64" s="127"/>
      <c r="F64" s="127"/>
      <c r="G64" s="127"/>
      <c r="H64" s="127"/>
      <c r="I64" s="127"/>
      <c r="J64" s="127"/>
    </row>
    <row r="65" spans="1:10" ht="34">
      <c r="A65" s="2" t="s">
        <v>38</v>
      </c>
      <c r="B65" s="127" t="str" cm="1">
        <f t="array" ref="B65">SDK_HintHiddenCol($B$3:$J$11)</f>
        <v>Hidden single in column · R7C1 = 9 · Digit 9 appears in only one candidate set in column 1.</v>
      </c>
      <c r="C65" s="127"/>
      <c r="D65" s="127"/>
      <c r="E65" s="127"/>
      <c r="F65" s="127"/>
      <c r="G65" s="127"/>
      <c r="H65" s="127"/>
      <c r="I65" s="127"/>
      <c r="J65" s="127"/>
    </row>
    <row r="66" spans="1:10" ht="17">
      <c r="A66" s="2" t="s">
        <v>39</v>
      </c>
      <c r="B66" s="127" t="str" cm="1">
        <f t="array" ref="B66">SDK_HintHiddenBox($B$3:$J$11)</f>
        <v>Hidden single in box · R1C6 = 8 · Digit 8 appears in only one candidate set in box 2.</v>
      </c>
      <c r="C66" s="127"/>
      <c r="D66" s="127"/>
      <c r="E66" s="127"/>
      <c r="F66" s="127"/>
      <c r="G66" s="127"/>
      <c r="H66" s="127"/>
      <c r="I66" s="127"/>
      <c r="J66" s="127"/>
    </row>
    <row r="68" spans="1:10" ht="51">
      <c r="A68" s="2" t="s">
        <v>61</v>
      </c>
      <c r="B68" t="str">
        <f>INDEX(SDK_CandidateMatrix($B$27:$J$35),1,3)</f>
        <v>124</v>
      </c>
    </row>
    <row r="69" spans="1:10" ht="34">
      <c r="A69" s="2" t="s">
        <v>62</v>
      </c>
      <c r="B69" t="str" cm="1">
        <f t="array" ref="B69">SDK_HintPointingRow($B$27:$J$35)</f>
        <v>Pointing row · Box 1 confines digit 7 to row 2 via R2C2, R2C3 · Remove 7 from R2C7, R2C9.</v>
      </c>
    </row>
    <row r="70" spans="1:10" ht="34">
      <c r="A70" s="2" t="s">
        <v>63</v>
      </c>
      <c r="B70" t="str" cm="1">
        <f t="array" ref="B70">SDK_HintPointingCol($B$27:$J$35)</f>
        <v>Pointing column · Box 4 confines digit 9 to column 3 via R4C3, R5C3, R6C3 · Remove 9 from R7C3.</v>
      </c>
    </row>
    <row r="71" spans="1:10" ht="34">
      <c r="A71" s="2" t="s">
        <v>64</v>
      </c>
      <c r="B71" t="str" cm="1">
        <f t="array" ref="B71">SDK_HintPointing($B$27:$J$35)</f>
        <v>Pointing row · Box 1 confines digit 7 to row 2 via R2C2, R2C3 · Remove 7 from R2C7, R2C9.</v>
      </c>
    </row>
    <row r="72" spans="1:10" ht="34">
      <c r="A72" s="2" t="s">
        <v>65</v>
      </c>
      <c r="B72" t="str" cm="1">
        <f t="array" ref="B72">SDK_BasicHint($B$27:$J$35)</f>
        <v>Naked single · R5C5 = 5 · This is the only legal candidate remaining in the square.</v>
      </c>
    </row>
    <row r="74" spans="1:10" ht="34">
      <c r="A74" s="2" t="s">
        <v>66</v>
      </c>
      <c r="B74" t="str" cm="1">
        <f t="array" ref="B74">SDK_HintClaimingRow($B$27:$J$35)</f>
        <v>Claiming row · Row 2 confines digit 3 to box 3 via R2C7, R2C8 · Remove 3 from R3C7.</v>
      </c>
    </row>
    <row r="75" spans="1:10" ht="34">
      <c r="A75" s="2" t="s">
        <v>67</v>
      </c>
      <c r="B75" t="str" cm="1">
        <f t="array" ref="B75">SDK_HintClaimingCol($B$27:$J$35)</f>
        <v>Claiming column · Column 1 confines digit 3 to box 7 via R7C1, R8C1, R9C1 · Remove 3 from R7C3, R8C3, R9C3.</v>
      </c>
    </row>
    <row r="76" spans="1:10" ht="34">
      <c r="A76" s="2" t="s">
        <v>68</v>
      </c>
      <c r="B76" t="str" cm="1">
        <f t="array" ref="B76">SDK_HintClaiming($B$27:$J$35)</f>
        <v>Claiming row · Row 2 confines digit 3 to box 3 via R2C7, R2C8 · Remove 3 from R3C7.</v>
      </c>
    </row>
    <row r="78" spans="1:10" ht="34">
      <c r="A78" s="2" t="s">
        <v>69</v>
      </c>
      <c r="B78" t="str" cm="1">
        <f t="array" ref="B78">SDK_HintNakedPairRow($B$27:$J$35)</f>
        <v/>
      </c>
    </row>
    <row r="79" spans="1:10" ht="34">
      <c r="A79" s="2" t="s">
        <v>70</v>
      </c>
      <c r="B79" t="str" cm="1">
        <f t="array" ref="B79">SDK_HintNakedPairCol($B$27:$J$35)</f>
        <v/>
      </c>
    </row>
    <row r="80" spans="1:10" ht="34">
      <c r="A80" s="2" t="s">
        <v>71</v>
      </c>
      <c r="B80" t="str" cm="1">
        <f t="array" ref="B80">SDK_HintNakedPairBox($B$27:$J$35)</f>
        <v/>
      </c>
    </row>
    <row r="81" spans="1:20" ht="17">
      <c r="A81" s="2" t="s">
        <v>72</v>
      </c>
      <c r="B81" t="str" cm="1">
        <f t="array" ref="B81">SDK_HintNakedPair($B$27:$J$35)</f>
        <v/>
      </c>
    </row>
    <row r="83" spans="1:20" ht="34">
      <c r="A83" s="2" t="s">
        <v>83</v>
      </c>
      <c r="B83" t="str" cm="1">
        <f t="array" ref="B83">SDK_HintNakedPairRowCandidates($L$90:$T$98)</f>
        <v>Naked pair in row · R1C1 and R1C2 contain only 1/2 · Remove 1 and 2 from R1C3.</v>
      </c>
    </row>
    <row r="84" spans="1:20" ht="34">
      <c r="A84" s="2" t="s">
        <v>84</v>
      </c>
      <c r="B84" t="str" cm="1">
        <f t="array" ref="B84">SDK_CoachHintV2($B$27:$J$35)</f>
        <v>Naked single · R5C5 = 5 · This is the only legal candidate remaining in the square.</v>
      </c>
    </row>
    <row r="85" spans="1:20" ht="51">
      <c r="A85" s="2" t="s">
        <v>85</v>
      </c>
      <c r="B85" t="str" cm="1">
        <f t="array" ref="B85">INDEX(SDK_CoachTraceV2($B$27:$J$35),1)</f>
        <v>Technique — Naked single | Pattern — R5C5 = 5</v>
      </c>
    </row>
    <row r="87" spans="1:20" ht="34">
      <c r="A87" s="6" t="s">
        <v>73</v>
      </c>
      <c r="B87" s="6"/>
      <c r="C87" s="6"/>
      <c r="D87" s="6"/>
      <c r="E87" s="6"/>
      <c r="F87" s="6"/>
      <c r="G87" s="6"/>
      <c r="H87" s="6"/>
      <c r="I87" s="6"/>
      <c r="J87" s="6"/>
      <c r="K87" s="7"/>
      <c r="L87" s="7"/>
      <c r="M87" s="7"/>
      <c r="N87" s="7"/>
      <c r="O87" s="7"/>
      <c r="P87" s="7"/>
      <c r="Q87" s="7"/>
      <c r="R87" s="7"/>
      <c r="S87" s="7"/>
      <c r="T87" s="7"/>
    </row>
    <row r="88" spans="1:20" ht="289">
      <c r="A88" s="7" t="s">
        <v>74</v>
      </c>
      <c r="B88" s="7" t="str" cm="1">
        <f t="array" ref="B88">IF(OR('01 Easy'!$AS$11="Verify",COUNTIF($B$51:$J$59,TRUE)&gt;0,$B$99),"",IF($L$111="ASSIGNMENT",$N$111,IF($L$111="LIMIT","Candidate chain limit reached after "&amp;$M$111&amp;" elimination step(s).",IF($L$111="CONTRADICTION","Candidate chain contradiction detected.",SDK_FallbackReveal($B$3:$J$11,$B$39:$J$47)))))</f>
        <v>Naked single · R5C5 = 5 · This is the only legal candidate remaining in the square.</v>
      </c>
      <c r="C88" s="7"/>
      <c r="D88" s="7"/>
      <c r="E88" s="7"/>
      <c r="F88" s="7"/>
      <c r="G88" s="7"/>
      <c r="H88" s="7"/>
      <c r="I88" s="7"/>
      <c r="J88" s="7"/>
      <c r="K88" s="7"/>
      <c r="L88" s="7"/>
      <c r="M88" s="7"/>
      <c r="N88" s="7"/>
      <c r="O88" s="7"/>
      <c r="P88" s="7"/>
      <c r="Q88" s="7"/>
      <c r="R88" s="7"/>
      <c r="S88" s="7"/>
      <c r="T88" s="7"/>
    </row>
    <row r="89" spans="1:20" ht="187">
      <c r="A89" s="7" t="s">
        <v>75</v>
      </c>
      <c r="B89" s="7" t="str">
        <f>IF($B$88="","",_xlfn.LET(_xlpm.parts,_xlfn.TEXTSPLIT($B$88," · "),_xlpm.partCount,COLUMNS(_xlpm.parts),IF(_xlpm.partCount&gt;1,"Technique — "&amp;INDEX(_xlpm.parts,1,1)&amp;" | Pattern — "&amp;INDEX(_xlpm.parts,1,2),"Status — "&amp;INDEX(_xlpm.parts,1,1))))</f>
        <v>Technique — Naked single | Pattern — R5C5 = 5</v>
      </c>
      <c r="C89" s="7"/>
      <c r="D89" s="7"/>
      <c r="E89" s="7"/>
      <c r="F89" s="7"/>
      <c r="G89" s="7"/>
      <c r="H89" s="7"/>
      <c r="I89" s="7"/>
      <c r="J89" s="7"/>
      <c r="K89" s="7"/>
      <c r="L89" s="6" t="s">
        <v>82</v>
      </c>
      <c r="M89" s="6"/>
      <c r="N89" s="6"/>
      <c r="O89" s="6"/>
      <c r="P89" s="6"/>
      <c r="Q89" s="6"/>
      <c r="R89" s="6"/>
      <c r="S89" s="6"/>
      <c r="T89" s="6"/>
    </row>
    <row r="90" spans="1:20" ht="221">
      <c r="A90" s="7" t="s">
        <v>76</v>
      </c>
      <c r="B90" s="7" t="str">
        <f>IF($B$88="","",_xlfn.LET(_xlpm.parts,_xlfn.TEXTSPLIT($B$88," · "),_xlpm.partCount,COLUMNS(_xlpm.parts),IF(_xlpm.partCount&gt;2,"Action — "&amp;_xlfn.TEXTJOIN(" · ",TRUE,_xlfn.DROP(_xlpm.parts,,2)),"Action — No further supported step.")))</f>
        <v>Action — This is the only legal candidate remaining in the square.</v>
      </c>
      <c r="C90" s="7"/>
      <c r="D90" s="7"/>
      <c r="E90" s="7"/>
      <c r="F90" s="7"/>
      <c r="G90" s="7"/>
      <c r="H90" s="7"/>
      <c r="I90" s="7"/>
      <c r="J90" s="7"/>
      <c r="K90" s="7"/>
      <c r="L90" s="7">
        <v>12</v>
      </c>
      <c r="M90" s="7">
        <v>12</v>
      </c>
      <c r="N90" s="7">
        <v>123</v>
      </c>
      <c r="O90" s="7">
        <v>34</v>
      </c>
      <c r="P90" s="7"/>
      <c r="Q90" s="7"/>
      <c r="R90" s="7"/>
      <c r="S90" s="7"/>
      <c r="T90" s="7"/>
    </row>
    <row r="91" spans="1:20">
      <c r="A91" s="7"/>
      <c r="B91" s="7"/>
      <c r="C91" s="7"/>
      <c r="D91" s="7"/>
      <c r="E91" s="7"/>
      <c r="F91" s="7"/>
      <c r="G91" s="7"/>
      <c r="H91" s="7"/>
      <c r="I91" s="7"/>
      <c r="J91" s="7"/>
      <c r="K91" s="7"/>
      <c r="L91" s="7"/>
      <c r="M91" s="7"/>
      <c r="N91" s="7"/>
      <c r="O91" s="7"/>
      <c r="P91" s="7"/>
      <c r="Q91" s="7"/>
      <c r="R91" s="7"/>
      <c r="S91" s="7"/>
      <c r="T91" s="7"/>
    </row>
    <row r="92" spans="1:20" ht="306">
      <c r="A92" s="7" t="s">
        <v>77</v>
      </c>
      <c r="B92" s="7" t="str" cm="1">
        <f t="array" ref="B92">SDK_PointingRowHint($B$27:$J$35)</f>
        <v>Pointing row · Box 1 confines digit 7 to row 2 via R2C2, R2C3 · Remove 7 from R2C7, R2C9.</v>
      </c>
      <c r="C92" s="7"/>
      <c r="D92" s="7"/>
      <c r="E92" s="7"/>
      <c r="F92" s="7"/>
      <c r="G92" s="7"/>
      <c r="H92" s="7"/>
      <c r="I92" s="7"/>
      <c r="J92" s="7"/>
      <c r="K92" s="7"/>
      <c r="L92" s="7"/>
      <c r="M92" s="7"/>
      <c r="N92" s="7"/>
      <c r="O92" s="7"/>
      <c r="P92" s="7"/>
      <c r="Q92" s="7"/>
      <c r="R92" s="7"/>
      <c r="S92" s="7"/>
      <c r="T92" s="7"/>
    </row>
    <row r="93" spans="1:20" ht="340">
      <c r="A93" s="7" t="s">
        <v>78</v>
      </c>
      <c r="B93" s="7" t="str" cm="1">
        <f t="array" ref="B93">SDK_PointingColHint($B$27:$J$35)</f>
        <v>Pointing column · Box 4 confines digit 9 to column 3 via R4C3, R5C3, R6C3 · Remove 9 from R7C3.</v>
      </c>
      <c r="C93" s="7"/>
      <c r="D93" s="7"/>
      <c r="E93" s="7"/>
      <c r="F93" s="7"/>
      <c r="G93" s="7"/>
      <c r="H93" s="7"/>
      <c r="I93" s="7"/>
      <c r="J93" s="7"/>
      <c r="K93" s="7"/>
      <c r="L93" s="7"/>
      <c r="M93" s="7"/>
      <c r="N93" s="7"/>
      <c r="O93" s="7"/>
      <c r="P93" s="7"/>
      <c r="Q93" s="7"/>
      <c r="R93" s="7"/>
      <c r="S93" s="7"/>
      <c r="T93" s="7"/>
    </row>
    <row r="94" spans="1:20" ht="306">
      <c r="A94" s="7" t="s">
        <v>79</v>
      </c>
      <c r="B94" s="7" t="str" cm="1">
        <f t="array" ref="B94">SDK_PointingHint($B$27:$J$35)</f>
        <v>Pointing row · Box 1 confines digit 7 to row 2 via R2C2, R2C3 · Remove 7 from R2C7, R2C9.</v>
      </c>
      <c r="C94" s="7"/>
      <c r="D94" s="7"/>
      <c r="E94" s="7"/>
      <c r="F94" s="7"/>
      <c r="G94" s="7"/>
      <c r="H94" s="7"/>
      <c r="I94" s="7"/>
      <c r="J94" s="7"/>
      <c r="K94" s="7"/>
      <c r="L94" s="7"/>
      <c r="M94" s="7"/>
      <c r="N94" s="7"/>
      <c r="O94" s="7"/>
      <c r="P94" s="7"/>
      <c r="Q94" s="7"/>
      <c r="R94" s="7"/>
      <c r="S94" s="7"/>
      <c r="T94" s="7"/>
    </row>
    <row r="95" spans="1:20" ht="306">
      <c r="A95" s="7" t="s">
        <v>80</v>
      </c>
      <c r="B95" s="7" t="str" cm="1">
        <f t="array" ref="B95">SDK_HintClaiming($B$27:$J$35)</f>
        <v>Claiming row · Row 2 confines digit 3 to box 3 via R2C7, R2C8 · Remove 3 from R3C7.</v>
      </c>
      <c r="C95" s="7"/>
      <c r="D95" s="7"/>
      <c r="E95" s="7"/>
      <c r="F95" s="7"/>
      <c r="G95" s="7"/>
      <c r="H95" s="7"/>
      <c r="I95" s="7"/>
      <c r="J95" s="7"/>
      <c r="K95" s="7"/>
      <c r="L95" s="7"/>
      <c r="M95" s="7"/>
      <c r="N95" s="7"/>
      <c r="O95" s="7"/>
      <c r="P95" s="7"/>
      <c r="Q95" s="7"/>
      <c r="R95" s="7"/>
      <c r="S95" s="7"/>
      <c r="T95" s="7"/>
    </row>
    <row r="96" spans="1:20" ht="17">
      <c r="A96" s="7" t="s">
        <v>81</v>
      </c>
      <c r="B96" s="7" t="str" cm="1">
        <f t="array" ref="B96">SDK_HintNakedPair($B$27:$J$35)</f>
        <v/>
      </c>
      <c r="C96" s="7"/>
      <c r="D96" s="7"/>
      <c r="E96" s="7"/>
      <c r="F96" s="7"/>
      <c r="G96" s="7"/>
      <c r="H96" s="7"/>
      <c r="I96" s="7"/>
      <c r="J96" s="7"/>
      <c r="K96" s="7"/>
      <c r="L96" s="7"/>
      <c r="M96" s="7"/>
      <c r="N96" s="7"/>
      <c r="O96" s="7"/>
      <c r="P96" s="7"/>
      <c r="Q96" s="7"/>
      <c r="R96" s="7"/>
      <c r="S96" s="7"/>
      <c r="T96" s="7"/>
    </row>
    <row r="97" spans="1:20">
      <c r="A97" s="7"/>
      <c r="B97" s="7"/>
      <c r="C97" s="7"/>
      <c r="D97" s="7"/>
      <c r="E97" s="7"/>
      <c r="F97" s="7"/>
      <c r="G97" s="7"/>
      <c r="H97" s="7"/>
      <c r="I97" s="7"/>
      <c r="J97" s="7"/>
      <c r="K97" s="7"/>
      <c r="L97" s="7"/>
      <c r="M97" s="7"/>
      <c r="N97" s="7"/>
      <c r="O97" s="7"/>
      <c r="P97" s="7"/>
      <c r="Q97" s="7"/>
      <c r="R97" s="7"/>
      <c r="S97" s="7"/>
      <c r="T97" s="7"/>
    </row>
    <row r="98" spans="1:20" ht="34">
      <c r="A98" s="7" t="s">
        <v>280</v>
      </c>
      <c r="B98" s="7" t="str" cm="1">
        <f t="array" ref="B98">SDK_DeadEnd($B$3:$J$11)</f>
        <v/>
      </c>
      <c r="C98" s="7"/>
      <c r="D98" s="7"/>
      <c r="E98" s="7"/>
      <c r="F98" s="7"/>
      <c r="G98" s="7"/>
      <c r="H98" s="7"/>
      <c r="I98" s="7"/>
      <c r="J98" s="7"/>
      <c r="K98" s="7"/>
      <c r="L98" s="7"/>
      <c r="M98" s="7"/>
      <c r="N98" s="7"/>
      <c r="O98" s="7"/>
      <c r="P98" s="7"/>
      <c r="Q98" s="7"/>
      <c r="R98" s="7"/>
      <c r="S98" s="7"/>
      <c r="T98" s="7"/>
    </row>
    <row r="99" spans="1:20">
      <c r="A99" t="s">
        <v>281</v>
      </c>
      <c r="B99" t="b" cm="1">
        <f t="array" ref="B99">SDK_HasDeadEnd($B$3:$J$11)</f>
        <v>0</v>
      </c>
    </row>
    <row r="100" spans="1:20" ht="68">
      <c r="A100" s="7" t="s">
        <v>354</v>
      </c>
      <c r="B100" t="str" cm="1">
        <f t="array" ref="B100">IF('01 Easy'!$AS$11="Verify",IF(COUNTIF($B$51:$J$59,TRUE)&gt;0,"CONFLICT",SDK_SolveStatus($B$3:$J$11)),"")</f>
        <v/>
      </c>
    </row>
    <row r="101" spans="1:20">
      <c r="L101" t="s">
        <v>699</v>
      </c>
    </row>
    <row r="102" spans="1:20">
      <c r="L102" t="str" cm="1">
        <f t="array" ref="L102:T111">SDKP_Chain($B$3:$J$11,8)</f>
        <v/>
      </c>
      <c r="M102" t="str">
        <v/>
      </c>
      <c r="N102" t="str">
        <v>124</v>
      </c>
      <c r="O102" t="str">
        <v>26</v>
      </c>
      <c r="P102" t="str">
        <v/>
      </c>
      <c r="Q102" t="str">
        <v>2468</v>
      </c>
      <c r="R102" t="str">
        <v>1489</v>
      </c>
      <c r="S102" t="str">
        <v>1249</v>
      </c>
      <c r="T102" t="str">
        <v>248</v>
      </c>
    </row>
    <row r="103" spans="1:20">
      <c r="L103" t="str">
        <v/>
      </c>
      <c r="M103" t="str">
        <v>247</v>
      </c>
      <c r="N103" t="str">
        <v>247</v>
      </c>
      <c r="O103" t="str">
        <v/>
      </c>
      <c r="P103" t="str">
        <v/>
      </c>
      <c r="Q103" t="str">
        <v/>
      </c>
      <c r="R103" t="str">
        <v>3478</v>
      </c>
      <c r="S103" t="str">
        <v>234</v>
      </c>
      <c r="T103" t="str">
        <v>2478</v>
      </c>
    </row>
    <row r="104" spans="1:20">
      <c r="L104" t="str">
        <v>12</v>
      </c>
      <c r="M104" t="str">
        <v/>
      </c>
      <c r="N104" t="str">
        <v/>
      </c>
      <c r="O104" t="str">
        <v>23</v>
      </c>
      <c r="P104" t="str">
        <v>34</v>
      </c>
      <c r="Q104" t="str">
        <v>24</v>
      </c>
      <c r="R104" t="str">
        <v>13457</v>
      </c>
      <c r="S104" t="str">
        <v/>
      </c>
      <c r="T104" t="str">
        <v>247</v>
      </c>
    </row>
    <row r="105" spans="1:20">
      <c r="L105" t="str">
        <v/>
      </c>
      <c r="M105" t="str">
        <v>125</v>
      </c>
      <c r="N105" t="str">
        <v>1259</v>
      </c>
      <c r="O105" t="str">
        <v>579</v>
      </c>
      <c r="P105" t="str">
        <v/>
      </c>
      <c r="Q105" t="str">
        <v>147</v>
      </c>
      <c r="R105" t="str">
        <v>4579</v>
      </c>
      <c r="S105" t="str">
        <v>2459</v>
      </c>
      <c r="T105" t="str">
        <v/>
      </c>
    </row>
    <row r="106" spans="1:20">
      <c r="L106" t="str">
        <v/>
      </c>
      <c r="M106" t="str">
        <v>25</v>
      </c>
      <c r="N106" t="str">
        <v>2569</v>
      </c>
      <c r="O106" t="str">
        <v/>
      </c>
      <c r="P106" t="str">
        <v>5</v>
      </c>
      <c r="Q106" t="str">
        <v/>
      </c>
      <c r="R106" t="str">
        <v>579</v>
      </c>
      <c r="S106" t="str">
        <v>259</v>
      </c>
      <c r="T106" t="str">
        <v/>
      </c>
    </row>
    <row r="107" spans="1:20">
      <c r="L107" t="str">
        <v/>
      </c>
      <c r="M107" t="str">
        <v>15</v>
      </c>
      <c r="N107" t="str">
        <v>1359</v>
      </c>
      <c r="O107" t="str">
        <v>59</v>
      </c>
      <c r="P107" t="str">
        <v/>
      </c>
      <c r="Q107" t="str">
        <v>14</v>
      </c>
      <c r="R107" t="str">
        <v>4589</v>
      </c>
      <c r="S107" t="str">
        <v>459</v>
      </c>
      <c r="T107" t="str">
        <v/>
      </c>
    </row>
    <row r="108" spans="1:20">
      <c r="L108" t="str">
        <v>139</v>
      </c>
      <c r="M108" t="str">
        <v/>
      </c>
      <c r="N108" t="str">
        <v>134579</v>
      </c>
      <c r="O108" t="str">
        <v>357</v>
      </c>
      <c r="P108" t="str">
        <v>35</v>
      </c>
      <c r="Q108" t="str">
        <v>7</v>
      </c>
      <c r="R108" t="str">
        <v/>
      </c>
      <c r="S108" t="str">
        <v/>
      </c>
      <c r="T108" t="str">
        <v>4</v>
      </c>
    </row>
    <row r="109" spans="1:20">
      <c r="L109" t="str">
        <v>23</v>
      </c>
      <c r="M109" t="str">
        <v>278</v>
      </c>
      <c r="N109" t="str">
        <v>237</v>
      </c>
      <c r="O109" t="str">
        <v/>
      </c>
      <c r="P109" t="str">
        <v/>
      </c>
      <c r="Q109" t="str">
        <v/>
      </c>
      <c r="R109" t="str">
        <v>36</v>
      </c>
      <c r="S109" t="str">
        <v>3</v>
      </c>
      <c r="T109" t="str">
        <v/>
      </c>
    </row>
    <row r="110" spans="1:20">
      <c r="L110" t="str">
        <v>123</v>
      </c>
      <c r="M110" t="str">
        <v>1245</v>
      </c>
      <c r="N110" t="str">
        <v>12345</v>
      </c>
      <c r="O110" t="str">
        <v>2356</v>
      </c>
      <c r="P110" t="str">
        <v/>
      </c>
      <c r="Q110" t="str">
        <v>26</v>
      </c>
      <c r="R110" t="str">
        <v>1346</v>
      </c>
      <c r="S110" t="str">
        <v/>
      </c>
      <c r="T110" t="str">
        <v/>
      </c>
    </row>
    <row r="111" spans="1:20">
      <c r="L111" t="str">
        <v>ASSIGNMENT</v>
      </c>
      <c r="M111">
        <v>0</v>
      </c>
      <c r="N111" t="str">
        <v>Naked single · R5C5 = 5 · This is the only legal candidate remaining in the square.</v>
      </c>
      <c r="O111" t="str">
        <v/>
      </c>
      <c r="P111" t="str">
        <v/>
      </c>
      <c r="Q111" t="str">
        <v/>
      </c>
      <c r="R111" t="str">
        <v/>
      </c>
      <c r="S111" t="str">
        <v/>
      </c>
      <c r="T111" t="str">
        <v/>
      </c>
    </row>
  </sheetData>
  <mergeCells count="6">
    <mergeCell ref="B66:J66"/>
    <mergeCell ref="A1:J1"/>
    <mergeCell ref="B62:J62"/>
    <mergeCell ref="B63:J63"/>
    <mergeCell ref="B64:J64"/>
    <mergeCell ref="B65:J65"/>
  </mergeCells>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AB3EE-F3CA-6D41-A609-36EA8DE0D0B5}">
  <sheetPr codeName="Sheet10">
    <tabColor rgb="FF0B5A2B"/>
  </sheetPr>
  <dimension ref="A1:T111"/>
  <sheetViews>
    <sheetView showGridLines="0" topLeftCell="B1" workbookViewId="0">
      <selection sqref="A1:J1"/>
    </sheetView>
  </sheetViews>
  <sheetFormatPr baseColWidth="10" defaultRowHeight="16"/>
  <cols>
    <col min="1" max="1" width="0" hidden="1" customWidth="1"/>
    <col min="2" max="11" width="5.83203125" customWidth="1"/>
  </cols>
  <sheetData>
    <row r="1" spans="1:10">
      <c r="A1" s="128" t="s">
        <v>117</v>
      </c>
      <c r="B1" s="128"/>
      <c r="C1" s="128"/>
      <c r="D1" s="128"/>
      <c r="E1" s="128"/>
      <c r="F1" s="128"/>
      <c r="G1" s="128"/>
      <c r="H1" s="128"/>
      <c r="I1" s="128"/>
      <c r="J1" s="128"/>
    </row>
    <row r="2" spans="1:10">
      <c r="A2" s="5" t="s">
        <v>1</v>
      </c>
      <c r="B2" s="5"/>
      <c r="C2" s="5"/>
      <c r="D2" s="5"/>
      <c r="E2" s="5"/>
      <c r="F2" s="5"/>
      <c r="G2" s="5"/>
      <c r="H2" s="5"/>
      <c r="I2" s="5"/>
      <c r="J2" s="5"/>
    </row>
    <row r="3" spans="1:10">
      <c r="A3" s="3"/>
      <c r="B3" s="3" t="str">
        <f>IF('02 Medium'!C5="","",'02 Medium'!C5)</f>
        <v/>
      </c>
      <c r="C3" s="3" t="str">
        <f>IF('02 Medium'!G5="","",'02 Medium'!G5)</f>
        <v/>
      </c>
      <c r="D3" s="3" t="str">
        <f>IF('02 Medium'!K5="","",'02 Medium'!K5)</f>
        <v/>
      </c>
      <c r="E3" s="3">
        <f>IF('02 Medium'!O5="","",'02 Medium'!O5)</f>
        <v>2</v>
      </c>
      <c r="F3" s="3">
        <f>IF('02 Medium'!S5="","",'02 Medium'!S5)</f>
        <v>6</v>
      </c>
      <c r="G3" s="3" t="str">
        <f>IF('02 Medium'!W5="","",'02 Medium'!W5)</f>
        <v/>
      </c>
      <c r="H3" s="3">
        <f>IF('02 Medium'!AA5="","",'02 Medium'!AA5)</f>
        <v>7</v>
      </c>
      <c r="I3" s="3" t="str">
        <f>IF('02 Medium'!AE5="","",'02 Medium'!AE5)</f>
        <v/>
      </c>
      <c r="J3" s="3">
        <f>IF('02 Medium'!AI5="","",'02 Medium'!AI5)</f>
        <v>1</v>
      </c>
    </row>
    <row r="4" spans="1:10">
      <c r="A4" s="3"/>
      <c r="B4" s="3">
        <f>IF('02 Medium'!C8="","",'02 Medium'!C8)</f>
        <v>6</v>
      </c>
      <c r="C4" s="3">
        <f>IF('02 Medium'!G8="","",'02 Medium'!G8)</f>
        <v>8</v>
      </c>
      <c r="D4" s="3" t="str">
        <f>IF('02 Medium'!K8="","",'02 Medium'!K8)</f>
        <v/>
      </c>
      <c r="E4" s="3" t="str">
        <f>IF('02 Medium'!O8="","",'02 Medium'!O8)</f>
        <v/>
      </c>
      <c r="F4" s="3">
        <f>IF('02 Medium'!S8="","",'02 Medium'!S8)</f>
        <v>7</v>
      </c>
      <c r="G4" s="3" t="str">
        <f>IF('02 Medium'!W8="","",'02 Medium'!W8)</f>
        <v/>
      </c>
      <c r="H4" s="3" t="str">
        <f>IF('02 Medium'!AA8="","",'02 Medium'!AA8)</f>
        <v/>
      </c>
      <c r="I4" s="3">
        <f>IF('02 Medium'!AE8="","",'02 Medium'!AE8)</f>
        <v>9</v>
      </c>
      <c r="J4" s="3" t="str">
        <f>IF('02 Medium'!AI8="","",'02 Medium'!AI8)</f>
        <v/>
      </c>
    </row>
    <row r="5" spans="1:10">
      <c r="A5" s="3"/>
      <c r="B5" s="3">
        <f>IF('02 Medium'!C11="","",'02 Medium'!C11)</f>
        <v>1</v>
      </c>
      <c r="C5" s="3">
        <f>IF('02 Medium'!G11="","",'02 Medium'!G11)</f>
        <v>9</v>
      </c>
      <c r="D5" s="3" t="str">
        <f>IF('02 Medium'!K11="","",'02 Medium'!K11)</f>
        <v/>
      </c>
      <c r="E5" s="3" t="str">
        <f>IF('02 Medium'!O11="","",'02 Medium'!O11)</f>
        <v/>
      </c>
      <c r="F5" s="3" t="str">
        <f>IF('02 Medium'!S11="","",'02 Medium'!S11)</f>
        <v/>
      </c>
      <c r="G5" s="3">
        <f>IF('02 Medium'!W11="","",'02 Medium'!W11)</f>
        <v>4</v>
      </c>
      <c r="H5" s="3">
        <f>IF('02 Medium'!AA11="","",'02 Medium'!AA11)</f>
        <v>5</v>
      </c>
      <c r="I5" s="3" t="str">
        <f>IF('02 Medium'!AE11="","",'02 Medium'!AE11)</f>
        <v/>
      </c>
      <c r="J5" s="3" t="str">
        <f>IF('02 Medium'!AI11="","",'02 Medium'!AI11)</f>
        <v/>
      </c>
    </row>
    <row r="6" spans="1:10">
      <c r="A6" s="3"/>
      <c r="B6" s="3">
        <f>IF('02 Medium'!C14="","",'02 Medium'!C14)</f>
        <v>8</v>
      </c>
      <c r="C6" s="3">
        <f>IF('02 Medium'!G14="","",'02 Medium'!G14)</f>
        <v>2</v>
      </c>
      <c r="D6" s="3" t="str">
        <f>IF('02 Medium'!K14="","",'02 Medium'!K14)</f>
        <v/>
      </c>
      <c r="E6" s="3">
        <f>IF('02 Medium'!O14="","",'02 Medium'!O14)</f>
        <v>1</v>
      </c>
      <c r="F6" s="3" t="str">
        <f>IF('02 Medium'!S14="","",'02 Medium'!S14)</f>
        <v/>
      </c>
      <c r="G6" s="3" t="str">
        <f>IF('02 Medium'!W14="","",'02 Medium'!W14)</f>
        <v/>
      </c>
      <c r="H6" s="3" t="str">
        <f>IF('02 Medium'!AA14="","",'02 Medium'!AA14)</f>
        <v/>
      </c>
      <c r="I6" s="3">
        <f>IF('02 Medium'!AE14="","",'02 Medium'!AE14)</f>
        <v>4</v>
      </c>
      <c r="J6" s="3" t="str">
        <f>IF('02 Medium'!AI14="","",'02 Medium'!AI14)</f>
        <v/>
      </c>
    </row>
    <row r="7" spans="1:10">
      <c r="A7" s="3"/>
      <c r="B7" s="3" t="str">
        <f>IF('02 Medium'!C17="","",'02 Medium'!C17)</f>
        <v/>
      </c>
      <c r="C7" s="3" t="str">
        <f>IF('02 Medium'!G17="","",'02 Medium'!G17)</f>
        <v/>
      </c>
      <c r="D7" s="3">
        <f>IF('02 Medium'!K17="","",'02 Medium'!K17)</f>
        <v>4</v>
      </c>
      <c r="E7" s="3">
        <f>IF('02 Medium'!O17="","",'02 Medium'!O17)</f>
        <v>6</v>
      </c>
      <c r="F7" s="3" t="str">
        <f>IF('02 Medium'!S17="","",'02 Medium'!S17)</f>
        <v/>
      </c>
      <c r="G7" s="3">
        <f>IF('02 Medium'!W17="","",'02 Medium'!W17)</f>
        <v>2</v>
      </c>
      <c r="H7" s="3">
        <f>IF('02 Medium'!AA17="","",'02 Medium'!AA17)</f>
        <v>9</v>
      </c>
      <c r="I7" s="3" t="str">
        <f>IF('02 Medium'!AE17="","",'02 Medium'!AE17)</f>
        <v/>
      </c>
      <c r="J7" s="3" t="str">
        <f>IF('02 Medium'!AI17="","",'02 Medium'!AI17)</f>
        <v/>
      </c>
    </row>
    <row r="8" spans="1:10">
      <c r="A8" s="3"/>
      <c r="B8" s="3" t="str">
        <f>IF('02 Medium'!C20="","",'02 Medium'!C20)</f>
        <v/>
      </c>
      <c r="C8" s="3">
        <f>IF('02 Medium'!G20="","",'02 Medium'!G20)</f>
        <v>5</v>
      </c>
      <c r="D8" s="3" t="str">
        <f>IF('02 Medium'!K20="","",'02 Medium'!K20)</f>
        <v/>
      </c>
      <c r="E8" s="3" t="str">
        <f>IF('02 Medium'!O20="","",'02 Medium'!O20)</f>
        <v/>
      </c>
      <c r="F8" s="3" t="str">
        <f>IF('02 Medium'!S20="","",'02 Medium'!S20)</f>
        <v/>
      </c>
      <c r="G8" s="3">
        <f>IF('02 Medium'!W20="","",'02 Medium'!W20)</f>
        <v>3</v>
      </c>
      <c r="H8" s="3" t="str">
        <f>IF('02 Medium'!AA20="","",'02 Medium'!AA20)</f>
        <v/>
      </c>
      <c r="I8" s="3">
        <f>IF('02 Medium'!AE20="","",'02 Medium'!AE20)</f>
        <v>2</v>
      </c>
      <c r="J8" s="3">
        <f>IF('02 Medium'!AI20="","",'02 Medium'!AI20)</f>
        <v>8</v>
      </c>
    </row>
    <row r="9" spans="1:10">
      <c r="A9" s="3"/>
      <c r="B9" s="3" t="str">
        <f>IF('02 Medium'!C23="","",'02 Medium'!C23)</f>
        <v/>
      </c>
      <c r="C9" s="3" t="str">
        <f>IF('02 Medium'!G23="","",'02 Medium'!G23)</f>
        <v/>
      </c>
      <c r="D9" s="3">
        <f>IF('02 Medium'!K23="","",'02 Medium'!K23)</f>
        <v>9</v>
      </c>
      <c r="E9" s="3">
        <f>IF('02 Medium'!O23="","",'02 Medium'!O23)</f>
        <v>3</v>
      </c>
      <c r="F9" s="3" t="str">
        <f>IF('02 Medium'!S23="","",'02 Medium'!S23)</f>
        <v/>
      </c>
      <c r="G9" s="3" t="str">
        <f>IF('02 Medium'!W23="","",'02 Medium'!W23)</f>
        <v/>
      </c>
      <c r="H9" s="3" t="str">
        <f>IF('02 Medium'!AA23="","",'02 Medium'!AA23)</f>
        <v/>
      </c>
      <c r="I9" s="3">
        <f>IF('02 Medium'!AE23="","",'02 Medium'!AE23)</f>
        <v>7</v>
      </c>
      <c r="J9" s="3">
        <f>IF('02 Medium'!AI23="","",'02 Medium'!AI23)</f>
        <v>4</v>
      </c>
    </row>
    <row r="10" spans="1:10">
      <c r="A10" s="3"/>
      <c r="B10" s="3" t="str">
        <f>IF('02 Medium'!C26="","",'02 Medium'!C26)</f>
        <v/>
      </c>
      <c r="C10" s="3">
        <f>IF('02 Medium'!G26="","",'02 Medium'!G26)</f>
        <v>4</v>
      </c>
      <c r="D10" s="3" t="str">
        <f>IF('02 Medium'!K26="","",'02 Medium'!K26)</f>
        <v/>
      </c>
      <c r="E10" s="3" t="str">
        <f>IF('02 Medium'!O26="","",'02 Medium'!O26)</f>
        <v/>
      </c>
      <c r="F10" s="3">
        <f>IF('02 Medium'!S26="","",'02 Medium'!S26)</f>
        <v>5</v>
      </c>
      <c r="G10" s="3" t="str">
        <f>IF('02 Medium'!W26="","",'02 Medium'!W26)</f>
        <v/>
      </c>
      <c r="H10" s="3" t="str">
        <f>IF('02 Medium'!AA26="","",'02 Medium'!AA26)</f>
        <v/>
      </c>
      <c r="I10" s="3">
        <f>IF('02 Medium'!AE26="","",'02 Medium'!AE26)</f>
        <v>3</v>
      </c>
      <c r="J10" s="3">
        <f>IF('02 Medium'!AI26="","",'02 Medium'!AI26)</f>
        <v>6</v>
      </c>
    </row>
    <row r="11" spans="1:10">
      <c r="A11" s="3"/>
      <c r="B11" s="3">
        <f>IF('02 Medium'!C29="","",'02 Medium'!C29)</f>
        <v>7</v>
      </c>
      <c r="C11" s="3" t="str">
        <f>IF('02 Medium'!G29="","",'02 Medium'!G29)</f>
        <v/>
      </c>
      <c r="D11" s="3">
        <f>IF('02 Medium'!K29="","",'02 Medium'!K29)</f>
        <v>3</v>
      </c>
      <c r="E11" s="3" t="str">
        <f>IF('02 Medium'!O29="","",'02 Medium'!O29)</f>
        <v/>
      </c>
      <c r="F11" s="3">
        <f>IF('02 Medium'!S29="","",'02 Medium'!S29)</f>
        <v>1</v>
      </c>
      <c r="G11" s="3">
        <f>IF('02 Medium'!W29="","",'02 Medium'!W29)</f>
        <v>8</v>
      </c>
      <c r="H11" s="3" t="str">
        <f>IF('02 Medium'!AA29="","",'02 Medium'!AA29)</f>
        <v/>
      </c>
      <c r="I11" s="3" t="str">
        <f>IF('02 Medium'!AE29="","",'02 Medium'!AE29)</f>
        <v/>
      </c>
      <c r="J11" s="3" t="str">
        <f>IF('02 Medium'!AI29="","",'02 Medium'!AI29)</f>
        <v/>
      </c>
    </row>
    <row r="12" spans="1:10">
      <c r="A12" s="3"/>
      <c r="B12" s="3"/>
      <c r="C12" s="3"/>
      <c r="D12" s="3"/>
      <c r="E12" s="3"/>
      <c r="F12" s="3"/>
      <c r="G12" s="3"/>
      <c r="H12" s="3"/>
      <c r="I12" s="3"/>
      <c r="J12" s="3"/>
    </row>
    <row r="13" spans="1:10">
      <c r="A13" s="3"/>
      <c r="B13" s="3"/>
      <c r="C13" s="3"/>
      <c r="D13" s="3"/>
      <c r="E13" s="3"/>
      <c r="F13" s="3"/>
      <c r="G13" s="3"/>
      <c r="H13" s="3"/>
      <c r="I13" s="3"/>
      <c r="J13" s="3"/>
    </row>
    <row r="14" spans="1:10">
      <c r="A14" s="5" t="s">
        <v>2</v>
      </c>
      <c r="B14" s="5"/>
      <c r="C14" s="5"/>
      <c r="D14" s="5"/>
      <c r="E14" s="5"/>
      <c r="F14" s="5"/>
      <c r="G14" s="5"/>
      <c r="H14" s="5"/>
      <c r="I14" s="5"/>
      <c r="J14" s="5"/>
    </row>
    <row r="15" spans="1:10">
      <c r="A15" s="3"/>
      <c r="B15" s="3" t="str" cm="1">
        <f t="array" ref="B15">INDEX($L$102:$T$110,ROW()-14,COLUMN()-1)</f>
        <v>345</v>
      </c>
      <c r="C15" s="3" t="str" cm="1">
        <f t="array" ref="C15">INDEX($L$102:$T$110,ROW()-14,COLUMN()-1)</f>
        <v>3</v>
      </c>
      <c r="D15" s="3" t="str" cm="1">
        <f t="array" ref="D15">INDEX($L$102:$T$110,ROW()-14,COLUMN()-1)</f>
        <v>5</v>
      </c>
      <c r="E15" s="3" t="str" cm="1">
        <f t="array" ref="E15">INDEX($L$102:$T$110,ROW()-14,COLUMN()-1)</f>
        <v/>
      </c>
      <c r="F15" s="3" t="str" cm="1">
        <f t="array" ref="F15">INDEX($L$102:$T$110,ROW()-14,COLUMN()-1)</f>
        <v/>
      </c>
      <c r="G15" s="3" t="str" cm="1">
        <f t="array" ref="G15">INDEX($L$102:$T$110,ROW()-14,COLUMN()-1)</f>
        <v>59</v>
      </c>
      <c r="H15" s="3" t="str" cm="1">
        <f t="array" ref="H15">INDEX($L$102:$T$110,ROW()-14,COLUMN()-1)</f>
        <v/>
      </c>
      <c r="I15" s="3" t="str" cm="1">
        <f t="array" ref="I15">INDEX($L$102:$T$110,ROW()-14,COLUMN()-1)</f>
        <v>8</v>
      </c>
      <c r="J15" s="3" t="str" cm="1">
        <f t="array" ref="J15">INDEX($L$102:$T$110,ROW()-14,COLUMN()-1)</f>
        <v/>
      </c>
    </row>
    <row r="16" spans="1:10">
      <c r="A16" s="3"/>
      <c r="B16" s="3" t="str" cm="1">
        <f t="array" ref="B16">INDEX($L$102:$T$110,ROW()-14,COLUMN()-1)</f>
        <v/>
      </c>
      <c r="C16" s="3" t="str" cm="1">
        <f t="array" ref="C16">INDEX($L$102:$T$110,ROW()-14,COLUMN()-1)</f>
        <v/>
      </c>
      <c r="D16" s="3" t="str" cm="1">
        <f t="array" ref="D16">INDEX($L$102:$T$110,ROW()-14,COLUMN()-1)</f>
        <v>25</v>
      </c>
      <c r="E16" s="3" t="str" cm="1">
        <f t="array" ref="E16">INDEX($L$102:$T$110,ROW()-14,COLUMN()-1)</f>
        <v>5</v>
      </c>
      <c r="F16" s="3" t="str" cm="1">
        <f t="array" ref="F16">INDEX($L$102:$T$110,ROW()-14,COLUMN()-1)</f>
        <v/>
      </c>
      <c r="G16" s="3" t="str" cm="1">
        <f t="array" ref="G16">INDEX($L$102:$T$110,ROW()-14,COLUMN()-1)</f>
        <v>15</v>
      </c>
      <c r="H16" s="3" t="str" cm="1">
        <f t="array" ref="H16">INDEX($L$102:$T$110,ROW()-14,COLUMN()-1)</f>
        <v>234</v>
      </c>
      <c r="I16" s="3" t="str" cm="1">
        <f t="array" ref="I16">INDEX($L$102:$T$110,ROW()-14,COLUMN()-1)</f>
        <v/>
      </c>
      <c r="J16" s="3" t="str" cm="1">
        <f t="array" ref="J16">INDEX($L$102:$T$110,ROW()-14,COLUMN()-1)</f>
        <v>23</v>
      </c>
    </row>
    <row r="17" spans="1:10">
      <c r="A17" s="3"/>
      <c r="B17" s="3" t="str" cm="1">
        <f t="array" ref="B17">INDEX($L$102:$T$110,ROW()-14,COLUMN()-1)</f>
        <v/>
      </c>
      <c r="C17" s="3" t="str" cm="1">
        <f t="array" ref="C17">INDEX($L$102:$T$110,ROW()-14,COLUMN()-1)</f>
        <v/>
      </c>
      <c r="D17" s="3" t="str" cm="1">
        <f t="array" ref="D17">INDEX($L$102:$T$110,ROW()-14,COLUMN()-1)</f>
        <v>27</v>
      </c>
      <c r="E17" s="3" t="str" cm="1">
        <f t="array" ref="E17">INDEX($L$102:$T$110,ROW()-14,COLUMN()-1)</f>
        <v>8</v>
      </c>
      <c r="F17" s="3" t="str" cm="1">
        <f t="array" ref="F17">INDEX($L$102:$T$110,ROW()-14,COLUMN()-1)</f>
        <v>38</v>
      </c>
      <c r="G17" s="3" t="str" cm="1">
        <f t="array" ref="G17">INDEX($L$102:$T$110,ROW()-14,COLUMN()-1)</f>
        <v/>
      </c>
      <c r="H17" s="3" t="str" cm="1">
        <f t="array" ref="H17">INDEX($L$102:$T$110,ROW()-14,COLUMN()-1)</f>
        <v/>
      </c>
      <c r="I17" s="3" t="str" cm="1">
        <f t="array" ref="I17">INDEX($L$102:$T$110,ROW()-14,COLUMN()-1)</f>
        <v>68</v>
      </c>
      <c r="J17" s="3" t="str" cm="1">
        <f t="array" ref="J17">INDEX($L$102:$T$110,ROW()-14,COLUMN()-1)</f>
        <v>23</v>
      </c>
    </row>
    <row r="18" spans="1:10">
      <c r="A18" s="3"/>
      <c r="B18" s="3" t="str" cm="1">
        <f t="array" ref="B18">INDEX($L$102:$T$110,ROW()-14,COLUMN()-1)</f>
        <v/>
      </c>
      <c r="C18" s="3" t="str" cm="1">
        <f t="array" ref="C18">INDEX($L$102:$T$110,ROW()-14,COLUMN()-1)</f>
        <v/>
      </c>
      <c r="D18" s="3" t="str" cm="1">
        <f t="array" ref="D18">INDEX($L$102:$T$110,ROW()-14,COLUMN()-1)</f>
        <v>67</v>
      </c>
      <c r="E18" s="3" t="str" cm="1">
        <f t="array" ref="E18">INDEX($L$102:$T$110,ROW()-14,COLUMN()-1)</f>
        <v/>
      </c>
      <c r="F18" s="3" t="str" cm="1">
        <f t="array" ref="F18">INDEX($L$102:$T$110,ROW()-14,COLUMN()-1)</f>
        <v>9</v>
      </c>
      <c r="G18" s="3" t="str" cm="1">
        <f t="array" ref="G18">INDEX($L$102:$T$110,ROW()-14,COLUMN()-1)</f>
        <v>579</v>
      </c>
      <c r="H18" s="3" t="str" cm="1">
        <f t="array" ref="H18">INDEX($L$102:$T$110,ROW()-14,COLUMN()-1)</f>
        <v>36</v>
      </c>
      <c r="I18" s="3" t="str" cm="1">
        <f t="array" ref="I18">INDEX($L$102:$T$110,ROW()-14,COLUMN()-1)</f>
        <v/>
      </c>
      <c r="J18" s="3" t="str" cm="1">
        <f t="array" ref="J18">INDEX($L$102:$T$110,ROW()-14,COLUMN()-1)</f>
        <v>357</v>
      </c>
    </row>
    <row r="19" spans="1:10">
      <c r="A19" s="3"/>
      <c r="B19" s="3" t="str" cm="1">
        <f t="array" ref="B19">INDEX($L$102:$T$110,ROW()-14,COLUMN()-1)</f>
        <v>3</v>
      </c>
      <c r="C19" s="3" t="str" cm="1">
        <f t="array" ref="C19">INDEX($L$102:$T$110,ROW()-14,COLUMN()-1)</f>
        <v>137</v>
      </c>
      <c r="D19" s="3" t="str" cm="1">
        <f t="array" ref="D19">INDEX($L$102:$T$110,ROW()-14,COLUMN()-1)</f>
        <v/>
      </c>
      <c r="E19" s="3" t="str" cm="1">
        <f t="array" ref="E19">INDEX($L$102:$T$110,ROW()-14,COLUMN()-1)</f>
        <v/>
      </c>
      <c r="F19" s="3" t="str" cm="1">
        <f t="array" ref="F19">INDEX($L$102:$T$110,ROW()-14,COLUMN()-1)</f>
        <v>8</v>
      </c>
      <c r="G19" s="3" t="str" cm="1">
        <f t="array" ref="G19">INDEX($L$102:$T$110,ROW()-14,COLUMN()-1)</f>
        <v/>
      </c>
      <c r="H19" s="3" t="str" cm="1">
        <f t="array" ref="H19">INDEX($L$102:$T$110,ROW()-14,COLUMN()-1)</f>
        <v/>
      </c>
      <c r="I19" s="3" t="str" cm="1">
        <f t="array" ref="I19">INDEX($L$102:$T$110,ROW()-14,COLUMN()-1)</f>
        <v>15</v>
      </c>
      <c r="J19" s="3" t="str" cm="1">
        <f t="array" ref="J19">INDEX($L$102:$T$110,ROW()-14,COLUMN()-1)</f>
        <v>357</v>
      </c>
    </row>
    <row r="20" spans="1:10">
      <c r="A20" s="3"/>
      <c r="B20" s="3" t="str" cm="1">
        <f t="array" ref="B20">INDEX($L$102:$T$110,ROW()-14,COLUMN()-1)</f>
        <v>9</v>
      </c>
      <c r="C20" s="3" t="str" cm="1">
        <f t="array" ref="C20">INDEX($L$102:$T$110,ROW()-14,COLUMN()-1)</f>
        <v/>
      </c>
      <c r="D20" s="3" t="str" cm="1">
        <f t="array" ref="D20">INDEX($L$102:$T$110,ROW()-14,COLUMN()-1)</f>
        <v>167</v>
      </c>
      <c r="E20" s="3" t="str" cm="1">
        <f t="array" ref="E20">INDEX($L$102:$T$110,ROW()-14,COLUMN()-1)</f>
        <v>479</v>
      </c>
      <c r="F20" s="3" t="str" cm="1">
        <f t="array" ref="F20">INDEX($L$102:$T$110,ROW()-14,COLUMN()-1)</f>
        <v>49</v>
      </c>
      <c r="G20" s="3" t="str" cm="1">
        <f t="array" ref="G20">INDEX($L$102:$T$110,ROW()-14,COLUMN()-1)</f>
        <v/>
      </c>
      <c r="H20" s="3" t="str" cm="1">
        <f t="array" ref="H20">INDEX($L$102:$T$110,ROW()-14,COLUMN()-1)</f>
        <v>16</v>
      </c>
      <c r="I20" s="3" t="str" cm="1">
        <f t="array" ref="I20">INDEX($L$102:$T$110,ROW()-14,COLUMN()-1)</f>
        <v/>
      </c>
      <c r="J20" s="3" t="str" cm="1">
        <f t="array" ref="J20">INDEX($L$102:$T$110,ROW()-14,COLUMN()-1)</f>
        <v/>
      </c>
    </row>
    <row r="21" spans="1:10">
      <c r="A21" s="3"/>
      <c r="B21" s="3" t="str" cm="1">
        <f t="array" ref="B21">INDEX($L$102:$T$110,ROW()-14,COLUMN()-1)</f>
        <v>25</v>
      </c>
      <c r="C21" s="3" t="str" cm="1">
        <f t="array" ref="C21">INDEX($L$102:$T$110,ROW()-14,COLUMN()-1)</f>
        <v>16</v>
      </c>
      <c r="D21" s="3" t="str" cm="1">
        <f t="array" ref="D21">INDEX($L$102:$T$110,ROW()-14,COLUMN()-1)</f>
        <v/>
      </c>
      <c r="E21" s="3" t="str" cm="1">
        <f t="array" ref="E21">INDEX($L$102:$T$110,ROW()-14,COLUMN()-1)</f>
        <v/>
      </c>
      <c r="F21" s="3" t="str" cm="1">
        <f t="array" ref="F21">INDEX($L$102:$T$110,ROW()-14,COLUMN()-1)</f>
        <v>2</v>
      </c>
      <c r="G21" s="3" t="str" cm="1">
        <f t="array" ref="G21">INDEX($L$102:$T$110,ROW()-14,COLUMN()-1)</f>
        <v>6</v>
      </c>
      <c r="H21" s="3" t="str" cm="1">
        <f t="array" ref="H21">INDEX($L$102:$T$110,ROW()-14,COLUMN()-1)</f>
        <v>128</v>
      </c>
      <c r="I21" s="3" t="str" cm="1">
        <f t="array" ref="I21">INDEX($L$102:$T$110,ROW()-14,COLUMN()-1)</f>
        <v/>
      </c>
      <c r="J21" s="3" t="str" cm="1">
        <f t="array" ref="J21">INDEX($L$102:$T$110,ROW()-14,COLUMN()-1)</f>
        <v/>
      </c>
    </row>
    <row r="22" spans="1:10">
      <c r="A22" s="3"/>
      <c r="B22" s="3" t="str" cm="1">
        <f t="array" ref="B22">INDEX($L$102:$T$110,ROW()-14,COLUMN()-1)</f>
        <v>2</v>
      </c>
      <c r="C22" s="3" t="str" cm="1">
        <f t="array" ref="C22">INDEX($L$102:$T$110,ROW()-14,COLUMN()-1)</f>
        <v/>
      </c>
      <c r="D22" s="3" t="str" cm="1">
        <f t="array" ref="D22">INDEX($L$102:$T$110,ROW()-14,COLUMN()-1)</f>
        <v>128</v>
      </c>
      <c r="E22" s="3" t="str" cm="1">
        <f t="array" ref="E22">INDEX($L$102:$T$110,ROW()-14,COLUMN()-1)</f>
        <v>79</v>
      </c>
      <c r="F22" s="3" t="str" cm="1">
        <f t="array" ref="F22">INDEX($L$102:$T$110,ROW()-14,COLUMN()-1)</f>
        <v/>
      </c>
      <c r="G22" s="3" t="str" cm="1">
        <f t="array" ref="G22">INDEX($L$102:$T$110,ROW()-14,COLUMN()-1)</f>
        <v>79</v>
      </c>
      <c r="H22" s="3" t="str" cm="1">
        <f t="array" ref="H22">INDEX($L$102:$T$110,ROW()-14,COLUMN()-1)</f>
        <v>128</v>
      </c>
      <c r="I22" s="3" t="str" cm="1">
        <f t="array" ref="I22">INDEX($L$102:$T$110,ROW()-14,COLUMN()-1)</f>
        <v/>
      </c>
      <c r="J22" s="3" t="str" cm="1">
        <f t="array" ref="J22">INDEX($L$102:$T$110,ROW()-14,COLUMN()-1)</f>
        <v/>
      </c>
    </row>
    <row r="23" spans="1:10">
      <c r="A23" s="3"/>
      <c r="B23" s="3" t="str" cm="1">
        <f t="array" ref="B23">INDEX($L$102:$T$110,ROW()-14,COLUMN()-1)</f>
        <v/>
      </c>
      <c r="C23" s="3" t="str" cm="1">
        <f t="array" ref="C23">INDEX($L$102:$T$110,ROW()-14,COLUMN()-1)</f>
        <v>6</v>
      </c>
      <c r="D23" s="3" t="str" cm="1">
        <f t="array" ref="D23">INDEX($L$102:$T$110,ROW()-14,COLUMN()-1)</f>
        <v/>
      </c>
      <c r="E23" s="3" t="str" cm="1">
        <f t="array" ref="E23">INDEX($L$102:$T$110,ROW()-14,COLUMN()-1)</f>
        <v>49</v>
      </c>
      <c r="F23" s="3" t="str" cm="1">
        <f t="array" ref="F23">INDEX($L$102:$T$110,ROW()-14,COLUMN()-1)</f>
        <v/>
      </c>
      <c r="G23" s="3" t="str" cm="1">
        <f t="array" ref="G23">INDEX($L$102:$T$110,ROW()-14,COLUMN()-1)</f>
        <v/>
      </c>
      <c r="H23" s="3" t="str" cm="1">
        <f t="array" ref="H23">INDEX($L$102:$T$110,ROW()-14,COLUMN()-1)</f>
        <v>2</v>
      </c>
      <c r="I23" s="3" t="str" cm="1">
        <f t="array" ref="I23">INDEX($L$102:$T$110,ROW()-14,COLUMN()-1)</f>
        <v>5</v>
      </c>
      <c r="J23" s="3" t="str" cm="1">
        <f t="array" ref="J23">INDEX($L$102:$T$110,ROW()-14,COLUMN()-1)</f>
        <v>259</v>
      </c>
    </row>
    <row r="24" spans="1:10">
      <c r="A24" s="3"/>
      <c r="B24" s="3"/>
      <c r="C24" s="3"/>
      <c r="D24" s="3"/>
      <c r="E24" s="3"/>
      <c r="F24" s="3"/>
      <c r="G24" s="3"/>
      <c r="H24" s="3"/>
      <c r="I24" s="3"/>
      <c r="J24" s="3"/>
    </row>
    <row r="25" spans="1:10">
      <c r="A25" s="3"/>
      <c r="B25" s="3"/>
      <c r="C25" s="3"/>
      <c r="D25" s="3"/>
      <c r="E25" s="3"/>
      <c r="F25" s="3"/>
      <c r="G25" s="3"/>
      <c r="H25" s="3"/>
      <c r="I25" s="3"/>
      <c r="J25" s="3"/>
    </row>
    <row r="26" spans="1:10">
      <c r="A26" s="5" t="s">
        <v>3</v>
      </c>
      <c r="B26" s="5"/>
      <c r="C26" s="5"/>
      <c r="D26" s="5"/>
      <c r="E26" s="5"/>
      <c r="F26" s="5"/>
      <c r="G26" s="5"/>
      <c r="H26" s="5"/>
      <c r="I26" s="5"/>
      <c r="J26" s="5"/>
    </row>
    <row r="27" spans="1:10">
      <c r="A27" s="3"/>
      <c r="B27" s="3"/>
      <c r="C27" s="3"/>
      <c r="D27" s="3"/>
      <c r="E27" s="3">
        <v>2</v>
      </c>
      <c r="F27" s="3">
        <v>6</v>
      </c>
      <c r="G27" s="3"/>
      <c r="H27" s="3">
        <v>7</v>
      </c>
      <c r="I27" s="3"/>
      <c r="J27" s="3">
        <v>1</v>
      </c>
    </row>
    <row r="28" spans="1:10">
      <c r="A28" s="3"/>
      <c r="B28" s="3">
        <v>6</v>
      </c>
      <c r="C28" s="3">
        <v>8</v>
      </c>
      <c r="D28" s="3"/>
      <c r="E28" s="3"/>
      <c r="F28" s="3">
        <v>7</v>
      </c>
      <c r="G28" s="3"/>
      <c r="H28" s="3"/>
      <c r="I28" s="3">
        <v>9</v>
      </c>
      <c r="J28" s="3"/>
    </row>
    <row r="29" spans="1:10">
      <c r="A29" s="3"/>
      <c r="B29" s="3">
        <v>1</v>
      </c>
      <c r="C29" s="3">
        <v>9</v>
      </c>
      <c r="D29" s="3"/>
      <c r="E29" s="3"/>
      <c r="F29" s="3"/>
      <c r="G29" s="3">
        <v>4</v>
      </c>
      <c r="H29" s="3">
        <v>5</v>
      </c>
      <c r="I29" s="3"/>
      <c r="J29" s="3"/>
    </row>
    <row r="30" spans="1:10">
      <c r="A30" s="3"/>
      <c r="B30" s="3">
        <v>8</v>
      </c>
      <c r="C30" s="3">
        <v>2</v>
      </c>
      <c r="D30" s="3"/>
      <c r="E30" s="3">
        <v>1</v>
      </c>
      <c r="F30" s="3"/>
      <c r="G30" s="3"/>
      <c r="H30" s="3"/>
      <c r="I30" s="3">
        <v>4</v>
      </c>
      <c r="J30" s="3"/>
    </row>
    <row r="31" spans="1:10">
      <c r="A31" s="3"/>
      <c r="B31" s="3"/>
      <c r="C31" s="3"/>
      <c r="D31" s="3">
        <v>4</v>
      </c>
      <c r="E31" s="3">
        <v>6</v>
      </c>
      <c r="F31" s="3"/>
      <c r="G31" s="3">
        <v>2</v>
      </c>
      <c r="H31" s="3">
        <v>9</v>
      </c>
      <c r="I31" s="3"/>
      <c r="J31" s="3"/>
    </row>
    <row r="32" spans="1:10">
      <c r="A32" s="3"/>
      <c r="B32" s="3"/>
      <c r="C32" s="3">
        <v>5</v>
      </c>
      <c r="D32" s="3"/>
      <c r="E32" s="3"/>
      <c r="F32" s="3"/>
      <c r="G32" s="3">
        <v>3</v>
      </c>
      <c r="H32" s="3"/>
      <c r="I32" s="3">
        <v>2</v>
      </c>
      <c r="J32" s="3">
        <v>8</v>
      </c>
    </row>
    <row r="33" spans="1:10">
      <c r="A33" s="3"/>
      <c r="B33" s="3"/>
      <c r="C33" s="3"/>
      <c r="D33" s="3">
        <v>9</v>
      </c>
      <c r="E33" s="3">
        <v>3</v>
      </c>
      <c r="F33" s="3"/>
      <c r="G33" s="3"/>
      <c r="H33" s="3"/>
      <c r="I33" s="3">
        <v>7</v>
      </c>
      <c r="J33" s="3">
        <v>4</v>
      </c>
    </row>
    <row r="34" spans="1:10">
      <c r="A34" s="3"/>
      <c r="B34" s="3"/>
      <c r="C34" s="3">
        <v>4</v>
      </c>
      <c r="D34" s="3"/>
      <c r="E34" s="3"/>
      <c r="F34" s="3">
        <v>5</v>
      </c>
      <c r="G34" s="3"/>
      <c r="H34" s="3"/>
      <c r="I34" s="3">
        <v>3</v>
      </c>
      <c r="J34" s="3">
        <v>6</v>
      </c>
    </row>
    <row r="35" spans="1:10">
      <c r="A35" s="3"/>
      <c r="B35" s="3">
        <v>7</v>
      </c>
      <c r="C35" s="3"/>
      <c r="D35" s="3">
        <v>3</v>
      </c>
      <c r="E35" s="3"/>
      <c r="F35" s="3">
        <v>1</v>
      </c>
      <c r="G35" s="3">
        <v>8</v>
      </c>
      <c r="H35" s="3"/>
      <c r="I35" s="3"/>
      <c r="J35" s="3"/>
    </row>
    <row r="36" spans="1:10">
      <c r="A36" s="3"/>
      <c r="B36" s="3"/>
      <c r="C36" s="3"/>
      <c r="D36" s="3"/>
      <c r="E36" s="3"/>
      <c r="F36" s="3"/>
      <c r="G36" s="3"/>
      <c r="H36" s="3"/>
      <c r="I36" s="3"/>
      <c r="J36" s="3"/>
    </row>
    <row r="37" spans="1:10">
      <c r="A37" s="3"/>
      <c r="B37" s="3"/>
      <c r="C37" s="3"/>
      <c r="D37" s="3"/>
      <c r="E37" s="3"/>
      <c r="F37" s="3"/>
      <c r="G37" s="3"/>
      <c r="H37" s="3"/>
      <c r="I37" s="3"/>
      <c r="J37" s="3"/>
    </row>
    <row r="38" spans="1:10">
      <c r="A38" s="5" t="s">
        <v>4</v>
      </c>
      <c r="B38" s="5"/>
      <c r="C38" s="5"/>
      <c r="D38" s="5"/>
      <c r="E38" s="5"/>
      <c r="F38" s="5"/>
      <c r="G38" s="5"/>
      <c r="H38" s="5"/>
      <c r="I38" s="5"/>
      <c r="J38" s="5"/>
    </row>
    <row r="39" spans="1:10">
      <c r="A39" s="3"/>
      <c r="B39" s="3">
        <v>4</v>
      </c>
      <c r="C39" s="3">
        <v>3</v>
      </c>
      <c r="D39" s="3">
        <v>5</v>
      </c>
      <c r="E39" s="3">
        <v>2</v>
      </c>
      <c r="F39" s="3">
        <v>6</v>
      </c>
      <c r="G39" s="3">
        <v>9</v>
      </c>
      <c r="H39" s="3">
        <v>7</v>
      </c>
      <c r="I39" s="3">
        <v>8</v>
      </c>
      <c r="J39" s="3">
        <v>1</v>
      </c>
    </row>
    <row r="40" spans="1:10">
      <c r="A40" s="3"/>
      <c r="B40" s="3">
        <v>6</v>
      </c>
      <c r="C40" s="3">
        <v>8</v>
      </c>
      <c r="D40" s="3">
        <v>2</v>
      </c>
      <c r="E40" s="3">
        <v>5</v>
      </c>
      <c r="F40" s="3">
        <v>7</v>
      </c>
      <c r="G40" s="3">
        <v>1</v>
      </c>
      <c r="H40" s="3">
        <v>4</v>
      </c>
      <c r="I40" s="3">
        <v>9</v>
      </c>
      <c r="J40" s="3">
        <v>3</v>
      </c>
    </row>
    <row r="41" spans="1:10">
      <c r="A41" s="3"/>
      <c r="B41" s="3">
        <v>1</v>
      </c>
      <c r="C41" s="3">
        <v>9</v>
      </c>
      <c r="D41" s="3">
        <v>7</v>
      </c>
      <c r="E41" s="3">
        <v>8</v>
      </c>
      <c r="F41" s="3">
        <v>3</v>
      </c>
      <c r="G41" s="3">
        <v>4</v>
      </c>
      <c r="H41" s="3">
        <v>5</v>
      </c>
      <c r="I41" s="3">
        <v>6</v>
      </c>
      <c r="J41" s="3">
        <v>2</v>
      </c>
    </row>
    <row r="42" spans="1:10">
      <c r="A42" s="3"/>
      <c r="B42" s="3">
        <v>8</v>
      </c>
      <c r="C42" s="3">
        <v>2</v>
      </c>
      <c r="D42" s="3">
        <v>6</v>
      </c>
      <c r="E42" s="3">
        <v>1</v>
      </c>
      <c r="F42" s="3">
        <v>9</v>
      </c>
      <c r="G42" s="3">
        <v>5</v>
      </c>
      <c r="H42" s="3">
        <v>3</v>
      </c>
      <c r="I42" s="3">
        <v>4</v>
      </c>
      <c r="J42" s="3">
        <v>7</v>
      </c>
    </row>
    <row r="43" spans="1:10">
      <c r="A43" s="3"/>
      <c r="B43" s="3">
        <v>3</v>
      </c>
      <c r="C43" s="3">
        <v>7</v>
      </c>
      <c r="D43" s="3">
        <v>4</v>
      </c>
      <c r="E43" s="3">
        <v>6</v>
      </c>
      <c r="F43" s="3">
        <v>8</v>
      </c>
      <c r="G43" s="3">
        <v>2</v>
      </c>
      <c r="H43" s="3">
        <v>9</v>
      </c>
      <c r="I43" s="3">
        <v>1</v>
      </c>
      <c r="J43" s="3">
        <v>5</v>
      </c>
    </row>
    <row r="44" spans="1:10">
      <c r="A44" s="3"/>
      <c r="B44" s="3">
        <v>9</v>
      </c>
      <c r="C44" s="3">
        <v>5</v>
      </c>
      <c r="D44" s="3">
        <v>1</v>
      </c>
      <c r="E44" s="3">
        <v>7</v>
      </c>
      <c r="F44" s="3">
        <v>4</v>
      </c>
      <c r="G44" s="3">
        <v>3</v>
      </c>
      <c r="H44" s="3">
        <v>6</v>
      </c>
      <c r="I44" s="3">
        <v>2</v>
      </c>
      <c r="J44" s="3">
        <v>8</v>
      </c>
    </row>
    <row r="45" spans="1:10">
      <c r="A45" s="3"/>
      <c r="B45" s="3">
        <v>5</v>
      </c>
      <c r="C45" s="3">
        <v>1</v>
      </c>
      <c r="D45" s="3">
        <v>9</v>
      </c>
      <c r="E45" s="3">
        <v>3</v>
      </c>
      <c r="F45" s="3">
        <v>2</v>
      </c>
      <c r="G45" s="3">
        <v>6</v>
      </c>
      <c r="H45" s="3">
        <v>8</v>
      </c>
      <c r="I45" s="3">
        <v>7</v>
      </c>
      <c r="J45" s="3">
        <v>4</v>
      </c>
    </row>
    <row r="46" spans="1:10">
      <c r="A46" s="3"/>
      <c r="B46" s="3">
        <v>2</v>
      </c>
      <c r="C46" s="3">
        <v>4</v>
      </c>
      <c r="D46" s="3">
        <v>8</v>
      </c>
      <c r="E46" s="3">
        <v>9</v>
      </c>
      <c r="F46" s="3">
        <v>5</v>
      </c>
      <c r="G46" s="3">
        <v>7</v>
      </c>
      <c r="H46" s="3">
        <v>1</v>
      </c>
      <c r="I46" s="3">
        <v>3</v>
      </c>
      <c r="J46" s="3">
        <v>6</v>
      </c>
    </row>
    <row r="47" spans="1:10">
      <c r="A47" s="3"/>
      <c r="B47" s="3">
        <v>7</v>
      </c>
      <c r="C47" s="3">
        <v>6</v>
      </c>
      <c r="D47" s="3">
        <v>3</v>
      </c>
      <c r="E47" s="3">
        <v>4</v>
      </c>
      <c r="F47" s="3">
        <v>1</v>
      </c>
      <c r="G47" s="3">
        <v>8</v>
      </c>
      <c r="H47" s="3">
        <v>2</v>
      </c>
      <c r="I47" s="3">
        <v>5</v>
      </c>
      <c r="J47" s="3">
        <v>9</v>
      </c>
    </row>
    <row r="48" spans="1:10">
      <c r="A48" s="3"/>
      <c r="B48" s="3"/>
      <c r="C48" s="3"/>
      <c r="D48" s="3"/>
      <c r="E48" s="3"/>
      <c r="F48" s="3"/>
      <c r="G48" s="3"/>
      <c r="H48" s="3"/>
      <c r="I48" s="3"/>
      <c r="J48" s="3"/>
    </row>
    <row r="49" spans="1:10">
      <c r="A49" s="3"/>
      <c r="B49" s="3"/>
      <c r="C49" s="3"/>
      <c r="D49" s="3"/>
      <c r="E49" s="3"/>
      <c r="F49" s="3"/>
      <c r="G49" s="3"/>
      <c r="H49" s="3"/>
      <c r="I49" s="3"/>
      <c r="J49" s="3"/>
    </row>
    <row r="50" spans="1:10">
      <c r="A50" s="5" t="s">
        <v>5</v>
      </c>
      <c r="B50" s="5"/>
      <c r="C50" s="5"/>
      <c r="D50" s="5"/>
      <c r="E50" s="5"/>
      <c r="F50" s="5"/>
      <c r="G50" s="5"/>
      <c r="H50" s="5"/>
      <c r="I50" s="5"/>
      <c r="J50" s="5"/>
    </row>
    <row r="51" spans="1:10">
      <c r="A51" s="3"/>
      <c r="B51" s="3" t="b" cm="1">
        <f t="array" ref="B51">SDK_Conflict($B$3:$J$11,1,1)</f>
        <v>0</v>
      </c>
      <c r="C51" s="3" t="b" cm="1">
        <f t="array" ref="C51">SDK_Conflict($B$3:$J$11,1,2)</f>
        <v>0</v>
      </c>
      <c r="D51" s="3" t="b" cm="1">
        <f t="array" ref="D51">SDK_Conflict($B$3:$J$11,1,3)</f>
        <v>0</v>
      </c>
      <c r="E51" s="3" t="b" cm="1">
        <f t="array" ref="E51">SDK_Conflict($B$3:$J$11,1,4)</f>
        <v>0</v>
      </c>
      <c r="F51" s="3" t="b" cm="1">
        <f t="array" ref="F51">SDK_Conflict($B$3:$J$11,1,5)</f>
        <v>0</v>
      </c>
      <c r="G51" s="3" t="b" cm="1">
        <f t="array" ref="G51">SDK_Conflict($B$3:$J$11,1,6)</f>
        <v>0</v>
      </c>
      <c r="H51" s="3" t="b" cm="1">
        <f t="array" ref="H51">SDK_Conflict($B$3:$J$11,1,7)</f>
        <v>0</v>
      </c>
      <c r="I51" s="3" t="b" cm="1">
        <f t="array" ref="I51">SDK_Conflict($B$3:$J$11,1,8)</f>
        <v>0</v>
      </c>
      <c r="J51" s="3" t="b" cm="1">
        <f t="array" ref="J51">SDK_Conflict($B$3:$J$11,1,9)</f>
        <v>0</v>
      </c>
    </row>
    <row r="52" spans="1:10">
      <c r="A52" s="3"/>
      <c r="B52" s="3" t="b" cm="1">
        <f t="array" ref="B52">SDK_Conflict($B$3:$J$11,2,1)</f>
        <v>0</v>
      </c>
      <c r="C52" s="3" t="b" cm="1">
        <f t="array" ref="C52">SDK_Conflict($B$3:$J$11,2,2)</f>
        <v>0</v>
      </c>
      <c r="D52" s="3" t="b" cm="1">
        <f t="array" ref="D52">SDK_Conflict($B$3:$J$11,2,3)</f>
        <v>0</v>
      </c>
      <c r="E52" s="3" t="b" cm="1">
        <f t="array" ref="E52">SDK_Conflict($B$3:$J$11,2,4)</f>
        <v>0</v>
      </c>
      <c r="F52" s="3" t="b" cm="1">
        <f t="array" ref="F52">SDK_Conflict($B$3:$J$11,2,5)</f>
        <v>0</v>
      </c>
      <c r="G52" s="3" t="b" cm="1">
        <f t="array" ref="G52">SDK_Conflict($B$3:$J$11,2,6)</f>
        <v>0</v>
      </c>
      <c r="H52" s="3" t="b" cm="1">
        <f t="array" ref="H52">SDK_Conflict($B$3:$J$11,2,7)</f>
        <v>0</v>
      </c>
      <c r="I52" s="3" t="b" cm="1">
        <f t="array" ref="I52">SDK_Conflict($B$3:$J$11,2,8)</f>
        <v>0</v>
      </c>
      <c r="J52" s="3" t="b" cm="1">
        <f t="array" ref="J52">SDK_Conflict($B$3:$J$11,2,9)</f>
        <v>0</v>
      </c>
    </row>
    <row r="53" spans="1:10">
      <c r="A53" s="3"/>
      <c r="B53" s="3" t="b" cm="1">
        <f t="array" ref="B53">SDK_Conflict($B$3:$J$11,3,1)</f>
        <v>0</v>
      </c>
      <c r="C53" s="3" t="b" cm="1">
        <f t="array" ref="C53">SDK_Conflict($B$3:$J$11,3,2)</f>
        <v>0</v>
      </c>
      <c r="D53" s="3" t="b" cm="1">
        <f t="array" ref="D53">SDK_Conflict($B$3:$J$11,3,3)</f>
        <v>0</v>
      </c>
      <c r="E53" s="3" t="b" cm="1">
        <f t="array" ref="E53">SDK_Conflict($B$3:$J$11,3,4)</f>
        <v>0</v>
      </c>
      <c r="F53" s="3" t="b" cm="1">
        <f t="array" ref="F53">SDK_Conflict($B$3:$J$11,3,5)</f>
        <v>0</v>
      </c>
      <c r="G53" s="3" t="b" cm="1">
        <f t="array" ref="G53">SDK_Conflict($B$3:$J$11,3,6)</f>
        <v>0</v>
      </c>
      <c r="H53" s="3" t="b" cm="1">
        <f t="array" ref="H53">SDK_Conflict($B$3:$J$11,3,7)</f>
        <v>0</v>
      </c>
      <c r="I53" s="3" t="b" cm="1">
        <f t="array" ref="I53">SDK_Conflict($B$3:$J$11,3,8)</f>
        <v>0</v>
      </c>
      <c r="J53" s="3" t="b" cm="1">
        <f t="array" ref="J53">SDK_Conflict($B$3:$J$11,3,9)</f>
        <v>0</v>
      </c>
    </row>
    <row r="54" spans="1:10">
      <c r="A54" s="3"/>
      <c r="B54" s="3" t="b" cm="1">
        <f t="array" ref="B54">SDK_Conflict($B$3:$J$11,4,1)</f>
        <v>0</v>
      </c>
      <c r="C54" s="3" t="b" cm="1">
        <f t="array" ref="C54">SDK_Conflict($B$3:$J$11,4,2)</f>
        <v>0</v>
      </c>
      <c r="D54" s="3" t="b" cm="1">
        <f t="array" ref="D54">SDK_Conflict($B$3:$J$11,4,3)</f>
        <v>0</v>
      </c>
      <c r="E54" s="3" t="b" cm="1">
        <f t="array" ref="E54">SDK_Conflict($B$3:$J$11,4,4)</f>
        <v>0</v>
      </c>
      <c r="F54" s="3" t="b" cm="1">
        <f t="array" ref="F54">SDK_Conflict($B$3:$J$11,4,5)</f>
        <v>0</v>
      </c>
      <c r="G54" s="3" t="b" cm="1">
        <f t="array" ref="G54">SDK_Conflict($B$3:$J$11,4,6)</f>
        <v>0</v>
      </c>
      <c r="H54" s="3" t="b" cm="1">
        <f t="array" ref="H54">SDK_Conflict($B$3:$J$11,4,7)</f>
        <v>0</v>
      </c>
      <c r="I54" s="3" t="b" cm="1">
        <f t="array" ref="I54">SDK_Conflict($B$3:$J$11,4,8)</f>
        <v>0</v>
      </c>
      <c r="J54" s="3" t="b" cm="1">
        <f t="array" ref="J54">SDK_Conflict($B$3:$J$11,4,9)</f>
        <v>0</v>
      </c>
    </row>
    <row r="55" spans="1:10">
      <c r="A55" s="3"/>
      <c r="B55" s="3" t="b" cm="1">
        <f t="array" ref="B55">SDK_Conflict($B$3:$J$11,5,1)</f>
        <v>0</v>
      </c>
      <c r="C55" s="3" t="b" cm="1">
        <f t="array" ref="C55">SDK_Conflict($B$3:$J$11,5,2)</f>
        <v>0</v>
      </c>
      <c r="D55" s="3" t="b" cm="1">
        <f t="array" ref="D55">SDK_Conflict($B$3:$J$11,5,3)</f>
        <v>0</v>
      </c>
      <c r="E55" s="3" t="b" cm="1">
        <f t="array" ref="E55">SDK_Conflict($B$3:$J$11,5,4)</f>
        <v>0</v>
      </c>
      <c r="F55" s="3" t="b" cm="1">
        <f t="array" ref="F55">SDK_Conflict($B$3:$J$11,5,5)</f>
        <v>0</v>
      </c>
      <c r="G55" s="3" t="b" cm="1">
        <f t="array" ref="G55">SDK_Conflict($B$3:$J$11,5,6)</f>
        <v>0</v>
      </c>
      <c r="H55" s="3" t="b" cm="1">
        <f t="array" ref="H55">SDK_Conflict($B$3:$J$11,5,7)</f>
        <v>0</v>
      </c>
      <c r="I55" s="3" t="b" cm="1">
        <f t="array" ref="I55">SDK_Conflict($B$3:$J$11,5,8)</f>
        <v>0</v>
      </c>
      <c r="J55" s="3" t="b" cm="1">
        <f t="array" ref="J55">SDK_Conflict($B$3:$J$11,5,9)</f>
        <v>0</v>
      </c>
    </row>
    <row r="56" spans="1:10">
      <c r="A56" s="3"/>
      <c r="B56" s="3" t="b" cm="1">
        <f t="array" ref="B56">SDK_Conflict($B$3:$J$11,6,1)</f>
        <v>0</v>
      </c>
      <c r="C56" s="3" t="b" cm="1">
        <f t="array" ref="C56">SDK_Conflict($B$3:$J$11,6,2)</f>
        <v>0</v>
      </c>
      <c r="D56" s="3" t="b" cm="1">
        <f t="array" ref="D56">SDK_Conflict($B$3:$J$11,6,3)</f>
        <v>0</v>
      </c>
      <c r="E56" s="3" t="b" cm="1">
        <f t="array" ref="E56">SDK_Conflict($B$3:$J$11,6,4)</f>
        <v>0</v>
      </c>
      <c r="F56" s="3" t="b" cm="1">
        <f t="array" ref="F56">SDK_Conflict($B$3:$J$11,6,5)</f>
        <v>0</v>
      </c>
      <c r="G56" s="3" t="b" cm="1">
        <f t="array" ref="G56">SDK_Conflict($B$3:$J$11,6,6)</f>
        <v>0</v>
      </c>
      <c r="H56" s="3" t="b" cm="1">
        <f t="array" ref="H56">SDK_Conflict($B$3:$J$11,6,7)</f>
        <v>0</v>
      </c>
      <c r="I56" s="3" t="b" cm="1">
        <f t="array" ref="I56">SDK_Conflict($B$3:$J$11,6,8)</f>
        <v>0</v>
      </c>
      <c r="J56" s="3" t="b" cm="1">
        <f t="array" ref="J56">SDK_Conflict($B$3:$J$11,6,9)</f>
        <v>0</v>
      </c>
    </row>
    <row r="57" spans="1:10">
      <c r="A57" s="3"/>
      <c r="B57" s="3" t="b" cm="1">
        <f t="array" ref="B57">SDK_Conflict($B$3:$J$11,7,1)</f>
        <v>0</v>
      </c>
      <c r="C57" s="3" t="b" cm="1">
        <f t="array" ref="C57">SDK_Conflict($B$3:$J$11,7,2)</f>
        <v>0</v>
      </c>
      <c r="D57" s="3" t="b" cm="1">
        <f t="array" ref="D57">SDK_Conflict($B$3:$J$11,7,3)</f>
        <v>0</v>
      </c>
      <c r="E57" s="3" t="b" cm="1">
        <f t="array" ref="E57">SDK_Conflict($B$3:$J$11,7,4)</f>
        <v>0</v>
      </c>
      <c r="F57" s="3" t="b" cm="1">
        <f t="array" ref="F57">SDK_Conflict($B$3:$J$11,7,5)</f>
        <v>0</v>
      </c>
      <c r="G57" s="3" t="b" cm="1">
        <f t="array" ref="G57">SDK_Conflict($B$3:$J$11,7,6)</f>
        <v>0</v>
      </c>
      <c r="H57" s="3" t="b" cm="1">
        <f t="array" ref="H57">SDK_Conflict($B$3:$J$11,7,7)</f>
        <v>0</v>
      </c>
      <c r="I57" s="3" t="b" cm="1">
        <f t="array" ref="I57">SDK_Conflict($B$3:$J$11,7,8)</f>
        <v>0</v>
      </c>
      <c r="J57" s="3" t="b" cm="1">
        <f t="array" ref="J57">SDK_Conflict($B$3:$J$11,7,9)</f>
        <v>0</v>
      </c>
    </row>
    <row r="58" spans="1:10">
      <c r="A58" s="3"/>
      <c r="B58" s="3" t="b" cm="1">
        <f t="array" ref="B58">SDK_Conflict($B$3:$J$11,8,1)</f>
        <v>0</v>
      </c>
      <c r="C58" s="3" t="b" cm="1">
        <f t="array" ref="C58">SDK_Conflict($B$3:$J$11,8,2)</f>
        <v>0</v>
      </c>
      <c r="D58" s="3" t="b" cm="1">
        <f t="array" ref="D58">SDK_Conflict($B$3:$J$11,8,3)</f>
        <v>0</v>
      </c>
      <c r="E58" s="3" t="b" cm="1">
        <f t="array" ref="E58">SDK_Conflict($B$3:$J$11,8,4)</f>
        <v>0</v>
      </c>
      <c r="F58" s="3" t="b" cm="1">
        <f t="array" ref="F58">SDK_Conflict($B$3:$J$11,8,5)</f>
        <v>0</v>
      </c>
      <c r="G58" s="3" t="b" cm="1">
        <f t="array" ref="G58">SDK_Conflict($B$3:$J$11,8,6)</f>
        <v>0</v>
      </c>
      <c r="H58" s="3" t="b" cm="1">
        <f t="array" ref="H58">SDK_Conflict($B$3:$J$11,8,7)</f>
        <v>0</v>
      </c>
      <c r="I58" s="3" t="b" cm="1">
        <f t="array" ref="I58">SDK_Conflict($B$3:$J$11,8,8)</f>
        <v>0</v>
      </c>
      <c r="J58" s="3" t="b" cm="1">
        <f t="array" ref="J58">SDK_Conflict($B$3:$J$11,8,9)</f>
        <v>0</v>
      </c>
    </row>
    <row r="59" spans="1:10">
      <c r="A59" s="3"/>
      <c r="B59" s="3" t="b" cm="1">
        <f t="array" ref="B59">SDK_Conflict($B$3:$J$11,9,1)</f>
        <v>0</v>
      </c>
      <c r="C59" s="3" t="b" cm="1">
        <f t="array" ref="C59">SDK_Conflict($B$3:$J$11,9,2)</f>
        <v>0</v>
      </c>
      <c r="D59" s="3" t="b" cm="1">
        <f t="array" ref="D59">SDK_Conflict($B$3:$J$11,9,3)</f>
        <v>0</v>
      </c>
      <c r="E59" s="3" t="b" cm="1">
        <f t="array" ref="E59">SDK_Conflict($B$3:$J$11,9,4)</f>
        <v>0</v>
      </c>
      <c r="F59" s="3" t="b" cm="1">
        <f t="array" ref="F59">SDK_Conflict($B$3:$J$11,9,5)</f>
        <v>0</v>
      </c>
      <c r="G59" s="3" t="b" cm="1">
        <f t="array" ref="G59">SDK_Conflict($B$3:$J$11,9,6)</f>
        <v>0</v>
      </c>
      <c r="H59" s="3" t="b" cm="1">
        <f t="array" ref="H59">SDK_Conflict($B$3:$J$11,9,7)</f>
        <v>0</v>
      </c>
      <c r="I59" s="3" t="b" cm="1">
        <f t="array" ref="I59">SDK_Conflict($B$3:$J$11,9,8)</f>
        <v>0</v>
      </c>
      <c r="J59" s="3" t="b" cm="1">
        <f t="array" ref="J59">SDK_Conflict($B$3:$J$11,9,9)</f>
        <v>0</v>
      </c>
    </row>
    <row r="60" spans="1:10">
      <c r="A60" s="1"/>
      <c r="B60" s="1"/>
      <c r="C60" s="1"/>
      <c r="D60" s="1"/>
      <c r="E60" s="1"/>
      <c r="F60" s="1"/>
      <c r="G60" s="1"/>
      <c r="H60" s="1"/>
      <c r="I60" s="1"/>
      <c r="J60" s="1"/>
    </row>
    <row r="61" spans="1:10" ht="34">
      <c r="A61" s="4" t="s">
        <v>34</v>
      </c>
      <c r="B61" s="4"/>
      <c r="C61" s="4"/>
      <c r="D61" s="4"/>
      <c r="E61" s="4"/>
      <c r="F61" s="4"/>
      <c r="G61" s="4"/>
      <c r="H61" s="4"/>
      <c r="I61" s="4"/>
      <c r="J61" s="4"/>
    </row>
    <row r="62" spans="1:10" ht="17">
      <c r="A62" s="2" t="s">
        <v>35</v>
      </c>
      <c r="B62" s="127" t="str" cm="1">
        <f t="array" ref="B62">SDK_NextHint($B$3:$J$11)</f>
        <v>Naked single · R1C2 = 3 · This is the only legal candidate remaining in the square.</v>
      </c>
      <c r="C62" s="127"/>
      <c r="D62" s="127"/>
      <c r="E62" s="127"/>
      <c r="F62" s="127"/>
      <c r="G62" s="127"/>
      <c r="H62" s="127"/>
      <c r="I62" s="127"/>
      <c r="J62" s="127"/>
    </row>
    <row r="63" spans="1:10" ht="17">
      <c r="A63" s="2" t="s">
        <v>36</v>
      </c>
      <c r="B63" s="127" t="str" cm="1">
        <f t="array" ref="B63">SDK_HintNaked($B$3:$J$11)</f>
        <v>Naked single · R1C2 = 3 · This is the only legal candidate remaining in the square.</v>
      </c>
      <c r="C63" s="127"/>
      <c r="D63" s="127"/>
      <c r="E63" s="127"/>
      <c r="F63" s="127"/>
      <c r="G63" s="127"/>
      <c r="H63" s="127"/>
      <c r="I63" s="127"/>
      <c r="J63" s="127"/>
    </row>
    <row r="64" spans="1:10" ht="34">
      <c r="A64" s="2" t="s">
        <v>37</v>
      </c>
      <c r="B64" s="127" t="str" cm="1">
        <f t="array" ref="B64">SDK_HintHiddenRow($B$3:$J$11)</f>
        <v>Hidden single in row · R1C1 = 4 · Digit 4 appears in only one candidate set in row 1.</v>
      </c>
      <c r="C64" s="127"/>
      <c r="D64" s="127"/>
      <c r="E64" s="127"/>
      <c r="F64" s="127"/>
      <c r="G64" s="127"/>
      <c r="H64" s="127"/>
      <c r="I64" s="127"/>
      <c r="J64" s="127"/>
    </row>
    <row r="65" spans="1:10" ht="34">
      <c r="A65" s="2" t="s">
        <v>38</v>
      </c>
      <c r="B65" s="127" t="str" cm="1">
        <f t="array" ref="B65">SDK_HintHiddenCol($B$3:$J$11)</f>
        <v>Hidden single in column · R1C1 = 4 · Digit 4 appears in only one candidate set in column 1.</v>
      </c>
      <c r="C65" s="127"/>
      <c r="D65" s="127"/>
      <c r="E65" s="127"/>
      <c r="F65" s="127"/>
      <c r="G65" s="127"/>
      <c r="H65" s="127"/>
      <c r="I65" s="127"/>
      <c r="J65" s="127"/>
    </row>
    <row r="66" spans="1:10" ht="17">
      <c r="A66" s="2" t="s">
        <v>39</v>
      </c>
      <c r="B66" s="127" t="str" cm="1">
        <f t="array" ref="B66">SDK_HintHiddenBox($B$3:$J$11)</f>
        <v>Hidden single in box · R1C1 = 4 · Digit 4 appears in only one candidate set in box 1.</v>
      </c>
      <c r="C66" s="127"/>
      <c r="D66" s="127"/>
      <c r="E66" s="127"/>
      <c r="F66" s="127"/>
      <c r="G66" s="127"/>
      <c r="H66" s="127"/>
      <c r="I66" s="127"/>
      <c r="J66" s="127"/>
    </row>
    <row r="68" spans="1:10" ht="51">
      <c r="A68" s="2" t="s">
        <v>61</v>
      </c>
      <c r="B68" t="str">
        <f>INDEX(SDK_CandidateMatrix($B$27:$J$35),1,3)</f>
        <v>5</v>
      </c>
    </row>
    <row r="69" spans="1:10" ht="34">
      <c r="A69" s="2" t="s">
        <v>62</v>
      </c>
      <c r="B69" t="str" cm="1">
        <f t="array" ref="B69">SDK_HintPointingRow($B$27:$J$35)</f>
        <v>Pointing row · Box 2 confines digit 8 to row 3 via R3C4, R3C5 · Remove 8 from R3C8.</v>
      </c>
    </row>
    <row r="70" spans="1:10" ht="34">
      <c r="A70" s="2" t="s">
        <v>63</v>
      </c>
      <c r="B70" t="str" cm="1">
        <f t="array" ref="B70">SDK_HintPointingCol($B$27:$J$35)</f>
        <v>Pointing column · Box 1 confines digit 2 to column 3 via R2C3, R3C3 · Remove 2 from R8C3.</v>
      </c>
    </row>
    <row r="71" spans="1:10" ht="34">
      <c r="A71" s="2" t="s">
        <v>64</v>
      </c>
      <c r="B71" t="str" cm="1">
        <f t="array" ref="B71">SDK_HintPointing($B$27:$J$35)</f>
        <v>Pointing row · Box 2 confines digit 8 to row 3 via R3C4, R3C5 · Remove 8 from R3C8.</v>
      </c>
    </row>
    <row r="72" spans="1:10" ht="34">
      <c r="A72" s="2" t="s">
        <v>65</v>
      </c>
      <c r="B72" t="str" cm="1">
        <f t="array" ref="B72">SDK_BasicHint($B$27:$J$35)</f>
        <v>Naked single · R1C2 = 3 · This is the only legal candidate remaining in the square.</v>
      </c>
    </row>
    <row r="74" spans="1:10" ht="34">
      <c r="A74" s="2" t="s">
        <v>66</v>
      </c>
      <c r="B74" t="str" cm="1">
        <f t="array" ref="B74">SDK_HintClaimingRow($B$27:$J$35)</f>
        <v>Claiming row · Row 2 confines digit 3 to box 3 via R2C7, R2C9 · Remove 3 from R3C9.</v>
      </c>
    </row>
    <row r="75" spans="1:10" ht="34">
      <c r="A75" s="2" t="s">
        <v>67</v>
      </c>
      <c r="B75" t="str" cm="1">
        <f t="array" ref="B75">SDK_HintClaimingCol($B$27:$J$35)</f>
        <v>Claiming column · Column 1 confines digit 2 to box 7 via R7C1, R8C1 · Remove 2 from R8C3.</v>
      </c>
    </row>
    <row r="76" spans="1:10" ht="34">
      <c r="A76" s="2" t="s">
        <v>68</v>
      </c>
      <c r="B76" t="str" cm="1">
        <f t="array" ref="B76">SDK_HintClaiming($B$27:$J$35)</f>
        <v>Claiming row · Row 2 confines digit 3 to box 3 via R2C7, R2C9 · Remove 3 from R3C9.</v>
      </c>
    </row>
    <row r="78" spans="1:10" ht="34">
      <c r="A78" s="2" t="s">
        <v>69</v>
      </c>
      <c r="B78" t="str" cm="1">
        <f t="array" ref="B78">SDK_HintNakedPairRow($B$27:$J$35)</f>
        <v/>
      </c>
    </row>
    <row r="79" spans="1:10" ht="34">
      <c r="A79" s="2" t="s">
        <v>70</v>
      </c>
      <c r="B79" t="str" cm="1">
        <f t="array" ref="B79">SDK_HintNakedPairCol($B$27:$J$35)</f>
        <v>Naked pair in column · R2C9 and R3C9 contain only 2/3 · Remove 2 and 3 from R4C9, R5C9, R9C9.</v>
      </c>
    </row>
    <row r="80" spans="1:10" ht="34">
      <c r="A80" s="2" t="s">
        <v>71</v>
      </c>
      <c r="B80" t="str" cm="1">
        <f t="array" ref="B80">SDK_HintNakedPairBox($B$27:$J$35)</f>
        <v>Naked pair in box · R2C9 and R3C9 contain only 2/3 in box 3 · Remove 2 and 3 from R2C7.</v>
      </c>
    </row>
    <row r="81" spans="1:20" ht="17">
      <c r="A81" s="2" t="s">
        <v>72</v>
      </c>
      <c r="B81" t="str" cm="1">
        <f t="array" ref="B81">SDK_HintNakedPair($B$27:$J$35)</f>
        <v>Naked pair in column · R2C9 and R3C9 contain only 2/3 · Remove 2 and 3 from R4C9, R5C9, R9C9.</v>
      </c>
    </row>
    <row r="83" spans="1:20" ht="34">
      <c r="A83" s="2" t="s">
        <v>83</v>
      </c>
      <c r="B83" t="str" cm="1">
        <f t="array" ref="B83">SDK_HintNakedPairRowCandidates($L$90:$T$98)</f>
        <v>Naked pair in row · R1C1 and R1C2 contain only 1/2 · Remove 1 and 2 from R1C3.</v>
      </c>
    </row>
    <row r="84" spans="1:20" ht="34">
      <c r="A84" s="2" t="s">
        <v>84</v>
      </c>
      <c r="B84" t="str" cm="1">
        <f t="array" ref="B84">SDK_CoachHintV2($B$27:$J$35)</f>
        <v>Naked single · R1C2 = 3 · This is the only legal candidate remaining in the square.</v>
      </c>
    </row>
    <row r="85" spans="1:20" ht="51">
      <c r="A85" s="2" t="s">
        <v>85</v>
      </c>
      <c r="B85" t="str" cm="1">
        <f t="array" ref="B85">INDEX(SDK_CoachTraceV2($B$27:$J$35),1)</f>
        <v>Technique — Naked single | Pattern — R1C2 = 3</v>
      </c>
    </row>
    <row r="87" spans="1:20" ht="34">
      <c r="A87" s="6" t="s">
        <v>73</v>
      </c>
      <c r="B87" s="6"/>
      <c r="C87" s="6"/>
      <c r="D87" s="6"/>
      <c r="E87" s="6"/>
      <c r="F87" s="6"/>
      <c r="G87" s="6"/>
      <c r="H87" s="6"/>
      <c r="I87" s="6"/>
      <c r="J87" s="6"/>
      <c r="K87" s="7"/>
      <c r="L87" s="7"/>
      <c r="M87" s="7"/>
      <c r="N87" s="7"/>
      <c r="O87" s="7"/>
      <c r="P87" s="7"/>
      <c r="Q87" s="7"/>
      <c r="R87" s="7"/>
      <c r="S87" s="7"/>
      <c r="T87" s="7"/>
    </row>
    <row r="88" spans="1:20" ht="289">
      <c r="A88" s="7" t="s">
        <v>74</v>
      </c>
      <c r="B88" s="7" t="str" cm="1">
        <f t="array" ref="B88">IF(OR('02 Medium'!$AS$11="Verify",COUNTIF($B$51:$J$59,TRUE)&gt;0,$B$99),"",IF($L$111="ASSIGNMENT",$N$111,IF($L$111="LIMIT","Candidate chain limit reached after "&amp;$M$111&amp;" elimination step(s).",IF($L$111="CONTRADICTION","Candidate chain contradiction detected.",SDK_FallbackReveal($B$3:$J$11,$B$39:$J$47)))))</f>
        <v>Naked single · R1C2 = 3 · This is the only legal candidate remaining in the square.</v>
      </c>
      <c r="C88" s="7"/>
      <c r="D88" s="7"/>
      <c r="E88" s="7"/>
      <c r="F88" s="7"/>
      <c r="G88" s="7"/>
      <c r="H88" s="7"/>
      <c r="I88" s="7"/>
      <c r="J88" s="7"/>
      <c r="K88" s="7"/>
      <c r="L88" s="7"/>
      <c r="M88" s="7"/>
      <c r="N88" s="7"/>
      <c r="O88" s="7"/>
      <c r="P88" s="7"/>
      <c r="Q88" s="7"/>
      <c r="R88" s="7"/>
      <c r="S88" s="7"/>
      <c r="T88" s="7"/>
    </row>
    <row r="89" spans="1:20" ht="187">
      <c r="A89" s="7" t="s">
        <v>75</v>
      </c>
      <c r="B89" s="7" t="str">
        <f>IF($B$88="","",_xlfn.LET(_xlpm.parts,_xlfn.TEXTSPLIT($B$88," · "),_xlpm.partCount,COLUMNS(_xlpm.parts),IF(_xlpm.partCount&gt;1,"Technique — "&amp;INDEX(_xlpm.parts,1,1)&amp;" | Pattern — "&amp;INDEX(_xlpm.parts,1,2),"Status — "&amp;INDEX(_xlpm.parts,1,1))))</f>
        <v>Technique — Naked single | Pattern — R1C2 = 3</v>
      </c>
      <c r="C89" s="7"/>
      <c r="D89" s="7"/>
      <c r="E89" s="7"/>
      <c r="F89" s="7"/>
      <c r="G89" s="7"/>
      <c r="H89" s="7"/>
      <c r="I89" s="7"/>
      <c r="J89" s="7"/>
      <c r="K89" s="7"/>
      <c r="L89" s="6" t="s">
        <v>82</v>
      </c>
      <c r="M89" s="6"/>
      <c r="N89" s="6"/>
      <c r="O89" s="6"/>
      <c r="P89" s="6"/>
      <c r="Q89" s="6"/>
      <c r="R89" s="6"/>
      <c r="S89" s="6"/>
      <c r="T89" s="6"/>
    </row>
    <row r="90" spans="1:20" ht="221">
      <c r="A90" s="7" t="s">
        <v>76</v>
      </c>
      <c r="B90" s="7" t="str">
        <f>IF($B$88="","",_xlfn.LET(_xlpm.parts,_xlfn.TEXTSPLIT($B$88," · "),_xlpm.partCount,COLUMNS(_xlpm.parts),IF(_xlpm.partCount&gt;2,"Action — "&amp;_xlfn.TEXTJOIN(" · ",TRUE,_xlfn.DROP(_xlpm.parts,,2)),"Action — No further supported step.")))</f>
        <v>Action — This is the only legal candidate remaining in the square.</v>
      </c>
      <c r="C90" s="7"/>
      <c r="D90" s="7"/>
      <c r="E90" s="7"/>
      <c r="F90" s="7"/>
      <c r="G90" s="7"/>
      <c r="H90" s="7"/>
      <c r="I90" s="7"/>
      <c r="J90" s="7"/>
      <c r="K90" s="7"/>
      <c r="L90" s="7">
        <v>12</v>
      </c>
      <c r="M90" s="7">
        <v>12</v>
      </c>
      <c r="N90" s="7">
        <v>123</v>
      </c>
      <c r="O90" s="7">
        <v>34</v>
      </c>
      <c r="P90" s="7"/>
      <c r="Q90" s="7"/>
      <c r="R90" s="7"/>
      <c r="S90" s="7"/>
      <c r="T90" s="7"/>
    </row>
    <row r="91" spans="1:20">
      <c r="A91" s="7"/>
      <c r="B91" s="7"/>
      <c r="C91" s="7"/>
      <c r="D91" s="7"/>
      <c r="E91" s="7"/>
      <c r="F91" s="7"/>
      <c r="G91" s="7"/>
      <c r="H91" s="7"/>
      <c r="I91" s="7"/>
      <c r="J91" s="7"/>
      <c r="K91" s="7"/>
      <c r="L91" s="7"/>
      <c r="M91" s="7"/>
      <c r="N91" s="7"/>
      <c r="O91" s="7"/>
      <c r="P91" s="7"/>
      <c r="Q91" s="7"/>
      <c r="R91" s="7"/>
      <c r="S91" s="7"/>
      <c r="T91" s="7"/>
    </row>
    <row r="92" spans="1:20" ht="289">
      <c r="A92" s="7" t="s">
        <v>77</v>
      </c>
      <c r="B92" s="7" t="str" cm="1">
        <f t="array" ref="B92">SDK_PointingRowHint($B$27:$J$35)</f>
        <v>Pointing row · Box 2 confines digit 8 to row 3 via R3C4, R3C5 · Remove 8 from R3C8.</v>
      </c>
      <c r="C92" s="7"/>
      <c r="D92" s="7"/>
      <c r="E92" s="7"/>
      <c r="F92" s="7"/>
      <c r="G92" s="7"/>
      <c r="H92" s="7"/>
      <c r="I92" s="7"/>
      <c r="J92" s="7"/>
      <c r="K92" s="7"/>
      <c r="L92" s="7"/>
      <c r="M92" s="7"/>
      <c r="N92" s="7"/>
      <c r="O92" s="7"/>
      <c r="P92" s="7"/>
      <c r="Q92" s="7"/>
      <c r="R92" s="7"/>
      <c r="S92" s="7"/>
      <c r="T92" s="7"/>
    </row>
    <row r="93" spans="1:20" ht="323">
      <c r="A93" s="7" t="s">
        <v>78</v>
      </c>
      <c r="B93" s="7" t="str" cm="1">
        <f t="array" ref="B93">SDK_PointingColHint($B$27:$J$35)</f>
        <v>Pointing column · Box 1 confines digit 2 to column 3 via R2C3, R3C3 · Remove 2 from R8C3.</v>
      </c>
      <c r="C93" s="7"/>
      <c r="D93" s="7"/>
      <c r="E93" s="7"/>
      <c r="F93" s="7"/>
      <c r="G93" s="7"/>
      <c r="H93" s="7"/>
      <c r="I93" s="7"/>
      <c r="J93" s="7"/>
      <c r="K93" s="7"/>
      <c r="L93" s="7"/>
      <c r="M93" s="7"/>
      <c r="N93" s="7"/>
      <c r="O93" s="7"/>
      <c r="P93" s="7"/>
      <c r="Q93" s="7"/>
      <c r="R93" s="7"/>
      <c r="S93" s="7"/>
      <c r="T93" s="7"/>
    </row>
    <row r="94" spans="1:20" ht="289">
      <c r="A94" s="7" t="s">
        <v>79</v>
      </c>
      <c r="B94" s="7" t="str" cm="1">
        <f t="array" ref="B94">SDK_PointingHint($B$27:$J$35)</f>
        <v>Pointing row · Box 2 confines digit 8 to row 3 via R3C4, R3C5 · Remove 8 from R3C8.</v>
      </c>
      <c r="C94" s="7"/>
      <c r="D94" s="7"/>
      <c r="E94" s="7"/>
      <c r="F94" s="7"/>
      <c r="G94" s="7"/>
      <c r="H94" s="7"/>
      <c r="I94" s="7"/>
      <c r="J94" s="7"/>
      <c r="K94" s="7"/>
      <c r="L94" s="7"/>
      <c r="M94" s="7"/>
      <c r="N94" s="7"/>
      <c r="O94" s="7"/>
      <c r="P94" s="7"/>
      <c r="Q94" s="7"/>
      <c r="R94" s="7"/>
      <c r="S94" s="7"/>
      <c r="T94" s="7"/>
    </row>
    <row r="95" spans="1:20" ht="306">
      <c r="A95" s="7" t="s">
        <v>80</v>
      </c>
      <c r="B95" s="7" t="str" cm="1">
        <f t="array" ref="B95">SDK_HintClaiming($B$27:$J$35)</f>
        <v>Claiming row · Row 2 confines digit 3 to box 3 via R2C7, R2C9 · Remove 3 from R3C9.</v>
      </c>
      <c r="C95" s="7"/>
      <c r="D95" s="7"/>
      <c r="E95" s="7"/>
      <c r="F95" s="7"/>
      <c r="G95" s="7"/>
      <c r="H95" s="7"/>
      <c r="I95" s="7"/>
      <c r="J95" s="7"/>
      <c r="K95" s="7"/>
      <c r="L95" s="7"/>
      <c r="M95" s="7"/>
      <c r="N95" s="7"/>
      <c r="O95" s="7"/>
      <c r="P95" s="7"/>
      <c r="Q95" s="7"/>
      <c r="R95" s="7"/>
      <c r="S95" s="7"/>
      <c r="T95" s="7"/>
    </row>
    <row r="96" spans="1:20" ht="323">
      <c r="A96" s="7" t="s">
        <v>81</v>
      </c>
      <c r="B96" s="7" t="str" cm="1">
        <f t="array" ref="B96">SDK_HintNakedPair($B$27:$J$35)</f>
        <v>Naked pair in column · R2C9 and R3C9 contain only 2/3 · Remove 2 and 3 from R4C9, R5C9, R9C9.</v>
      </c>
      <c r="C96" s="7"/>
      <c r="D96" s="7"/>
      <c r="E96" s="7"/>
      <c r="F96" s="7"/>
      <c r="G96" s="7"/>
      <c r="H96" s="7"/>
      <c r="I96" s="7"/>
      <c r="J96" s="7"/>
      <c r="K96" s="7"/>
      <c r="L96" s="7"/>
      <c r="M96" s="7"/>
      <c r="N96" s="7"/>
      <c r="O96" s="7"/>
      <c r="P96" s="7"/>
      <c r="Q96" s="7"/>
      <c r="R96" s="7"/>
      <c r="S96" s="7"/>
      <c r="T96" s="7"/>
    </row>
    <row r="97" spans="1:20">
      <c r="A97" s="7"/>
      <c r="B97" s="7"/>
      <c r="C97" s="7"/>
      <c r="D97" s="7"/>
      <c r="E97" s="7"/>
      <c r="F97" s="7"/>
      <c r="G97" s="7"/>
      <c r="H97" s="7"/>
      <c r="I97" s="7"/>
      <c r="J97" s="7"/>
      <c r="K97" s="7"/>
      <c r="L97" s="7"/>
      <c r="M97" s="7"/>
      <c r="N97" s="7"/>
      <c r="O97" s="7"/>
      <c r="P97" s="7"/>
      <c r="Q97" s="7"/>
      <c r="R97" s="7"/>
      <c r="S97" s="7"/>
      <c r="T97" s="7"/>
    </row>
    <row r="98" spans="1:20" ht="34">
      <c r="A98" s="7" t="s">
        <v>280</v>
      </c>
      <c r="B98" s="7" t="str" cm="1">
        <f t="array" ref="B98">SDK_DeadEnd($B$3:$J$11)</f>
        <v/>
      </c>
      <c r="C98" s="7"/>
      <c r="D98" s="7"/>
      <c r="E98" s="7"/>
      <c r="F98" s="7"/>
      <c r="G98" s="7"/>
      <c r="H98" s="7"/>
      <c r="I98" s="7"/>
      <c r="J98" s="7"/>
      <c r="K98" s="7"/>
      <c r="L98" s="7"/>
      <c r="M98" s="7"/>
      <c r="N98" s="7"/>
      <c r="O98" s="7"/>
      <c r="P98" s="7"/>
      <c r="Q98" s="7"/>
      <c r="R98" s="7"/>
      <c r="S98" s="7"/>
      <c r="T98" s="7"/>
    </row>
    <row r="99" spans="1:20">
      <c r="A99" t="s">
        <v>281</v>
      </c>
      <c r="B99" t="b" cm="1">
        <f t="array" ref="B99">SDK_HasDeadEnd($B$3:$J$11)</f>
        <v>0</v>
      </c>
    </row>
    <row r="100" spans="1:20" ht="68">
      <c r="A100" s="7" t="s">
        <v>354</v>
      </c>
      <c r="B100" t="str" cm="1">
        <f t="array" ref="B100">IF('02 Medium'!$AS$11="Verify",IF(COUNTIF($B$51:$J$59,TRUE)&gt;0,"CONFLICT",SDK_SolveStatus($B$3:$J$11)),"")</f>
        <v/>
      </c>
    </row>
    <row r="101" spans="1:20">
      <c r="L101" t="s">
        <v>699</v>
      </c>
    </row>
    <row r="102" spans="1:20">
      <c r="L102" t="str" cm="1">
        <f t="array" ref="L102:T111">SDKP_Chain($B$3:$J$11,8)</f>
        <v>345</v>
      </c>
      <c r="M102" t="str">
        <v>3</v>
      </c>
      <c r="N102" t="str">
        <v>5</v>
      </c>
      <c r="O102" t="str">
        <v/>
      </c>
      <c r="P102" t="str">
        <v/>
      </c>
      <c r="Q102" t="str">
        <v>59</v>
      </c>
      <c r="R102" t="str">
        <v/>
      </c>
      <c r="S102" t="str">
        <v>8</v>
      </c>
      <c r="T102" t="str">
        <v/>
      </c>
    </row>
    <row r="103" spans="1:20">
      <c r="L103" t="str">
        <v/>
      </c>
      <c r="M103" t="str">
        <v/>
      </c>
      <c r="N103" t="str">
        <v>25</v>
      </c>
      <c r="O103" t="str">
        <v>5</v>
      </c>
      <c r="P103" t="str">
        <v/>
      </c>
      <c r="Q103" t="str">
        <v>15</v>
      </c>
      <c r="R103" t="str">
        <v>234</v>
      </c>
      <c r="S103" t="str">
        <v/>
      </c>
      <c r="T103" t="str">
        <v>23</v>
      </c>
    </row>
    <row r="104" spans="1:20">
      <c r="L104" t="str">
        <v/>
      </c>
      <c r="M104" t="str">
        <v/>
      </c>
      <c r="N104" t="str">
        <v>27</v>
      </c>
      <c r="O104" t="str">
        <v>8</v>
      </c>
      <c r="P104" t="str">
        <v>38</v>
      </c>
      <c r="Q104" t="str">
        <v/>
      </c>
      <c r="R104" t="str">
        <v/>
      </c>
      <c r="S104" t="str">
        <v>68</v>
      </c>
      <c r="T104" t="str">
        <v>23</v>
      </c>
    </row>
    <row r="105" spans="1:20">
      <c r="L105" t="str">
        <v/>
      </c>
      <c r="M105" t="str">
        <v/>
      </c>
      <c r="N105" t="str">
        <v>67</v>
      </c>
      <c r="O105" t="str">
        <v/>
      </c>
      <c r="P105" t="str">
        <v>9</v>
      </c>
      <c r="Q105" t="str">
        <v>579</v>
      </c>
      <c r="R105" t="str">
        <v>36</v>
      </c>
      <c r="S105" t="str">
        <v/>
      </c>
      <c r="T105" t="str">
        <v>357</v>
      </c>
    </row>
    <row r="106" spans="1:20">
      <c r="L106" t="str">
        <v>3</v>
      </c>
      <c r="M106" t="str">
        <v>137</v>
      </c>
      <c r="N106" t="str">
        <v/>
      </c>
      <c r="O106" t="str">
        <v/>
      </c>
      <c r="P106" t="str">
        <v>8</v>
      </c>
      <c r="Q106" t="str">
        <v/>
      </c>
      <c r="R106" t="str">
        <v/>
      </c>
      <c r="S106" t="str">
        <v>15</v>
      </c>
      <c r="T106" t="str">
        <v>357</v>
      </c>
    </row>
    <row r="107" spans="1:20">
      <c r="L107" t="str">
        <v>9</v>
      </c>
      <c r="M107" t="str">
        <v/>
      </c>
      <c r="N107" t="str">
        <v>167</v>
      </c>
      <c r="O107" t="str">
        <v>479</v>
      </c>
      <c r="P107" t="str">
        <v>49</v>
      </c>
      <c r="Q107" t="str">
        <v/>
      </c>
      <c r="R107" t="str">
        <v>16</v>
      </c>
      <c r="S107" t="str">
        <v/>
      </c>
      <c r="T107" t="str">
        <v/>
      </c>
    </row>
    <row r="108" spans="1:20">
      <c r="L108" t="str">
        <v>25</v>
      </c>
      <c r="M108" t="str">
        <v>16</v>
      </c>
      <c r="N108" t="str">
        <v/>
      </c>
      <c r="O108" t="str">
        <v/>
      </c>
      <c r="P108" t="str">
        <v>2</v>
      </c>
      <c r="Q108" t="str">
        <v>6</v>
      </c>
      <c r="R108" t="str">
        <v>128</v>
      </c>
      <c r="S108" t="str">
        <v/>
      </c>
      <c r="T108" t="str">
        <v/>
      </c>
    </row>
    <row r="109" spans="1:20">
      <c r="L109" t="str">
        <v>2</v>
      </c>
      <c r="M109" t="str">
        <v/>
      </c>
      <c r="N109" t="str">
        <v>128</v>
      </c>
      <c r="O109" t="str">
        <v>79</v>
      </c>
      <c r="P109" t="str">
        <v/>
      </c>
      <c r="Q109" t="str">
        <v>79</v>
      </c>
      <c r="R109" t="str">
        <v>128</v>
      </c>
      <c r="S109" t="str">
        <v/>
      </c>
      <c r="T109" t="str">
        <v/>
      </c>
    </row>
    <row r="110" spans="1:20">
      <c r="L110" t="str">
        <v/>
      </c>
      <c r="M110" t="str">
        <v>6</v>
      </c>
      <c r="N110" t="str">
        <v/>
      </c>
      <c r="O110" t="str">
        <v>49</v>
      </c>
      <c r="P110" t="str">
        <v/>
      </c>
      <c r="Q110" t="str">
        <v/>
      </c>
      <c r="R110" t="str">
        <v>2</v>
      </c>
      <c r="S110" t="str">
        <v>5</v>
      </c>
      <c r="T110" t="str">
        <v>259</v>
      </c>
    </row>
    <row r="111" spans="1:20">
      <c r="L111" t="str">
        <v>ASSIGNMENT</v>
      </c>
      <c r="M111">
        <v>0</v>
      </c>
      <c r="N111" t="str">
        <v>Naked single · R1C2 = 3 · This is the only legal candidate remaining in the square.</v>
      </c>
      <c r="O111" t="str">
        <v/>
      </c>
      <c r="P111" t="str">
        <v/>
      </c>
      <c r="Q111" t="str">
        <v/>
      </c>
      <c r="R111" t="str">
        <v/>
      </c>
      <c r="S111" t="str">
        <v/>
      </c>
      <c r="T111" t="str">
        <v/>
      </c>
    </row>
  </sheetData>
  <mergeCells count="6">
    <mergeCell ref="B66:J66"/>
    <mergeCell ref="A1:J1"/>
    <mergeCell ref="B62:J62"/>
    <mergeCell ref="B63:J63"/>
    <mergeCell ref="B64:J64"/>
    <mergeCell ref="B65:J65"/>
  </mergeCells>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C0ECF-C524-034A-8190-F1C5AF99CC8B}">
  <sheetPr codeName="Sheet11">
    <tabColor rgb="FF0B5A2B"/>
  </sheetPr>
  <dimension ref="A1:T111"/>
  <sheetViews>
    <sheetView showGridLines="0" topLeftCell="B1" workbookViewId="0">
      <selection sqref="A1:J1"/>
    </sheetView>
  </sheetViews>
  <sheetFormatPr baseColWidth="10" defaultRowHeight="16"/>
  <cols>
    <col min="1" max="1" width="0" hidden="1" customWidth="1"/>
    <col min="2" max="11" width="5.83203125" customWidth="1"/>
  </cols>
  <sheetData>
    <row r="1" spans="1:10">
      <c r="A1" s="128" t="s">
        <v>118</v>
      </c>
      <c r="B1" s="128"/>
      <c r="C1" s="128"/>
      <c r="D1" s="128"/>
      <c r="E1" s="128"/>
      <c r="F1" s="128"/>
      <c r="G1" s="128"/>
      <c r="H1" s="128"/>
      <c r="I1" s="128"/>
      <c r="J1" s="128"/>
    </row>
    <row r="2" spans="1:10">
      <c r="A2" s="5" t="s">
        <v>1</v>
      </c>
      <c r="B2" s="5"/>
      <c r="C2" s="5"/>
      <c r="D2" s="5"/>
      <c r="E2" s="5"/>
      <c r="F2" s="5"/>
      <c r="G2" s="5"/>
      <c r="H2" s="5"/>
      <c r="I2" s="5"/>
      <c r="J2" s="5"/>
    </row>
    <row r="3" spans="1:10">
      <c r="A3" s="3"/>
      <c r="B3" s="3" t="str">
        <f>IF('03 Hard'!C5="","",'03 Hard'!C5)</f>
        <v/>
      </c>
      <c r="C3" s="3" t="str">
        <f>IF('03 Hard'!G5="","",'03 Hard'!G5)</f>
        <v/>
      </c>
      <c r="D3" s="3" t="str">
        <f>IF('03 Hard'!K5="","",'03 Hard'!K5)</f>
        <v/>
      </c>
      <c r="E3" s="3" t="str">
        <f>IF('03 Hard'!O5="","",'03 Hard'!O5)</f>
        <v/>
      </c>
      <c r="F3" s="3" t="str">
        <f>IF('03 Hard'!S5="","",'03 Hard'!S5)</f>
        <v/>
      </c>
      <c r="G3" s="3" t="str">
        <f>IF('03 Hard'!W5="","",'03 Hard'!W5)</f>
        <v/>
      </c>
      <c r="H3" s="3">
        <f>IF('03 Hard'!AA5="","",'03 Hard'!AA5)</f>
        <v>9</v>
      </c>
      <c r="I3" s="3" t="str">
        <f>IF('03 Hard'!AE5="","",'03 Hard'!AE5)</f>
        <v/>
      </c>
      <c r="J3" s="3">
        <f>IF('03 Hard'!AI5="","",'03 Hard'!AI5)</f>
        <v>7</v>
      </c>
    </row>
    <row r="4" spans="1:10">
      <c r="A4" s="3"/>
      <c r="B4" s="3" t="str">
        <f>IF('03 Hard'!C8="","",'03 Hard'!C8)</f>
        <v/>
      </c>
      <c r="C4" s="3" t="str">
        <f>IF('03 Hard'!G8="","",'03 Hard'!G8)</f>
        <v/>
      </c>
      <c r="D4" s="3" t="str">
        <f>IF('03 Hard'!K8="","",'03 Hard'!K8)</f>
        <v/>
      </c>
      <c r="E4" s="3">
        <f>IF('03 Hard'!O8="","",'03 Hard'!O8)</f>
        <v>4</v>
      </c>
      <c r="F4" s="3">
        <f>IF('03 Hard'!S8="","",'03 Hard'!S8)</f>
        <v>2</v>
      </c>
      <c r="G4" s="3" t="str">
        <f>IF('03 Hard'!W8="","",'03 Hard'!W8)</f>
        <v/>
      </c>
      <c r="H4" s="3">
        <f>IF('03 Hard'!AA8="","",'03 Hard'!AA8)</f>
        <v>1</v>
      </c>
      <c r="I4" s="3">
        <f>IF('03 Hard'!AE8="","",'03 Hard'!AE8)</f>
        <v>8</v>
      </c>
      <c r="J4" s="3" t="str">
        <f>IF('03 Hard'!AI8="","",'03 Hard'!AI8)</f>
        <v/>
      </c>
    </row>
    <row r="5" spans="1:10">
      <c r="A5" s="3"/>
      <c r="B5" s="3" t="str">
        <f>IF('03 Hard'!C11="","",'03 Hard'!C11)</f>
        <v/>
      </c>
      <c r="C5" s="3" t="str">
        <f>IF('03 Hard'!G11="","",'03 Hard'!G11)</f>
        <v/>
      </c>
      <c r="D5" s="3" t="str">
        <f>IF('03 Hard'!K11="","",'03 Hard'!K11)</f>
        <v/>
      </c>
      <c r="E5" s="3">
        <f>IF('03 Hard'!O11="","",'03 Hard'!O11)</f>
        <v>7</v>
      </c>
      <c r="F5" s="3" t="str">
        <f>IF('03 Hard'!S11="","",'03 Hard'!S11)</f>
        <v/>
      </c>
      <c r="G5" s="3">
        <f>IF('03 Hard'!W11="","",'03 Hard'!W11)</f>
        <v>5</v>
      </c>
      <c r="H5" s="3" t="str">
        <f>IF('03 Hard'!AA11="","",'03 Hard'!AA11)</f>
        <v/>
      </c>
      <c r="I5" s="3">
        <f>IF('03 Hard'!AE11="","",'03 Hard'!AE11)</f>
        <v>2</v>
      </c>
      <c r="J5" s="3">
        <f>IF('03 Hard'!AI11="","",'03 Hard'!AI11)</f>
        <v>6</v>
      </c>
    </row>
    <row r="6" spans="1:10">
      <c r="A6" s="3"/>
      <c r="B6" s="3">
        <f>IF('03 Hard'!C14="","",'03 Hard'!C14)</f>
        <v>1</v>
      </c>
      <c r="C6" s="3" t="str">
        <f>IF('03 Hard'!G14="","",'03 Hard'!G14)</f>
        <v/>
      </c>
      <c r="D6" s="3" t="str">
        <f>IF('03 Hard'!K14="","",'03 Hard'!K14)</f>
        <v/>
      </c>
      <c r="E6" s="3">
        <f>IF('03 Hard'!O14="","",'03 Hard'!O14)</f>
        <v>9</v>
      </c>
      <c r="F6" s="3" t="str">
        <f>IF('03 Hard'!S14="","",'03 Hard'!S14)</f>
        <v/>
      </c>
      <c r="G6" s="3">
        <f>IF('03 Hard'!W14="","",'03 Hard'!W14)</f>
        <v>4</v>
      </c>
      <c r="H6" s="3" t="str">
        <f>IF('03 Hard'!AA14="","",'03 Hard'!AA14)</f>
        <v/>
      </c>
      <c r="I6" s="3" t="str">
        <f>IF('03 Hard'!AE14="","",'03 Hard'!AE14)</f>
        <v/>
      </c>
      <c r="J6" s="3" t="str">
        <f>IF('03 Hard'!AI14="","",'03 Hard'!AI14)</f>
        <v/>
      </c>
    </row>
    <row r="7" spans="1:10">
      <c r="A7" s="3"/>
      <c r="B7" s="3" t="str">
        <f>IF('03 Hard'!C17="","",'03 Hard'!C17)</f>
        <v/>
      </c>
      <c r="C7" s="3">
        <f>IF('03 Hard'!G17="","",'03 Hard'!G17)</f>
        <v>5</v>
      </c>
      <c r="D7" s="3" t="str">
        <f>IF('03 Hard'!K17="","",'03 Hard'!K17)</f>
        <v/>
      </c>
      <c r="E7" s="3" t="str">
        <f>IF('03 Hard'!O17="","",'03 Hard'!O17)</f>
        <v/>
      </c>
      <c r="F7" s="3" t="str">
        <f>IF('03 Hard'!S17="","",'03 Hard'!S17)</f>
        <v/>
      </c>
      <c r="G7" s="3" t="str">
        <f>IF('03 Hard'!W17="","",'03 Hard'!W17)</f>
        <v/>
      </c>
      <c r="H7" s="3" t="str">
        <f>IF('03 Hard'!AA17="","",'03 Hard'!AA17)</f>
        <v/>
      </c>
      <c r="I7" s="3">
        <f>IF('03 Hard'!AE17="","",'03 Hard'!AE17)</f>
        <v>4</v>
      </c>
      <c r="J7" s="3" t="str">
        <f>IF('03 Hard'!AI17="","",'03 Hard'!AI17)</f>
        <v/>
      </c>
    </row>
    <row r="8" spans="1:10">
      <c r="A8" s="3"/>
      <c r="B8" s="3" t="str">
        <f>IF('03 Hard'!C20="","",'03 Hard'!C20)</f>
        <v/>
      </c>
      <c r="C8" s="3" t="str">
        <f>IF('03 Hard'!G20="","",'03 Hard'!G20)</f>
        <v/>
      </c>
      <c r="D8" s="3" t="str">
        <f>IF('03 Hard'!K20="","",'03 Hard'!K20)</f>
        <v/>
      </c>
      <c r="E8" s="3">
        <f>IF('03 Hard'!O20="","",'03 Hard'!O20)</f>
        <v>5</v>
      </c>
      <c r="F8" s="3" t="str">
        <f>IF('03 Hard'!S20="","",'03 Hard'!S20)</f>
        <v/>
      </c>
      <c r="G8" s="3">
        <f>IF('03 Hard'!W20="","",'03 Hard'!W20)</f>
        <v>7</v>
      </c>
      <c r="H8" s="3" t="str">
        <f>IF('03 Hard'!AA20="","",'03 Hard'!AA20)</f>
        <v/>
      </c>
      <c r="I8" s="3" t="str">
        <f>IF('03 Hard'!AE20="","",'03 Hard'!AE20)</f>
        <v/>
      </c>
      <c r="J8" s="3">
        <f>IF('03 Hard'!AI20="","",'03 Hard'!AI20)</f>
        <v>9</v>
      </c>
    </row>
    <row r="9" spans="1:10">
      <c r="A9" s="3"/>
      <c r="B9" s="3">
        <f>IF('03 Hard'!C23="","",'03 Hard'!C23)</f>
        <v>9</v>
      </c>
      <c r="C9" s="3">
        <f>IF('03 Hard'!G23="","",'03 Hard'!G23)</f>
        <v>2</v>
      </c>
      <c r="D9" s="3" t="str">
        <f>IF('03 Hard'!K23="","",'03 Hard'!K23)</f>
        <v/>
      </c>
      <c r="E9" s="3">
        <f>IF('03 Hard'!O23="","",'03 Hard'!O23)</f>
        <v>1</v>
      </c>
      <c r="F9" s="3" t="str">
        <f>IF('03 Hard'!S23="","",'03 Hard'!S23)</f>
        <v/>
      </c>
      <c r="G9" s="3">
        <f>IF('03 Hard'!W23="","",'03 Hard'!W23)</f>
        <v>8</v>
      </c>
      <c r="H9" s="3" t="str">
        <f>IF('03 Hard'!AA23="","",'03 Hard'!AA23)</f>
        <v/>
      </c>
      <c r="I9" s="3" t="str">
        <f>IF('03 Hard'!AE23="","",'03 Hard'!AE23)</f>
        <v/>
      </c>
      <c r="J9" s="3" t="str">
        <f>IF('03 Hard'!AI23="","",'03 Hard'!AI23)</f>
        <v/>
      </c>
    </row>
    <row r="10" spans="1:10">
      <c r="A10" s="3"/>
      <c r="B10" s="3" t="str">
        <f>IF('03 Hard'!C26="","",'03 Hard'!C26)</f>
        <v/>
      </c>
      <c r="C10" s="3">
        <f>IF('03 Hard'!G26="","",'03 Hard'!G26)</f>
        <v>3</v>
      </c>
      <c r="D10" s="3">
        <f>IF('03 Hard'!K26="","",'03 Hard'!K26)</f>
        <v>4</v>
      </c>
      <c r="E10" s="3" t="str">
        <f>IF('03 Hard'!O26="","",'03 Hard'!O26)</f>
        <v/>
      </c>
      <c r="F10" s="3">
        <f>IF('03 Hard'!S26="","",'03 Hard'!S26)</f>
        <v>5</v>
      </c>
      <c r="G10" s="3">
        <f>IF('03 Hard'!W26="","",'03 Hard'!W26)</f>
        <v>9</v>
      </c>
      <c r="H10" s="3" t="str">
        <f>IF('03 Hard'!AA26="","",'03 Hard'!AA26)</f>
        <v/>
      </c>
      <c r="I10" s="3" t="str">
        <f>IF('03 Hard'!AE26="","",'03 Hard'!AE26)</f>
        <v/>
      </c>
      <c r="J10" s="3" t="str">
        <f>IF('03 Hard'!AI26="","",'03 Hard'!AI26)</f>
        <v/>
      </c>
    </row>
    <row r="11" spans="1:10">
      <c r="A11" s="3"/>
      <c r="B11" s="3">
        <f>IF('03 Hard'!C29="","",'03 Hard'!C29)</f>
        <v>5</v>
      </c>
      <c r="C11" s="3" t="str">
        <f>IF('03 Hard'!G29="","",'03 Hard'!G29)</f>
        <v/>
      </c>
      <c r="D11" s="3">
        <f>IF('03 Hard'!K29="","",'03 Hard'!K29)</f>
        <v>7</v>
      </c>
      <c r="E11" s="3" t="str">
        <f>IF('03 Hard'!O29="","",'03 Hard'!O29)</f>
        <v/>
      </c>
      <c r="F11" s="3" t="str">
        <f>IF('03 Hard'!S29="","",'03 Hard'!S29)</f>
        <v/>
      </c>
      <c r="G11" s="3" t="str">
        <f>IF('03 Hard'!W29="","",'03 Hard'!W29)</f>
        <v/>
      </c>
      <c r="H11" s="3" t="str">
        <f>IF('03 Hard'!AA29="","",'03 Hard'!AA29)</f>
        <v/>
      </c>
      <c r="I11" s="3" t="str">
        <f>IF('03 Hard'!AE29="","",'03 Hard'!AE29)</f>
        <v/>
      </c>
      <c r="J11" s="3" t="str">
        <f>IF('03 Hard'!AI29="","",'03 Hard'!AI29)</f>
        <v/>
      </c>
    </row>
    <row r="12" spans="1:10">
      <c r="A12" s="3"/>
      <c r="B12" s="3"/>
      <c r="C12" s="3"/>
      <c r="D12" s="3"/>
      <c r="E12" s="3"/>
      <c r="F12" s="3"/>
      <c r="G12" s="3"/>
      <c r="H12" s="3"/>
      <c r="I12" s="3"/>
      <c r="J12" s="3"/>
    </row>
    <row r="13" spans="1:10">
      <c r="A13" s="3"/>
      <c r="B13" s="3"/>
      <c r="C13" s="3"/>
      <c r="D13" s="3"/>
      <c r="E13" s="3"/>
      <c r="F13" s="3"/>
      <c r="G13" s="3"/>
      <c r="H13" s="3"/>
      <c r="I13" s="3"/>
      <c r="J13" s="3"/>
    </row>
    <row r="14" spans="1:10">
      <c r="A14" s="5" t="s">
        <v>2</v>
      </c>
      <c r="B14" s="5"/>
      <c r="C14" s="5"/>
      <c r="D14" s="5"/>
      <c r="E14" s="5"/>
      <c r="F14" s="5"/>
      <c r="G14" s="5"/>
      <c r="H14" s="5"/>
      <c r="I14" s="5"/>
      <c r="J14" s="5"/>
    </row>
    <row r="15" spans="1:10">
      <c r="A15" s="3"/>
      <c r="B15" s="3" t="str" cm="1">
        <f t="array" ref="B15">INDEX($L$102:$T$110,ROW()-14,COLUMN()-1)</f>
        <v>23468</v>
      </c>
      <c r="C15" s="3" t="str" cm="1">
        <f t="array" ref="C15">INDEX($L$102:$T$110,ROW()-14,COLUMN()-1)</f>
        <v>1468</v>
      </c>
      <c r="D15" s="3" t="str" cm="1">
        <f t="array" ref="D15">INDEX($L$102:$T$110,ROW()-14,COLUMN()-1)</f>
        <v>123568</v>
      </c>
      <c r="E15" s="3" t="str" cm="1">
        <f t="array" ref="E15">INDEX($L$102:$T$110,ROW()-14,COLUMN()-1)</f>
        <v>368</v>
      </c>
      <c r="F15" s="3" t="str" cm="1">
        <f t="array" ref="F15">INDEX($L$102:$T$110,ROW()-14,COLUMN()-1)</f>
        <v>1368</v>
      </c>
      <c r="G15" s="3" t="str" cm="1">
        <f t="array" ref="G15">INDEX($L$102:$T$110,ROW()-14,COLUMN()-1)</f>
        <v>136</v>
      </c>
      <c r="H15" s="3" t="str" cm="1">
        <f t="array" ref="H15">INDEX($L$102:$T$110,ROW()-14,COLUMN()-1)</f>
        <v/>
      </c>
      <c r="I15" s="3" t="str" cm="1">
        <f t="array" ref="I15">INDEX($L$102:$T$110,ROW()-14,COLUMN()-1)</f>
        <v>35</v>
      </c>
      <c r="J15" s="3" t="str" cm="1">
        <f t="array" ref="J15">INDEX($L$102:$T$110,ROW()-14,COLUMN()-1)</f>
        <v/>
      </c>
    </row>
    <row r="16" spans="1:10">
      <c r="A16" s="3"/>
      <c r="B16" s="3" t="str" cm="1">
        <f t="array" ref="B16">INDEX($L$102:$T$110,ROW()-14,COLUMN()-1)</f>
        <v>367</v>
      </c>
      <c r="C16" s="3" t="str" cm="1">
        <f t="array" ref="C16">INDEX($L$102:$T$110,ROW()-14,COLUMN()-1)</f>
        <v>679</v>
      </c>
      <c r="D16" s="3" t="str" cm="1">
        <f t="array" ref="D16">INDEX($L$102:$T$110,ROW()-14,COLUMN()-1)</f>
        <v>3569</v>
      </c>
      <c r="E16" s="3" t="str" cm="1">
        <f t="array" ref="E16">INDEX($L$102:$T$110,ROW()-14,COLUMN()-1)</f>
        <v/>
      </c>
      <c r="F16" s="3" t="str" cm="1">
        <f t="array" ref="F16">INDEX($L$102:$T$110,ROW()-14,COLUMN()-1)</f>
        <v/>
      </c>
      <c r="G16" s="3" t="str" cm="1">
        <f t="array" ref="G16">INDEX($L$102:$T$110,ROW()-14,COLUMN()-1)</f>
        <v>36</v>
      </c>
      <c r="H16" s="3" t="str" cm="1">
        <f t="array" ref="H16">INDEX($L$102:$T$110,ROW()-14,COLUMN()-1)</f>
        <v/>
      </c>
      <c r="I16" s="3" t="str" cm="1">
        <f t="array" ref="I16">INDEX($L$102:$T$110,ROW()-14,COLUMN()-1)</f>
        <v/>
      </c>
      <c r="J16" s="3" t="str" cm="1">
        <f t="array" ref="J16">INDEX($L$102:$T$110,ROW()-14,COLUMN()-1)</f>
        <v>35</v>
      </c>
    </row>
    <row r="17" spans="1:10">
      <c r="A17" s="3"/>
      <c r="B17" s="3" t="str" cm="1">
        <f t="array" ref="B17">INDEX($L$102:$T$110,ROW()-14,COLUMN()-1)</f>
        <v>348</v>
      </c>
      <c r="C17" s="3" t="str" cm="1">
        <f t="array" ref="C17">INDEX($L$102:$T$110,ROW()-14,COLUMN()-1)</f>
        <v>1489</v>
      </c>
      <c r="D17" s="3" t="str" cm="1">
        <f t="array" ref="D17">INDEX($L$102:$T$110,ROW()-14,COLUMN()-1)</f>
        <v>1389</v>
      </c>
      <c r="E17" s="3" t="str" cm="1">
        <f t="array" ref="E17">INDEX($L$102:$T$110,ROW()-14,COLUMN()-1)</f>
        <v/>
      </c>
      <c r="F17" s="3" t="str" cm="1">
        <f t="array" ref="F17">INDEX($L$102:$T$110,ROW()-14,COLUMN()-1)</f>
        <v>1389</v>
      </c>
      <c r="G17" s="3" t="str" cm="1">
        <f t="array" ref="G17">INDEX($L$102:$T$110,ROW()-14,COLUMN()-1)</f>
        <v/>
      </c>
      <c r="H17" s="3" t="str" cm="1">
        <f t="array" ref="H17">INDEX($L$102:$T$110,ROW()-14,COLUMN()-1)</f>
        <v>34</v>
      </c>
      <c r="I17" s="3" t="str" cm="1">
        <f t="array" ref="I17">INDEX($L$102:$T$110,ROW()-14,COLUMN()-1)</f>
        <v/>
      </c>
      <c r="J17" s="3" t="str" cm="1">
        <f t="array" ref="J17">INDEX($L$102:$T$110,ROW()-14,COLUMN()-1)</f>
        <v/>
      </c>
    </row>
    <row r="18" spans="1:10">
      <c r="A18" s="3"/>
      <c r="B18" s="3" t="str" cm="1">
        <f t="array" ref="B18">INDEX($L$102:$T$110,ROW()-14,COLUMN()-1)</f>
        <v/>
      </c>
      <c r="C18" s="3" t="str" cm="1">
        <f t="array" ref="C18">INDEX($L$102:$T$110,ROW()-14,COLUMN()-1)</f>
        <v>678</v>
      </c>
      <c r="D18" s="3" t="str" cm="1">
        <f t="array" ref="D18">INDEX($L$102:$T$110,ROW()-14,COLUMN()-1)</f>
        <v>2368</v>
      </c>
      <c r="E18" s="3" t="str" cm="1">
        <f t="array" ref="E18">INDEX($L$102:$T$110,ROW()-14,COLUMN()-1)</f>
        <v/>
      </c>
      <c r="F18" s="3" t="str" cm="1">
        <f t="array" ref="F18">INDEX($L$102:$T$110,ROW()-14,COLUMN()-1)</f>
        <v>368</v>
      </c>
      <c r="G18" s="3" t="str" cm="1">
        <f t="array" ref="G18">INDEX($L$102:$T$110,ROW()-14,COLUMN()-1)</f>
        <v/>
      </c>
      <c r="H18" s="3" t="str" cm="1">
        <f t="array" ref="H18">INDEX($L$102:$T$110,ROW()-14,COLUMN()-1)</f>
        <v>235678</v>
      </c>
      <c r="I18" s="3" t="str" cm="1">
        <f t="array" ref="I18">INDEX($L$102:$T$110,ROW()-14,COLUMN()-1)</f>
        <v>3567</v>
      </c>
      <c r="J18" s="3" t="str" cm="1">
        <f t="array" ref="J18">INDEX($L$102:$T$110,ROW()-14,COLUMN()-1)</f>
        <v>2358</v>
      </c>
    </row>
    <row r="19" spans="1:10">
      <c r="A19" s="3"/>
      <c r="B19" s="3" t="str" cm="1">
        <f t="array" ref="B19">INDEX($L$102:$T$110,ROW()-14,COLUMN()-1)</f>
        <v>23678</v>
      </c>
      <c r="C19" s="3" t="str" cm="1">
        <f t="array" ref="C19">INDEX($L$102:$T$110,ROW()-14,COLUMN()-1)</f>
        <v/>
      </c>
      <c r="D19" s="3" t="str" cm="1">
        <f t="array" ref="D19">INDEX($L$102:$T$110,ROW()-14,COLUMN()-1)</f>
        <v>23689</v>
      </c>
      <c r="E19" s="3" t="str" cm="1">
        <f t="array" ref="E19">INDEX($L$102:$T$110,ROW()-14,COLUMN()-1)</f>
        <v>2368</v>
      </c>
      <c r="F19" s="3" t="str" cm="1">
        <f t="array" ref="F19">INDEX($L$102:$T$110,ROW()-14,COLUMN()-1)</f>
        <v>1368</v>
      </c>
      <c r="G19" s="3" t="str" cm="1">
        <f t="array" ref="G19">INDEX($L$102:$T$110,ROW()-14,COLUMN()-1)</f>
        <v>1236</v>
      </c>
      <c r="H19" s="3" t="str" cm="1">
        <f t="array" ref="H19">INDEX($L$102:$T$110,ROW()-14,COLUMN()-1)</f>
        <v>23678</v>
      </c>
      <c r="I19" s="3" t="str" cm="1">
        <f t="array" ref="I19">INDEX($L$102:$T$110,ROW()-14,COLUMN()-1)</f>
        <v/>
      </c>
      <c r="J19" s="3" t="str" cm="1">
        <f t="array" ref="J19">INDEX($L$102:$T$110,ROW()-14,COLUMN()-1)</f>
        <v>1238</v>
      </c>
    </row>
    <row r="20" spans="1:10">
      <c r="A20" s="3"/>
      <c r="B20" s="3" t="str" cm="1">
        <f t="array" ref="B20">INDEX($L$102:$T$110,ROW()-14,COLUMN()-1)</f>
        <v>23468</v>
      </c>
      <c r="C20" s="3" t="str" cm="1">
        <f t="array" ref="C20">INDEX($L$102:$T$110,ROW()-14,COLUMN()-1)</f>
        <v>468</v>
      </c>
      <c r="D20" s="3" t="str" cm="1">
        <f t="array" ref="D20">INDEX($L$102:$T$110,ROW()-14,COLUMN()-1)</f>
        <v>2368</v>
      </c>
      <c r="E20" s="3" t="str" cm="1">
        <f t="array" ref="E20">INDEX($L$102:$T$110,ROW()-14,COLUMN()-1)</f>
        <v/>
      </c>
      <c r="F20" s="3" t="str" cm="1">
        <f t="array" ref="F20">INDEX($L$102:$T$110,ROW()-14,COLUMN()-1)</f>
        <v>1368</v>
      </c>
      <c r="G20" s="3" t="str" cm="1">
        <f t="array" ref="G20">INDEX($L$102:$T$110,ROW()-14,COLUMN()-1)</f>
        <v/>
      </c>
      <c r="H20" s="3" t="str" cm="1">
        <f t="array" ref="H20">INDEX($L$102:$T$110,ROW()-14,COLUMN()-1)</f>
        <v>2368</v>
      </c>
      <c r="I20" s="3" t="str" cm="1">
        <f t="array" ref="I20">INDEX($L$102:$T$110,ROW()-14,COLUMN()-1)</f>
        <v>136</v>
      </c>
      <c r="J20" s="3" t="str" cm="1">
        <f t="array" ref="J20">INDEX($L$102:$T$110,ROW()-14,COLUMN()-1)</f>
        <v/>
      </c>
    </row>
    <row r="21" spans="1:10">
      <c r="A21" s="3"/>
      <c r="B21" s="3" t="str" cm="1">
        <f t="array" ref="B21">INDEX($L$102:$T$110,ROW()-14,COLUMN()-1)</f>
        <v/>
      </c>
      <c r="C21" s="3" t="str" cm="1">
        <f t="array" ref="C21">INDEX($L$102:$T$110,ROW()-14,COLUMN()-1)</f>
        <v/>
      </c>
      <c r="D21" s="3" t="str" cm="1">
        <f t="array" ref="D21">INDEX($L$102:$T$110,ROW()-14,COLUMN()-1)</f>
        <v>6</v>
      </c>
      <c r="E21" s="3" t="str" cm="1">
        <f t="array" ref="E21">INDEX($L$102:$T$110,ROW()-14,COLUMN()-1)</f>
        <v/>
      </c>
      <c r="F21" s="3" t="str" cm="1">
        <f t="array" ref="F21">INDEX($L$102:$T$110,ROW()-14,COLUMN()-1)</f>
        <v>3467</v>
      </c>
      <c r="G21" s="3" t="str" cm="1">
        <f t="array" ref="G21">INDEX($L$102:$T$110,ROW()-14,COLUMN()-1)</f>
        <v/>
      </c>
      <c r="H21" s="3" t="str" cm="1">
        <f t="array" ref="H21">INDEX($L$102:$T$110,ROW()-14,COLUMN()-1)</f>
        <v>34567</v>
      </c>
      <c r="I21" s="3" t="str" cm="1">
        <f t="array" ref="I21">INDEX($L$102:$T$110,ROW()-14,COLUMN()-1)</f>
        <v>3567</v>
      </c>
      <c r="J21" s="3" t="str" cm="1">
        <f t="array" ref="J21">INDEX($L$102:$T$110,ROW()-14,COLUMN()-1)</f>
        <v>345</v>
      </c>
    </row>
    <row r="22" spans="1:10">
      <c r="A22" s="3"/>
      <c r="B22" s="3" t="str" cm="1">
        <f t="array" ref="B22">INDEX($L$102:$T$110,ROW()-14,COLUMN()-1)</f>
        <v>68</v>
      </c>
      <c r="C22" s="3" t="str" cm="1">
        <f t="array" ref="C22">INDEX($L$102:$T$110,ROW()-14,COLUMN()-1)</f>
        <v/>
      </c>
      <c r="D22" s="3" t="str" cm="1">
        <f t="array" ref="D22">INDEX($L$102:$T$110,ROW()-14,COLUMN()-1)</f>
        <v/>
      </c>
      <c r="E22" s="3" t="str" cm="1">
        <f t="array" ref="E22">INDEX($L$102:$T$110,ROW()-14,COLUMN()-1)</f>
        <v>26</v>
      </c>
      <c r="F22" s="3" t="str" cm="1">
        <f t="array" ref="F22">INDEX($L$102:$T$110,ROW()-14,COLUMN()-1)</f>
        <v/>
      </c>
      <c r="G22" s="3" t="str" cm="1">
        <f t="array" ref="G22">INDEX($L$102:$T$110,ROW()-14,COLUMN()-1)</f>
        <v/>
      </c>
      <c r="H22" s="3" t="str" cm="1">
        <f t="array" ref="H22">INDEX($L$102:$T$110,ROW()-14,COLUMN()-1)</f>
        <v>2678</v>
      </c>
      <c r="I22" s="3" t="str" cm="1">
        <f t="array" ref="I22">INDEX($L$102:$T$110,ROW()-14,COLUMN()-1)</f>
        <v>167</v>
      </c>
      <c r="J22" s="3" t="str" cm="1">
        <f t="array" ref="J22">INDEX($L$102:$T$110,ROW()-14,COLUMN()-1)</f>
        <v>128</v>
      </c>
    </row>
    <row r="23" spans="1:10">
      <c r="A23" s="3"/>
      <c r="B23" s="3" t="str" cm="1">
        <f t="array" ref="B23">INDEX($L$102:$T$110,ROW()-14,COLUMN()-1)</f>
        <v/>
      </c>
      <c r="C23" s="3" t="str" cm="1">
        <f t="array" ref="C23">INDEX($L$102:$T$110,ROW()-14,COLUMN()-1)</f>
        <v>168</v>
      </c>
      <c r="D23" s="3" t="str" cm="1">
        <f t="array" ref="D23">INDEX($L$102:$T$110,ROW()-14,COLUMN()-1)</f>
        <v/>
      </c>
      <c r="E23" s="3" t="str" cm="1">
        <f t="array" ref="E23">INDEX($L$102:$T$110,ROW()-14,COLUMN()-1)</f>
        <v>236</v>
      </c>
      <c r="F23" s="3" t="str" cm="1">
        <f t="array" ref="F23">INDEX($L$102:$T$110,ROW()-14,COLUMN()-1)</f>
        <v>346</v>
      </c>
      <c r="G23" s="3" t="str" cm="1">
        <f t="array" ref="G23">INDEX($L$102:$T$110,ROW()-14,COLUMN()-1)</f>
        <v>236</v>
      </c>
      <c r="H23" s="3" t="str" cm="1">
        <f t="array" ref="H23">INDEX($L$102:$T$110,ROW()-14,COLUMN()-1)</f>
        <v>23468</v>
      </c>
      <c r="I23" s="3" t="str" cm="1">
        <f t="array" ref="I23">INDEX($L$102:$T$110,ROW()-14,COLUMN()-1)</f>
        <v>1369</v>
      </c>
      <c r="J23" s="3" t="str" cm="1">
        <f t="array" ref="J23">INDEX($L$102:$T$110,ROW()-14,COLUMN()-1)</f>
        <v>12348</v>
      </c>
    </row>
    <row r="24" spans="1:10">
      <c r="A24" s="3"/>
      <c r="B24" s="3"/>
      <c r="C24" s="3"/>
      <c r="D24" s="3"/>
      <c r="E24" s="3"/>
      <c r="F24" s="3"/>
      <c r="G24" s="3"/>
      <c r="H24" s="3"/>
      <c r="I24" s="3"/>
      <c r="J24" s="3"/>
    </row>
    <row r="25" spans="1:10">
      <c r="A25" s="3"/>
      <c r="B25" s="3"/>
      <c r="C25" s="3"/>
      <c r="D25" s="3"/>
      <c r="E25" s="3"/>
      <c r="F25" s="3"/>
      <c r="G25" s="3"/>
      <c r="H25" s="3"/>
      <c r="I25" s="3"/>
      <c r="J25" s="3"/>
    </row>
    <row r="26" spans="1:10">
      <c r="A26" s="5" t="s">
        <v>3</v>
      </c>
      <c r="B26" s="5"/>
      <c r="C26" s="5"/>
      <c r="D26" s="5"/>
      <c r="E26" s="5"/>
      <c r="F26" s="5"/>
      <c r="G26" s="5"/>
      <c r="H26" s="5"/>
      <c r="I26" s="5"/>
      <c r="J26" s="5"/>
    </row>
    <row r="27" spans="1:10">
      <c r="A27" s="3"/>
      <c r="B27" s="3"/>
      <c r="C27" s="3"/>
      <c r="D27" s="3"/>
      <c r="E27" s="3"/>
      <c r="F27" s="3"/>
      <c r="G27" s="3"/>
      <c r="H27" s="3">
        <v>9</v>
      </c>
      <c r="I27" s="3"/>
      <c r="J27" s="3">
        <v>7</v>
      </c>
    </row>
    <row r="28" spans="1:10">
      <c r="A28" s="3"/>
      <c r="B28" s="3"/>
      <c r="C28" s="3"/>
      <c r="D28" s="3"/>
      <c r="E28" s="3">
        <v>4</v>
      </c>
      <c r="F28" s="3">
        <v>2</v>
      </c>
      <c r="G28" s="3"/>
      <c r="H28" s="3">
        <v>1</v>
      </c>
      <c r="I28" s="3">
        <v>8</v>
      </c>
      <c r="J28" s="3"/>
    </row>
    <row r="29" spans="1:10">
      <c r="A29" s="3"/>
      <c r="B29" s="3"/>
      <c r="C29" s="3"/>
      <c r="D29" s="3"/>
      <c r="E29" s="3">
        <v>7</v>
      </c>
      <c r="F29" s="3"/>
      <c r="G29" s="3">
        <v>5</v>
      </c>
      <c r="H29" s="3"/>
      <c r="I29" s="3">
        <v>2</v>
      </c>
      <c r="J29" s="3">
        <v>6</v>
      </c>
    </row>
    <row r="30" spans="1:10">
      <c r="A30" s="3"/>
      <c r="B30" s="3">
        <v>1</v>
      </c>
      <c r="C30" s="3"/>
      <c r="D30" s="3"/>
      <c r="E30" s="3">
        <v>9</v>
      </c>
      <c r="F30" s="3"/>
      <c r="G30" s="3">
        <v>4</v>
      </c>
      <c r="H30" s="3"/>
      <c r="I30" s="3"/>
      <c r="J30" s="3"/>
    </row>
    <row r="31" spans="1:10">
      <c r="A31" s="3"/>
      <c r="B31" s="3"/>
      <c r="C31" s="3">
        <v>5</v>
      </c>
      <c r="D31" s="3"/>
      <c r="E31" s="3"/>
      <c r="F31" s="3"/>
      <c r="G31" s="3"/>
      <c r="H31" s="3"/>
      <c r="I31" s="3">
        <v>4</v>
      </c>
      <c r="J31" s="3"/>
    </row>
    <row r="32" spans="1:10">
      <c r="A32" s="3"/>
      <c r="B32" s="3"/>
      <c r="C32" s="3"/>
      <c r="D32" s="3"/>
      <c r="E32" s="3">
        <v>5</v>
      </c>
      <c r="F32" s="3"/>
      <c r="G32" s="3">
        <v>7</v>
      </c>
      <c r="H32" s="3"/>
      <c r="I32" s="3"/>
      <c r="J32" s="3">
        <v>9</v>
      </c>
    </row>
    <row r="33" spans="1:10">
      <c r="A33" s="3"/>
      <c r="B33" s="3">
        <v>9</v>
      </c>
      <c r="C33" s="3">
        <v>2</v>
      </c>
      <c r="D33" s="3"/>
      <c r="E33" s="3">
        <v>1</v>
      </c>
      <c r="F33" s="3"/>
      <c r="G33" s="3">
        <v>8</v>
      </c>
      <c r="H33" s="3"/>
      <c r="I33" s="3"/>
      <c r="J33" s="3"/>
    </row>
    <row r="34" spans="1:10">
      <c r="A34" s="3"/>
      <c r="B34" s="3"/>
      <c r="C34" s="3">
        <v>3</v>
      </c>
      <c r="D34" s="3">
        <v>4</v>
      </c>
      <c r="E34" s="3"/>
      <c r="F34" s="3">
        <v>5</v>
      </c>
      <c r="G34" s="3">
        <v>9</v>
      </c>
      <c r="H34" s="3"/>
      <c r="I34" s="3"/>
      <c r="J34" s="3"/>
    </row>
    <row r="35" spans="1:10">
      <c r="A35" s="3"/>
      <c r="B35" s="3">
        <v>5</v>
      </c>
      <c r="C35" s="3"/>
      <c r="D35" s="3">
        <v>7</v>
      </c>
      <c r="E35" s="3"/>
      <c r="F35" s="3"/>
      <c r="G35" s="3"/>
      <c r="H35" s="3"/>
      <c r="I35" s="3"/>
      <c r="J35" s="3"/>
    </row>
    <row r="36" spans="1:10">
      <c r="A36" s="3"/>
      <c r="B36" s="3"/>
      <c r="C36" s="3"/>
      <c r="D36" s="3"/>
      <c r="E36" s="3"/>
      <c r="F36" s="3"/>
      <c r="G36" s="3"/>
      <c r="H36" s="3"/>
      <c r="I36" s="3"/>
      <c r="J36" s="3"/>
    </row>
    <row r="37" spans="1:10">
      <c r="A37" s="3"/>
      <c r="B37" s="3"/>
      <c r="C37" s="3"/>
      <c r="D37" s="3"/>
      <c r="E37" s="3"/>
      <c r="F37" s="3"/>
      <c r="G37" s="3"/>
      <c r="H37" s="3"/>
      <c r="I37" s="3"/>
      <c r="J37" s="3"/>
    </row>
    <row r="38" spans="1:10">
      <c r="A38" s="5" t="s">
        <v>4</v>
      </c>
      <c r="B38" s="5"/>
      <c r="C38" s="5"/>
      <c r="D38" s="5"/>
      <c r="E38" s="5"/>
      <c r="F38" s="5"/>
      <c r="G38" s="5"/>
      <c r="H38" s="5"/>
      <c r="I38" s="5"/>
      <c r="J38" s="5"/>
    </row>
    <row r="39" spans="1:10">
      <c r="A39" s="3"/>
      <c r="B39" s="3">
        <v>4</v>
      </c>
      <c r="C39" s="3">
        <v>6</v>
      </c>
      <c r="D39" s="3">
        <v>2</v>
      </c>
      <c r="E39" s="3">
        <v>8</v>
      </c>
      <c r="F39" s="3">
        <v>3</v>
      </c>
      <c r="G39" s="3">
        <v>1</v>
      </c>
      <c r="H39" s="3">
        <v>9</v>
      </c>
      <c r="I39" s="3">
        <v>5</v>
      </c>
      <c r="J39" s="3">
        <v>7</v>
      </c>
    </row>
    <row r="40" spans="1:10">
      <c r="A40" s="3"/>
      <c r="B40" s="3">
        <v>7</v>
      </c>
      <c r="C40" s="3">
        <v>9</v>
      </c>
      <c r="D40" s="3">
        <v>5</v>
      </c>
      <c r="E40" s="3">
        <v>4</v>
      </c>
      <c r="F40" s="3">
        <v>2</v>
      </c>
      <c r="G40" s="3">
        <v>6</v>
      </c>
      <c r="H40" s="3">
        <v>1</v>
      </c>
      <c r="I40" s="3">
        <v>8</v>
      </c>
      <c r="J40" s="3">
        <v>3</v>
      </c>
    </row>
    <row r="41" spans="1:10">
      <c r="A41" s="3"/>
      <c r="B41" s="3">
        <v>3</v>
      </c>
      <c r="C41" s="3">
        <v>8</v>
      </c>
      <c r="D41" s="3">
        <v>1</v>
      </c>
      <c r="E41" s="3">
        <v>7</v>
      </c>
      <c r="F41" s="3">
        <v>9</v>
      </c>
      <c r="G41" s="3">
        <v>5</v>
      </c>
      <c r="H41" s="3">
        <v>4</v>
      </c>
      <c r="I41" s="3">
        <v>2</v>
      </c>
      <c r="J41" s="3">
        <v>6</v>
      </c>
    </row>
    <row r="42" spans="1:10">
      <c r="A42" s="3"/>
      <c r="B42" s="3">
        <v>1</v>
      </c>
      <c r="C42" s="3">
        <v>7</v>
      </c>
      <c r="D42" s="3">
        <v>3</v>
      </c>
      <c r="E42" s="3">
        <v>9</v>
      </c>
      <c r="F42" s="3">
        <v>8</v>
      </c>
      <c r="G42" s="3">
        <v>4</v>
      </c>
      <c r="H42" s="3">
        <v>2</v>
      </c>
      <c r="I42" s="3">
        <v>6</v>
      </c>
      <c r="J42" s="3">
        <v>5</v>
      </c>
    </row>
    <row r="43" spans="1:10">
      <c r="A43" s="3"/>
      <c r="B43" s="3">
        <v>6</v>
      </c>
      <c r="C43" s="3">
        <v>5</v>
      </c>
      <c r="D43" s="3">
        <v>9</v>
      </c>
      <c r="E43" s="3">
        <v>3</v>
      </c>
      <c r="F43" s="3">
        <v>1</v>
      </c>
      <c r="G43" s="3">
        <v>2</v>
      </c>
      <c r="H43" s="3">
        <v>7</v>
      </c>
      <c r="I43" s="3">
        <v>4</v>
      </c>
      <c r="J43" s="3">
        <v>8</v>
      </c>
    </row>
    <row r="44" spans="1:10">
      <c r="A44" s="3"/>
      <c r="B44" s="3">
        <v>2</v>
      </c>
      <c r="C44" s="3">
        <v>4</v>
      </c>
      <c r="D44" s="3">
        <v>8</v>
      </c>
      <c r="E44" s="3">
        <v>5</v>
      </c>
      <c r="F44" s="3">
        <v>6</v>
      </c>
      <c r="G44" s="3">
        <v>7</v>
      </c>
      <c r="H44" s="3">
        <v>3</v>
      </c>
      <c r="I44" s="3">
        <v>1</v>
      </c>
      <c r="J44" s="3">
        <v>9</v>
      </c>
    </row>
    <row r="45" spans="1:10">
      <c r="A45" s="3"/>
      <c r="B45" s="3">
        <v>9</v>
      </c>
      <c r="C45" s="3">
        <v>2</v>
      </c>
      <c r="D45" s="3">
        <v>6</v>
      </c>
      <c r="E45" s="3">
        <v>1</v>
      </c>
      <c r="F45" s="3">
        <v>7</v>
      </c>
      <c r="G45" s="3">
        <v>8</v>
      </c>
      <c r="H45" s="3">
        <v>5</v>
      </c>
      <c r="I45" s="3">
        <v>3</v>
      </c>
      <c r="J45" s="3">
        <v>4</v>
      </c>
    </row>
    <row r="46" spans="1:10">
      <c r="A46" s="3"/>
      <c r="B46" s="3">
        <v>8</v>
      </c>
      <c r="C46" s="3">
        <v>3</v>
      </c>
      <c r="D46" s="3">
        <v>4</v>
      </c>
      <c r="E46" s="3">
        <v>2</v>
      </c>
      <c r="F46" s="3">
        <v>5</v>
      </c>
      <c r="G46" s="3">
        <v>9</v>
      </c>
      <c r="H46" s="3">
        <v>6</v>
      </c>
      <c r="I46" s="3">
        <v>7</v>
      </c>
      <c r="J46" s="3">
        <v>1</v>
      </c>
    </row>
    <row r="47" spans="1:10">
      <c r="A47" s="3"/>
      <c r="B47" s="3">
        <v>5</v>
      </c>
      <c r="C47" s="3">
        <v>1</v>
      </c>
      <c r="D47" s="3">
        <v>7</v>
      </c>
      <c r="E47" s="3">
        <v>6</v>
      </c>
      <c r="F47" s="3">
        <v>4</v>
      </c>
      <c r="G47" s="3">
        <v>3</v>
      </c>
      <c r="H47" s="3">
        <v>8</v>
      </c>
      <c r="I47" s="3">
        <v>9</v>
      </c>
      <c r="J47" s="3">
        <v>2</v>
      </c>
    </row>
    <row r="48" spans="1:10">
      <c r="A48" s="3"/>
      <c r="B48" s="3"/>
      <c r="C48" s="3"/>
      <c r="D48" s="3"/>
      <c r="E48" s="3"/>
      <c r="F48" s="3"/>
      <c r="G48" s="3"/>
      <c r="H48" s="3"/>
      <c r="I48" s="3"/>
      <c r="J48" s="3"/>
    </row>
    <row r="49" spans="1:10">
      <c r="A49" s="3"/>
      <c r="B49" s="3"/>
      <c r="C49" s="3"/>
      <c r="D49" s="3"/>
      <c r="E49" s="3"/>
      <c r="F49" s="3"/>
      <c r="G49" s="3"/>
      <c r="H49" s="3"/>
      <c r="I49" s="3"/>
      <c r="J49" s="3"/>
    </row>
    <row r="50" spans="1:10">
      <c r="A50" s="5" t="s">
        <v>5</v>
      </c>
      <c r="B50" s="5"/>
      <c r="C50" s="5"/>
      <c r="D50" s="5"/>
      <c r="E50" s="5"/>
      <c r="F50" s="5"/>
      <c r="G50" s="5"/>
      <c r="H50" s="5"/>
      <c r="I50" s="5"/>
      <c r="J50" s="5"/>
    </row>
    <row r="51" spans="1:10">
      <c r="A51" s="3"/>
      <c r="B51" s="3" t="b" cm="1">
        <f t="array" ref="B51">SDK_Conflict($B$3:$J$11,1,1)</f>
        <v>0</v>
      </c>
      <c r="C51" s="3" t="b" cm="1">
        <f t="array" ref="C51">SDK_Conflict($B$3:$J$11,1,2)</f>
        <v>0</v>
      </c>
      <c r="D51" s="3" t="b" cm="1">
        <f t="array" ref="D51">SDK_Conflict($B$3:$J$11,1,3)</f>
        <v>0</v>
      </c>
      <c r="E51" s="3" t="b" cm="1">
        <f t="array" ref="E51">SDK_Conflict($B$3:$J$11,1,4)</f>
        <v>0</v>
      </c>
      <c r="F51" s="3" t="b" cm="1">
        <f t="array" ref="F51">SDK_Conflict($B$3:$J$11,1,5)</f>
        <v>0</v>
      </c>
      <c r="G51" s="3" t="b" cm="1">
        <f t="array" ref="G51">SDK_Conflict($B$3:$J$11,1,6)</f>
        <v>0</v>
      </c>
      <c r="H51" s="3" t="b" cm="1">
        <f t="array" ref="H51">SDK_Conflict($B$3:$J$11,1,7)</f>
        <v>0</v>
      </c>
      <c r="I51" s="3" t="b" cm="1">
        <f t="array" ref="I51">SDK_Conflict($B$3:$J$11,1,8)</f>
        <v>0</v>
      </c>
      <c r="J51" s="3" t="b" cm="1">
        <f t="array" ref="J51">SDK_Conflict($B$3:$J$11,1,9)</f>
        <v>0</v>
      </c>
    </row>
    <row r="52" spans="1:10">
      <c r="A52" s="3"/>
      <c r="B52" s="3" t="b" cm="1">
        <f t="array" ref="B52">SDK_Conflict($B$3:$J$11,2,1)</f>
        <v>0</v>
      </c>
      <c r="C52" s="3" t="b" cm="1">
        <f t="array" ref="C52">SDK_Conflict($B$3:$J$11,2,2)</f>
        <v>0</v>
      </c>
      <c r="D52" s="3" t="b" cm="1">
        <f t="array" ref="D52">SDK_Conflict($B$3:$J$11,2,3)</f>
        <v>0</v>
      </c>
      <c r="E52" s="3" t="b" cm="1">
        <f t="array" ref="E52">SDK_Conflict($B$3:$J$11,2,4)</f>
        <v>0</v>
      </c>
      <c r="F52" s="3" t="b" cm="1">
        <f t="array" ref="F52">SDK_Conflict($B$3:$J$11,2,5)</f>
        <v>0</v>
      </c>
      <c r="G52" s="3" t="b" cm="1">
        <f t="array" ref="G52">SDK_Conflict($B$3:$J$11,2,6)</f>
        <v>0</v>
      </c>
      <c r="H52" s="3" t="b" cm="1">
        <f t="array" ref="H52">SDK_Conflict($B$3:$J$11,2,7)</f>
        <v>0</v>
      </c>
      <c r="I52" s="3" t="b" cm="1">
        <f t="array" ref="I52">SDK_Conflict($B$3:$J$11,2,8)</f>
        <v>0</v>
      </c>
      <c r="J52" s="3" t="b" cm="1">
        <f t="array" ref="J52">SDK_Conflict($B$3:$J$11,2,9)</f>
        <v>0</v>
      </c>
    </row>
    <row r="53" spans="1:10">
      <c r="A53" s="3"/>
      <c r="B53" s="3" t="b" cm="1">
        <f t="array" ref="B53">SDK_Conflict($B$3:$J$11,3,1)</f>
        <v>0</v>
      </c>
      <c r="C53" s="3" t="b" cm="1">
        <f t="array" ref="C53">SDK_Conflict($B$3:$J$11,3,2)</f>
        <v>0</v>
      </c>
      <c r="D53" s="3" t="b" cm="1">
        <f t="array" ref="D53">SDK_Conflict($B$3:$J$11,3,3)</f>
        <v>0</v>
      </c>
      <c r="E53" s="3" t="b" cm="1">
        <f t="array" ref="E53">SDK_Conflict($B$3:$J$11,3,4)</f>
        <v>0</v>
      </c>
      <c r="F53" s="3" t="b" cm="1">
        <f t="array" ref="F53">SDK_Conflict($B$3:$J$11,3,5)</f>
        <v>0</v>
      </c>
      <c r="G53" s="3" t="b" cm="1">
        <f t="array" ref="G53">SDK_Conflict($B$3:$J$11,3,6)</f>
        <v>0</v>
      </c>
      <c r="H53" s="3" t="b" cm="1">
        <f t="array" ref="H53">SDK_Conflict($B$3:$J$11,3,7)</f>
        <v>0</v>
      </c>
      <c r="I53" s="3" t="b" cm="1">
        <f t="array" ref="I53">SDK_Conflict($B$3:$J$11,3,8)</f>
        <v>0</v>
      </c>
      <c r="J53" s="3" t="b" cm="1">
        <f t="array" ref="J53">SDK_Conflict($B$3:$J$11,3,9)</f>
        <v>0</v>
      </c>
    </row>
    <row r="54" spans="1:10">
      <c r="A54" s="3"/>
      <c r="B54" s="3" t="b" cm="1">
        <f t="array" ref="B54">SDK_Conflict($B$3:$J$11,4,1)</f>
        <v>0</v>
      </c>
      <c r="C54" s="3" t="b" cm="1">
        <f t="array" ref="C54">SDK_Conflict($B$3:$J$11,4,2)</f>
        <v>0</v>
      </c>
      <c r="D54" s="3" t="b" cm="1">
        <f t="array" ref="D54">SDK_Conflict($B$3:$J$11,4,3)</f>
        <v>0</v>
      </c>
      <c r="E54" s="3" t="b" cm="1">
        <f t="array" ref="E54">SDK_Conflict($B$3:$J$11,4,4)</f>
        <v>0</v>
      </c>
      <c r="F54" s="3" t="b" cm="1">
        <f t="array" ref="F54">SDK_Conflict($B$3:$J$11,4,5)</f>
        <v>0</v>
      </c>
      <c r="G54" s="3" t="b" cm="1">
        <f t="array" ref="G54">SDK_Conflict($B$3:$J$11,4,6)</f>
        <v>0</v>
      </c>
      <c r="H54" s="3" t="b" cm="1">
        <f t="array" ref="H54">SDK_Conflict($B$3:$J$11,4,7)</f>
        <v>0</v>
      </c>
      <c r="I54" s="3" t="b" cm="1">
        <f t="array" ref="I54">SDK_Conflict($B$3:$J$11,4,8)</f>
        <v>0</v>
      </c>
      <c r="J54" s="3" t="b" cm="1">
        <f t="array" ref="J54">SDK_Conflict($B$3:$J$11,4,9)</f>
        <v>0</v>
      </c>
    </row>
    <row r="55" spans="1:10">
      <c r="A55" s="3"/>
      <c r="B55" s="3" t="b" cm="1">
        <f t="array" ref="B55">SDK_Conflict($B$3:$J$11,5,1)</f>
        <v>0</v>
      </c>
      <c r="C55" s="3" t="b" cm="1">
        <f t="array" ref="C55">SDK_Conflict($B$3:$J$11,5,2)</f>
        <v>0</v>
      </c>
      <c r="D55" s="3" t="b" cm="1">
        <f t="array" ref="D55">SDK_Conflict($B$3:$J$11,5,3)</f>
        <v>0</v>
      </c>
      <c r="E55" s="3" t="b" cm="1">
        <f t="array" ref="E55">SDK_Conflict($B$3:$J$11,5,4)</f>
        <v>0</v>
      </c>
      <c r="F55" s="3" t="b" cm="1">
        <f t="array" ref="F55">SDK_Conflict($B$3:$J$11,5,5)</f>
        <v>0</v>
      </c>
      <c r="G55" s="3" t="b" cm="1">
        <f t="array" ref="G55">SDK_Conflict($B$3:$J$11,5,6)</f>
        <v>0</v>
      </c>
      <c r="H55" s="3" t="b" cm="1">
        <f t="array" ref="H55">SDK_Conflict($B$3:$J$11,5,7)</f>
        <v>0</v>
      </c>
      <c r="I55" s="3" t="b" cm="1">
        <f t="array" ref="I55">SDK_Conflict($B$3:$J$11,5,8)</f>
        <v>0</v>
      </c>
      <c r="J55" s="3" t="b" cm="1">
        <f t="array" ref="J55">SDK_Conflict($B$3:$J$11,5,9)</f>
        <v>0</v>
      </c>
    </row>
    <row r="56" spans="1:10">
      <c r="A56" s="3"/>
      <c r="B56" s="3" t="b" cm="1">
        <f t="array" ref="B56">SDK_Conflict($B$3:$J$11,6,1)</f>
        <v>0</v>
      </c>
      <c r="C56" s="3" t="b" cm="1">
        <f t="array" ref="C56">SDK_Conflict($B$3:$J$11,6,2)</f>
        <v>0</v>
      </c>
      <c r="D56" s="3" t="b" cm="1">
        <f t="array" ref="D56">SDK_Conflict($B$3:$J$11,6,3)</f>
        <v>0</v>
      </c>
      <c r="E56" s="3" t="b" cm="1">
        <f t="array" ref="E56">SDK_Conflict($B$3:$J$11,6,4)</f>
        <v>0</v>
      </c>
      <c r="F56" s="3" t="b" cm="1">
        <f t="array" ref="F56">SDK_Conflict($B$3:$J$11,6,5)</f>
        <v>0</v>
      </c>
      <c r="G56" s="3" t="b" cm="1">
        <f t="array" ref="G56">SDK_Conflict($B$3:$J$11,6,6)</f>
        <v>0</v>
      </c>
      <c r="H56" s="3" t="b" cm="1">
        <f t="array" ref="H56">SDK_Conflict($B$3:$J$11,6,7)</f>
        <v>0</v>
      </c>
      <c r="I56" s="3" t="b" cm="1">
        <f t="array" ref="I56">SDK_Conflict($B$3:$J$11,6,8)</f>
        <v>0</v>
      </c>
      <c r="J56" s="3" t="b" cm="1">
        <f t="array" ref="J56">SDK_Conflict($B$3:$J$11,6,9)</f>
        <v>0</v>
      </c>
    </row>
    <row r="57" spans="1:10">
      <c r="A57" s="3"/>
      <c r="B57" s="3" t="b" cm="1">
        <f t="array" ref="B57">SDK_Conflict($B$3:$J$11,7,1)</f>
        <v>0</v>
      </c>
      <c r="C57" s="3" t="b" cm="1">
        <f t="array" ref="C57">SDK_Conflict($B$3:$J$11,7,2)</f>
        <v>0</v>
      </c>
      <c r="D57" s="3" t="b" cm="1">
        <f t="array" ref="D57">SDK_Conflict($B$3:$J$11,7,3)</f>
        <v>0</v>
      </c>
      <c r="E57" s="3" t="b" cm="1">
        <f t="array" ref="E57">SDK_Conflict($B$3:$J$11,7,4)</f>
        <v>0</v>
      </c>
      <c r="F57" s="3" t="b" cm="1">
        <f t="array" ref="F57">SDK_Conflict($B$3:$J$11,7,5)</f>
        <v>0</v>
      </c>
      <c r="G57" s="3" t="b" cm="1">
        <f t="array" ref="G57">SDK_Conflict($B$3:$J$11,7,6)</f>
        <v>0</v>
      </c>
      <c r="H57" s="3" t="b" cm="1">
        <f t="array" ref="H57">SDK_Conflict($B$3:$J$11,7,7)</f>
        <v>0</v>
      </c>
      <c r="I57" s="3" t="b" cm="1">
        <f t="array" ref="I57">SDK_Conflict($B$3:$J$11,7,8)</f>
        <v>0</v>
      </c>
      <c r="J57" s="3" t="b" cm="1">
        <f t="array" ref="J57">SDK_Conflict($B$3:$J$11,7,9)</f>
        <v>0</v>
      </c>
    </row>
    <row r="58" spans="1:10">
      <c r="A58" s="3"/>
      <c r="B58" s="3" t="b" cm="1">
        <f t="array" ref="B58">SDK_Conflict($B$3:$J$11,8,1)</f>
        <v>0</v>
      </c>
      <c r="C58" s="3" t="b" cm="1">
        <f t="array" ref="C58">SDK_Conflict($B$3:$J$11,8,2)</f>
        <v>0</v>
      </c>
      <c r="D58" s="3" t="b" cm="1">
        <f t="array" ref="D58">SDK_Conflict($B$3:$J$11,8,3)</f>
        <v>0</v>
      </c>
      <c r="E58" s="3" t="b" cm="1">
        <f t="array" ref="E58">SDK_Conflict($B$3:$J$11,8,4)</f>
        <v>0</v>
      </c>
      <c r="F58" s="3" t="b" cm="1">
        <f t="array" ref="F58">SDK_Conflict($B$3:$J$11,8,5)</f>
        <v>0</v>
      </c>
      <c r="G58" s="3" t="b" cm="1">
        <f t="array" ref="G58">SDK_Conflict($B$3:$J$11,8,6)</f>
        <v>0</v>
      </c>
      <c r="H58" s="3" t="b" cm="1">
        <f t="array" ref="H58">SDK_Conflict($B$3:$J$11,8,7)</f>
        <v>0</v>
      </c>
      <c r="I58" s="3" t="b" cm="1">
        <f t="array" ref="I58">SDK_Conflict($B$3:$J$11,8,8)</f>
        <v>0</v>
      </c>
      <c r="J58" s="3" t="b" cm="1">
        <f t="array" ref="J58">SDK_Conflict($B$3:$J$11,8,9)</f>
        <v>0</v>
      </c>
    </row>
    <row r="59" spans="1:10">
      <c r="A59" s="3"/>
      <c r="B59" s="3" t="b" cm="1">
        <f t="array" ref="B59">SDK_Conflict($B$3:$J$11,9,1)</f>
        <v>0</v>
      </c>
      <c r="C59" s="3" t="b" cm="1">
        <f t="array" ref="C59">SDK_Conflict($B$3:$J$11,9,2)</f>
        <v>0</v>
      </c>
      <c r="D59" s="3" t="b" cm="1">
        <f t="array" ref="D59">SDK_Conflict($B$3:$J$11,9,3)</f>
        <v>0</v>
      </c>
      <c r="E59" s="3" t="b" cm="1">
        <f t="array" ref="E59">SDK_Conflict($B$3:$J$11,9,4)</f>
        <v>0</v>
      </c>
      <c r="F59" s="3" t="b" cm="1">
        <f t="array" ref="F59">SDK_Conflict($B$3:$J$11,9,5)</f>
        <v>0</v>
      </c>
      <c r="G59" s="3" t="b" cm="1">
        <f t="array" ref="G59">SDK_Conflict($B$3:$J$11,9,6)</f>
        <v>0</v>
      </c>
      <c r="H59" s="3" t="b" cm="1">
        <f t="array" ref="H59">SDK_Conflict($B$3:$J$11,9,7)</f>
        <v>0</v>
      </c>
      <c r="I59" s="3" t="b" cm="1">
        <f t="array" ref="I59">SDK_Conflict($B$3:$J$11,9,8)</f>
        <v>0</v>
      </c>
      <c r="J59" s="3" t="b" cm="1">
        <f t="array" ref="J59">SDK_Conflict($B$3:$J$11,9,9)</f>
        <v>0</v>
      </c>
    </row>
    <row r="60" spans="1:10">
      <c r="A60" s="1"/>
      <c r="B60" s="1"/>
      <c r="C60" s="1"/>
      <c r="D60" s="1"/>
      <c r="E60" s="1"/>
      <c r="F60" s="1"/>
      <c r="G60" s="1"/>
      <c r="H60" s="1"/>
      <c r="I60" s="1"/>
      <c r="J60" s="1"/>
    </row>
    <row r="61" spans="1:10" ht="34">
      <c r="A61" s="4" t="s">
        <v>34</v>
      </c>
      <c r="B61" s="4"/>
      <c r="C61" s="4"/>
      <c r="D61" s="4"/>
      <c r="E61" s="4"/>
      <c r="F61" s="4"/>
      <c r="G61" s="4"/>
      <c r="H61" s="4"/>
      <c r="I61" s="4"/>
      <c r="J61" s="4"/>
    </row>
    <row r="62" spans="1:10" ht="17">
      <c r="A62" s="2" t="s">
        <v>35</v>
      </c>
      <c r="B62" s="127" t="str" cm="1">
        <f t="array" ref="B62">SDK_NextHint($B$3:$J$11)</f>
        <v>Naked single · R7C3 = 6 · This is the only legal candidate remaining in the square.</v>
      </c>
      <c r="C62" s="127"/>
      <c r="D62" s="127"/>
      <c r="E62" s="127"/>
      <c r="F62" s="127"/>
      <c r="G62" s="127"/>
      <c r="H62" s="127"/>
      <c r="I62" s="127"/>
      <c r="J62" s="127"/>
    </row>
    <row r="63" spans="1:10" ht="17">
      <c r="A63" s="2" t="s">
        <v>36</v>
      </c>
      <c r="B63" s="127" t="str" cm="1">
        <f t="array" ref="B63">SDK_HintNaked($B$3:$J$11)</f>
        <v>Naked single · R7C3 = 6 · This is the only legal candidate remaining in the square.</v>
      </c>
      <c r="C63" s="127"/>
      <c r="D63" s="127"/>
      <c r="E63" s="127"/>
      <c r="F63" s="127"/>
      <c r="G63" s="127"/>
      <c r="H63" s="127"/>
      <c r="I63" s="127"/>
      <c r="J63" s="127"/>
    </row>
    <row r="64" spans="1:10" ht="34">
      <c r="A64" s="2" t="s">
        <v>37</v>
      </c>
      <c r="B64" s="127" t="str" cm="1">
        <f t="array" ref="B64">SDK_HintHiddenRow($B$3:$J$11)</f>
        <v>Hidden single in row · R5C3 = 9 · Digit 9 appears in only one candidate set in row 5.</v>
      </c>
      <c r="C64" s="127"/>
      <c r="D64" s="127"/>
      <c r="E64" s="127"/>
      <c r="F64" s="127"/>
      <c r="G64" s="127"/>
      <c r="H64" s="127"/>
      <c r="I64" s="127"/>
      <c r="J64" s="127"/>
    </row>
    <row r="65" spans="1:10" ht="34">
      <c r="A65" s="2" t="s">
        <v>38</v>
      </c>
      <c r="B65" s="127" t="str" cm="1">
        <f t="array" ref="B65">SDK_HintHiddenCol($B$3:$J$11)</f>
        <v>Hidden single in column · R7C5 = 7 · Digit 7 appears in only one candidate set in column 5.</v>
      </c>
      <c r="C65" s="127"/>
      <c r="D65" s="127"/>
      <c r="E65" s="127"/>
      <c r="F65" s="127"/>
      <c r="G65" s="127"/>
      <c r="H65" s="127"/>
      <c r="I65" s="127"/>
      <c r="J65" s="127"/>
    </row>
    <row r="66" spans="1:10" ht="17">
      <c r="A66" s="2" t="s">
        <v>39</v>
      </c>
      <c r="B66" s="127" t="str" cm="1">
        <f t="array" ref="B66">SDK_HintHiddenBox($B$3:$J$11)</f>
        <v>Hidden single in box · R3C5 = 9 · Digit 9 appears in only one candidate set in box 2.</v>
      </c>
      <c r="C66" s="127"/>
      <c r="D66" s="127"/>
      <c r="E66" s="127"/>
      <c r="F66" s="127"/>
      <c r="G66" s="127"/>
      <c r="H66" s="127"/>
      <c r="I66" s="127"/>
      <c r="J66" s="127"/>
    </row>
    <row r="68" spans="1:10" ht="51">
      <c r="A68" s="2" t="s">
        <v>61</v>
      </c>
      <c r="B68" t="str">
        <f>INDEX(SDK_CandidateMatrix($B$27:$J$35),1,3)</f>
        <v>123568</v>
      </c>
    </row>
    <row r="69" spans="1:10" ht="34">
      <c r="A69" s="2" t="s">
        <v>62</v>
      </c>
      <c r="B69" t="str" cm="1">
        <f t="array" ref="B69">SDK_HintPointingRow($B$27:$J$35)</f>
        <v>Pointing row · Box 5 confines digit 2 to row 5 via R5C4, R5C6 · Remove 2 from R5C1, R5C3, R5C7, R5C9.</v>
      </c>
    </row>
    <row r="70" spans="1:10" ht="34">
      <c r="A70" s="2" t="s">
        <v>63</v>
      </c>
      <c r="B70" t="str" cm="1">
        <f t="array" ref="B70">SDK_HintPointingCol($B$27:$J$35)</f>
        <v/>
      </c>
    </row>
    <row r="71" spans="1:10" ht="34">
      <c r="A71" s="2" t="s">
        <v>64</v>
      </c>
      <c r="B71" t="str" cm="1">
        <f t="array" ref="B71">SDK_HintPointing($B$27:$J$35)</f>
        <v>Pointing row · Box 5 confines digit 2 to row 5 via R5C4, R5C6 · Remove 2 from R5C1, R5C3, R5C7, R5C9.</v>
      </c>
    </row>
    <row r="72" spans="1:10" ht="34">
      <c r="A72" s="2" t="s">
        <v>65</v>
      </c>
      <c r="B72" t="str" cm="1">
        <f t="array" ref="B72">SDK_BasicHint($B$27:$J$35)</f>
        <v>Naked single · R7C3 = 6 · This is the only legal candidate remaining in the square.</v>
      </c>
    </row>
    <row r="74" spans="1:10" ht="34">
      <c r="A74" s="2" t="s">
        <v>66</v>
      </c>
      <c r="B74" t="str" cm="1">
        <f t="array" ref="B74">SDK_HintClaimingRow($B$27:$J$35)</f>
        <v>Claiming row · Row 1 confines digit 4 to box 1 via R1C1, R1C2 · Remove 4 from R3C1, R3C2.</v>
      </c>
    </row>
    <row r="75" spans="1:10" ht="34">
      <c r="A75" s="2" t="s">
        <v>67</v>
      </c>
      <c r="B75" t="str" cm="1">
        <f t="array" ref="B75">SDK_HintClaimingCol($B$27:$J$35)</f>
        <v>Claiming column · Column 2 confines digit 9 to box 1 via R2C2, R3C2 · Remove 9 from R2C3, R3C3.</v>
      </c>
    </row>
    <row r="76" spans="1:10" ht="34">
      <c r="A76" s="2" t="s">
        <v>68</v>
      </c>
      <c r="B76" t="str" cm="1">
        <f t="array" ref="B76">SDK_HintClaiming($B$27:$J$35)</f>
        <v>Claiming row · Row 1 confines digit 4 to box 1 via R1C1, R1C2 · Remove 4 from R3C1, R3C2.</v>
      </c>
    </row>
    <row r="78" spans="1:10" ht="34">
      <c r="A78" s="2" t="s">
        <v>69</v>
      </c>
      <c r="B78" t="str" cm="1">
        <f t="array" ref="B78">SDK_HintNakedPairRow($B$27:$J$35)</f>
        <v/>
      </c>
    </row>
    <row r="79" spans="1:10" ht="34">
      <c r="A79" s="2" t="s">
        <v>70</v>
      </c>
      <c r="B79" t="str" cm="1">
        <f t="array" ref="B79">SDK_HintNakedPairCol($B$27:$J$35)</f>
        <v/>
      </c>
    </row>
    <row r="80" spans="1:10" ht="34">
      <c r="A80" s="2" t="s">
        <v>71</v>
      </c>
      <c r="B80" t="str" cm="1">
        <f t="array" ref="B80">SDK_HintNakedPairBox($B$27:$J$35)</f>
        <v>Naked pair in box · R1C8 and R2C9 contain only 3/5 in box 3 · Remove 3 and 5 from R3C7.</v>
      </c>
    </row>
    <row r="81" spans="1:20" ht="17">
      <c r="A81" s="2" t="s">
        <v>72</v>
      </c>
      <c r="B81" t="str" cm="1">
        <f t="array" ref="B81">SDK_HintNakedPair($B$27:$J$35)</f>
        <v>Naked pair in box · R1C8 and R2C9 contain only 3/5 in box 3 · Remove 3 and 5 from R3C7.</v>
      </c>
    </row>
    <row r="83" spans="1:20" ht="34">
      <c r="A83" s="2" t="s">
        <v>83</v>
      </c>
      <c r="B83" t="str" cm="1">
        <f t="array" ref="B83">SDK_HintNakedPairRowCandidates($L$90:$T$98)</f>
        <v>Naked pair in row · R1C1 and R1C2 contain only 1/2 · Remove 1 and 2 from R1C3.</v>
      </c>
    </row>
    <row r="84" spans="1:20" ht="34">
      <c r="A84" s="2" t="s">
        <v>84</v>
      </c>
      <c r="B84" t="str" cm="1">
        <f t="array" ref="B84">SDK_CoachHintV2($B$27:$J$35)</f>
        <v>Naked single · R7C3 = 6 · This is the only legal candidate remaining in the square.</v>
      </c>
    </row>
    <row r="85" spans="1:20" ht="51">
      <c r="A85" s="2" t="s">
        <v>85</v>
      </c>
      <c r="B85" t="str" cm="1">
        <f t="array" ref="B85">INDEX(SDK_CoachTraceV2($B$27:$J$35),1)</f>
        <v>Technique — Naked single | Pattern — R7C3 = 6</v>
      </c>
    </row>
    <row r="87" spans="1:20" ht="34">
      <c r="A87" s="6" t="s">
        <v>73</v>
      </c>
      <c r="B87" s="6"/>
      <c r="C87" s="6"/>
      <c r="D87" s="6"/>
      <c r="E87" s="6"/>
      <c r="F87" s="6"/>
      <c r="G87" s="6"/>
      <c r="H87" s="6"/>
      <c r="I87" s="6"/>
      <c r="J87" s="6"/>
      <c r="K87" s="7"/>
      <c r="L87" s="7"/>
      <c r="M87" s="7"/>
      <c r="N87" s="7"/>
      <c r="O87" s="7"/>
      <c r="P87" s="7"/>
      <c r="Q87" s="7"/>
      <c r="R87" s="7"/>
      <c r="S87" s="7"/>
      <c r="T87" s="7"/>
    </row>
    <row r="88" spans="1:20" ht="289">
      <c r="A88" s="7" t="s">
        <v>74</v>
      </c>
      <c r="B88" s="7" t="str" cm="1">
        <f t="array" ref="B88">IF(OR('03 Hard'!$AS$11="Verify",COUNTIF($B$51:$J$59,TRUE)&gt;0,$B$99),"",IF($L$111="ASSIGNMENT",$N$111,IF($L$111="LIMIT","Candidate chain limit reached after "&amp;$M$111&amp;" elimination step(s).",IF($L$111="CONTRADICTION","Candidate chain contradiction detected.",SDK_FallbackReveal($B$3:$J$11,$B$39:$J$47)))))</f>
        <v>Naked single · R7C3 = 6 · This is the only legal candidate remaining in the square.</v>
      </c>
      <c r="C88" s="7"/>
      <c r="D88" s="7"/>
      <c r="E88" s="7"/>
      <c r="F88" s="7"/>
      <c r="G88" s="7"/>
      <c r="H88" s="7"/>
      <c r="I88" s="7"/>
      <c r="J88" s="7"/>
      <c r="K88" s="7"/>
      <c r="L88" s="7"/>
      <c r="M88" s="7"/>
      <c r="N88" s="7"/>
      <c r="O88" s="7"/>
      <c r="P88" s="7"/>
      <c r="Q88" s="7"/>
      <c r="R88" s="7"/>
      <c r="S88" s="7"/>
      <c r="T88" s="7"/>
    </row>
    <row r="89" spans="1:20" ht="187">
      <c r="A89" s="7" t="s">
        <v>75</v>
      </c>
      <c r="B89" s="7" t="str">
        <f>IF($B$88="","",_xlfn.LET(_xlpm.parts,_xlfn.TEXTSPLIT($B$88," · "),_xlpm.partCount,COLUMNS(_xlpm.parts),IF(_xlpm.partCount&gt;1,"Technique — "&amp;INDEX(_xlpm.parts,1,1)&amp;" | Pattern — "&amp;INDEX(_xlpm.parts,1,2),"Status — "&amp;INDEX(_xlpm.parts,1,1))))</f>
        <v>Technique — Naked single | Pattern — R7C3 = 6</v>
      </c>
      <c r="C89" s="7"/>
      <c r="D89" s="7"/>
      <c r="E89" s="7"/>
      <c r="F89" s="7"/>
      <c r="G89" s="7"/>
      <c r="H89" s="7"/>
      <c r="I89" s="7"/>
      <c r="J89" s="7"/>
      <c r="K89" s="7"/>
      <c r="L89" s="6" t="s">
        <v>82</v>
      </c>
      <c r="M89" s="6"/>
      <c r="N89" s="6"/>
      <c r="O89" s="6"/>
      <c r="P89" s="6"/>
      <c r="Q89" s="6"/>
      <c r="R89" s="6"/>
      <c r="S89" s="6"/>
      <c r="T89" s="6"/>
    </row>
    <row r="90" spans="1:20" ht="221">
      <c r="A90" s="7" t="s">
        <v>76</v>
      </c>
      <c r="B90" s="7" t="str">
        <f>IF($B$88="","",_xlfn.LET(_xlpm.parts,_xlfn.TEXTSPLIT($B$88," · "),_xlpm.partCount,COLUMNS(_xlpm.parts),IF(_xlpm.partCount&gt;2,"Action — "&amp;_xlfn.TEXTJOIN(" · ",TRUE,_xlfn.DROP(_xlpm.parts,,2)),"Action — No further supported step.")))</f>
        <v>Action — This is the only legal candidate remaining in the square.</v>
      </c>
      <c r="C90" s="7"/>
      <c r="D90" s="7"/>
      <c r="E90" s="7"/>
      <c r="F90" s="7"/>
      <c r="G90" s="7"/>
      <c r="H90" s="7"/>
      <c r="I90" s="7"/>
      <c r="J90" s="7"/>
      <c r="K90" s="7"/>
      <c r="L90" s="7">
        <v>12</v>
      </c>
      <c r="M90" s="7">
        <v>12</v>
      </c>
      <c r="N90" s="7">
        <v>123</v>
      </c>
      <c r="O90" s="7">
        <v>34</v>
      </c>
      <c r="P90" s="7"/>
      <c r="Q90" s="7"/>
      <c r="R90" s="7"/>
      <c r="S90" s="7"/>
      <c r="T90" s="7"/>
    </row>
    <row r="91" spans="1:20">
      <c r="A91" s="7"/>
      <c r="B91" s="7"/>
      <c r="C91" s="7"/>
      <c r="D91" s="7"/>
      <c r="E91" s="7"/>
      <c r="F91" s="7"/>
      <c r="G91" s="7"/>
      <c r="H91" s="7"/>
      <c r="I91" s="7"/>
      <c r="J91" s="7"/>
      <c r="K91" s="7"/>
      <c r="L91" s="7"/>
      <c r="M91" s="7"/>
      <c r="N91" s="7"/>
      <c r="O91" s="7"/>
      <c r="P91" s="7"/>
      <c r="Q91" s="7"/>
      <c r="R91" s="7"/>
      <c r="S91" s="7"/>
      <c r="T91" s="7"/>
    </row>
    <row r="92" spans="1:20" ht="340">
      <c r="A92" s="7" t="s">
        <v>77</v>
      </c>
      <c r="B92" s="7" t="str" cm="1">
        <f t="array" ref="B92">SDK_PointingRowHint($B$27:$J$35)</f>
        <v>Pointing row · Box 5 confines digit 2 to row 5 via R5C4, R5C6 · Remove 2 from R5C1, R5C3, R5C7, R5C9.</v>
      </c>
      <c r="C92" s="7"/>
      <c r="D92" s="7"/>
      <c r="E92" s="7"/>
      <c r="F92" s="7"/>
      <c r="G92" s="7"/>
      <c r="H92" s="7"/>
      <c r="I92" s="7"/>
      <c r="J92" s="7"/>
      <c r="K92" s="7"/>
      <c r="L92" s="7"/>
      <c r="M92" s="7"/>
      <c r="N92" s="7"/>
      <c r="O92" s="7"/>
      <c r="P92" s="7"/>
      <c r="Q92" s="7"/>
      <c r="R92" s="7"/>
      <c r="S92" s="7"/>
      <c r="T92" s="7"/>
    </row>
    <row r="93" spans="1:20" ht="34">
      <c r="A93" s="7" t="s">
        <v>78</v>
      </c>
      <c r="B93" s="7" t="str" cm="1">
        <f t="array" ref="B93">SDK_PointingColHint($B$27:$J$35)</f>
        <v/>
      </c>
      <c r="C93" s="7"/>
      <c r="D93" s="7"/>
      <c r="E93" s="7"/>
      <c r="F93" s="7"/>
      <c r="G93" s="7"/>
      <c r="H93" s="7"/>
      <c r="I93" s="7"/>
      <c r="J93" s="7"/>
      <c r="K93" s="7"/>
      <c r="L93" s="7"/>
      <c r="M93" s="7"/>
      <c r="N93" s="7"/>
      <c r="O93" s="7"/>
      <c r="P93" s="7"/>
      <c r="Q93" s="7"/>
      <c r="R93" s="7"/>
      <c r="S93" s="7"/>
      <c r="T93" s="7"/>
    </row>
    <row r="94" spans="1:20" ht="340">
      <c r="A94" s="7" t="s">
        <v>79</v>
      </c>
      <c r="B94" s="7" t="str" cm="1">
        <f t="array" ref="B94">SDK_PointingHint($B$27:$J$35)</f>
        <v>Pointing row · Box 5 confines digit 2 to row 5 via R5C4, R5C6 · Remove 2 from R5C1, R5C3, R5C7, R5C9.</v>
      </c>
      <c r="C94" s="7"/>
      <c r="D94" s="7"/>
      <c r="E94" s="7"/>
      <c r="F94" s="7"/>
      <c r="G94" s="7"/>
      <c r="H94" s="7"/>
      <c r="I94" s="7"/>
      <c r="J94" s="7"/>
      <c r="K94" s="7"/>
      <c r="L94" s="7"/>
      <c r="M94" s="7"/>
      <c r="N94" s="7"/>
      <c r="O94" s="7"/>
      <c r="P94" s="7"/>
      <c r="Q94" s="7"/>
      <c r="R94" s="7"/>
      <c r="S94" s="7"/>
      <c r="T94" s="7"/>
    </row>
    <row r="95" spans="1:20" ht="323">
      <c r="A95" s="7" t="s">
        <v>80</v>
      </c>
      <c r="B95" s="7" t="str" cm="1">
        <f t="array" ref="B95">SDK_HintClaiming($B$27:$J$35)</f>
        <v>Claiming row · Row 1 confines digit 4 to box 1 via R1C1, R1C2 · Remove 4 from R3C1, R3C2.</v>
      </c>
      <c r="C95" s="7"/>
      <c r="D95" s="7"/>
      <c r="E95" s="7"/>
      <c r="F95" s="7"/>
      <c r="G95" s="7"/>
      <c r="H95" s="7"/>
      <c r="I95" s="7"/>
      <c r="J95" s="7"/>
      <c r="K95" s="7"/>
      <c r="L95" s="7"/>
      <c r="M95" s="7"/>
      <c r="N95" s="7"/>
      <c r="O95" s="7"/>
      <c r="P95" s="7"/>
      <c r="Q95" s="7"/>
      <c r="R95" s="7"/>
      <c r="S95" s="7"/>
      <c r="T95" s="7"/>
    </row>
    <row r="96" spans="1:20" ht="306">
      <c r="A96" s="7" t="s">
        <v>81</v>
      </c>
      <c r="B96" s="7" t="str" cm="1">
        <f t="array" ref="B96">SDK_HintNakedPair($B$27:$J$35)</f>
        <v>Naked pair in box · R1C8 and R2C9 contain only 3/5 in box 3 · Remove 3 and 5 from R3C7.</v>
      </c>
      <c r="C96" s="7"/>
      <c r="D96" s="7"/>
      <c r="E96" s="7"/>
      <c r="F96" s="7"/>
      <c r="G96" s="7"/>
      <c r="H96" s="7"/>
      <c r="I96" s="7"/>
      <c r="J96" s="7"/>
      <c r="K96" s="7"/>
      <c r="L96" s="7"/>
      <c r="M96" s="7"/>
      <c r="N96" s="7"/>
      <c r="O96" s="7"/>
      <c r="P96" s="7"/>
      <c r="Q96" s="7"/>
      <c r="R96" s="7"/>
      <c r="S96" s="7"/>
      <c r="T96" s="7"/>
    </row>
    <row r="97" spans="1:20">
      <c r="A97" s="7"/>
      <c r="B97" s="7"/>
      <c r="C97" s="7"/>
      <c r="D97" s="7"/>
      <c r="E97" s="7"/>
      <c r="F97" s="7"/>
      <c r="G97" s="7"/>
      <c r="H97" s="7"/>
      <c r="I97" s="7"/>
      <c r="J97" s="7"/>
      <c r="K97" s="7"/>
      <c r="L97" s="7"/>
      <c r="M97" s="7"/>
      <c r="N97" s="7"/>
      <c r="O97" s="7"/>
      <c r="P97" s="7"/>
      <c r="Q97" s="7"/>
      <c r="R97" s="7"/>
      <c r="S97" s="7"/>
      <c r="T97" s="7"/>
    </row>
    <row r="98" spans="1:20" ht="34">
      <c r="A98" s="7" t="s">
        <v>280</v>
      </c>
      <c r="B98" s="7" t="str" cm="1">
        <f t="array" ref="B98">SDK_DeadEnd($B$3:$J$11)</f>
        <v/>
      </c>
      <c r="C98" s="7"/>
      <c r="D98" s="7"/>
      <c r="E98" s="7"/>
      <c r="F98" s="7"/>
      <c r="G98" s="7"/>
      <c r="H98" s="7"/>
      <c r="I98" s="7"/>
      <c r="J98" s="7"/>
      <c r="K98" s="7"/>
      <c r="L98" s="7"/>
      <c r="M98" s="7"/>
      <c r="N98" s="7"/>
      <c r="O98" s="7"/>
      <c r="P98" s="7"/>
      <c r="Q98" s="7"/>
      <c r="R98" s="7"/>
      <c r="S98" s="7"/>
      <c r="T98" s="7"/>
    </row>
    <row r="99" spans="1:20">
      <c r="A99" t="s">
        <v>281</v>
      </c>
      <c r="B99" t="b" cm="1">
        <f t="array" ref="B99">SDK_HasDeadEnd($B$3:$J$11)</f>
        <v>0</v>
      </c>
    </row>
    <row r="100" spans="1:20" ht="68">
      <c r="A100" s="7" t="s">
        <v>354</v>
      </c>
      <c r="B100" t="str" cm="1">
        <f t="array" ref="B100">IF('03 Hard'!$AS$11="Verify",IF(COUNTIF($B$51:$J$59,TRUE)&gt;0,"CONFLICT",SDK_SolveStatus($B$3:$J$11)),"")</f>
        <v/>
      </c>
    </row>
    <row r="101" spans="1:20">
      <c r="L101" t="s">
        <v>699</v>
      </c>
    </row>
    <row r="102" spans="1:20">
      <c r="L102" t="str" cm="1">
        <f t="array" ref="L102:T111">SDKP_Chain($B$3:$J$11,8)</f>
        <v>23468</v>
      </c>
      <c r="M102" t="str">
        <v>1468</v>
      </c>
      <c r="N102" t="str">
        <v>123568</v>
      </c>
      <c r="O102" t="str">
        <v>368</v>
      </c>
      <c r="P102" t="str">
        <v>1368</v>
      </c>
      <c r="Q102" t="str">
        <v>136</v>
      </c>
      <c r="R102" t="str">
        <v/>
      </c>
      <c r="S102" t="str">
        <v>35</v>
      </c>
      <c r="T102" t="str">
        <v/>
      </c>
    </row>
    <row r="103" spans="1:20">
      <c r="L103" t="str">
        <v>367</v>
      </c>
      <c r="M103" t="str">
        <v>679</v>
      </c>
      <c r="N103" t="str">
        <v>3569</v>
      </c>
      <c r="O103" t="str">
        <v/>
      </c>
      <c r="P103" t="str">
        <v/>
      </c>
      <c r="Q103" t="str">
        <v>36</v>
      </c>
      <c r="R103" t="str">
        <v/>
      </c>
      <c r="S103" t="str">
        <v/>
      </c>
      <c r="T103" t="str">
        <v>35</v>
      </c>
    </row>
    <row r="104" spans="1:20">
      <c r="L104" t="str">
        <v>348</v>
      </c>
      <c r="M104" t="str">
        <v>1489</v>
      </c>
      <c r="N104" t="str">
        <v>1389</v>
      </c>
      <c r="O104" t="str">
        <v/>
      </c>
      <c r="P104" t="str">
        <v>1389</v>
      </c>
      <c r="Q104" t="str">
        <v/>
      </c>
      <c r="R104" t="str">
        <v>34</v>
      </c>
      <c r="S104" t="str">
        <v/>
      </c>
      <c r="T104" t="str">
        <v/>
      </c>
    </row>
    <row r="105" spans="1:20">
      <c r="L105" t="str">
        <v/>
      </c>
      <c r="M105" t="str">
        <v>678</v>
      </c>
      <c r="N105" t="str">
        <v>2368</v>
      </c>
      <c r="O105" t="str">
        <v/>
      </c>
      <c r="P105" t="str">
        <v>368</v>
      </c>
      <c r="Q105" t="str">
        <v/>
      </c>
      <c r="R105" t="str">
        <v>235678</v>
      </c>
      <c r="S105" t="str">
        <v>3567</v>
      </c>
      <c r="T105" t="str">
        <v>2358</v>
      </c>
    </row>
    <row r="106" spans="1:20">
      <c r="L106" t="str">
        <v>23678</v>
      </c>
      <c r="M106" t="str">
        <v/>
      </c>
      <c r="N106" t="str">
        <v>23689</v>
      </c>
      <c r="O106" t="str">
        <v>2368</v>
      </c>
      <c r="P106" t="str">
        <v>1368</v>
      </c>
      <c r="Q106" t="str">
        <v>1236</v>
      </c>
      <c r="R106" t="str">
        <v>23678</v>
      </c>
      <c r="S106" t="str">
        <v/>
      </c>
      <c r="T106" t="str">
        <v>1238</v>
      </c>
    </row>
    <row r="107" spans="1:20">
      <c r="L107" t="str">
        <v>23468</v>
      </c>
      <c r="M107" t="str">
        <v>468</v>
      </c>
      <c r="N107" t="str">
        <v>2368</v>
      </c>
      <c r="O107" t="str">
        <v/>
      </c>
      <c r="P107" t="str">
        <v>1368</v>
      </c>
      <c r="Q107" t="str">
        <v/>
      </c>
      <c r="R107" t="str">
        <v>2368</v>
      </c>
      <c r="S107" t="str">
        <v>136</v>
      </c>
      <c r="T107" t="str">
        <v/>
      </c>
    </row>
    <row r="108" spans="1:20">
      <c r="L108" t="str">
        <v/>
      </c>
      <c r="M108" t="str">
        <v/>
      </c>
      <c r="N108" t="str">
        <v>6</v>
      </c>
      <c r="O108" t="str">
        <v/>
      </c>
      <c r="P108" t="str">
        <v>3467</v>
      </c>
      <c r="Q108" t="str">
        <v/>
      </c>
      <c r="R108" t="str">
        <v>34567</v>
      </c>
      <c r="S108" t="str">
        <v>3567</v>
      </c>
      <c r="T108" t="str">
        <v>345</v>
      </c>
    </row>
    <row r="109" spans="1:20">
      <c r="L109" t="str">
        <v>68</v>
      </c>
      <c r="M109" t="str">
        <v/>
      </c>
      <c r="N109" t="str">
        <v/>
      </c>
      <c r="O109" t="str">
        <v>26</v>
      </c>
      <c r="P109" t="str">
        <v/>
      </c>
      <c r="Q109" t="str">
        <v/>
      </c>
      <c r="R109" t="str">
        <v>2678</v>
      </c>
      <c r="S109" t="str">
        <v>167</v>
      </c>
      <c r="T109" t="str">
        <v>128</v>
      </c>
    </row>
    <row r="110" spans="1:20">
      <c r="L110" t="str">
        <v/>
      </c>
      <c r="M110" t="str">
        <v>168</v>
      </c>
      <c r="N110" t="str">
        <v/>
      </c>
      <c r="O110" t="str">
        <v>236</v>
      </c>
      <c r="P110" t="str">
        <v>346</v>
      </c>
      <c r="Q110" t="str">
        <v>236</v>
      </c>
      <c r="R110" t="str">
        <v>23468</v>
      </c>
      <c r="S110" t="str">
        <v>1369</v>
      </c>
      <c r="T110" t="str">
        <v>12348</v>
      </c>
    </row>
    <row r="111" spans="1:20">
      <c r="L111" t="str">
        <v>ASSIGNMENT</v>
      </c>
      <c r="M111">
        <v>0</v>
      </c>
      <c r="N111" t="str">
        <v>Naked single · R7C3 = 6 · This is the only legal candidate remaining in the square.</v>
      </c>
      <c r="O111" t="str">
        <v/>
      </c>
      <c r="P111" t="str">
        <v/>
      </c>
      <c r="Q111" t="str">
        <v/>
      </c>
      <c r="R111" t="str">
        <v/>
      </c>
      <c r="S111" t="str">
        <v/>
      </c>
      <c r="T111" t="str">
        <v/>
      </c>
    </row>
  </sheetData>
  <mergeCells count="6">
    <mergeCell ref="B66:J66"/>
    <mergeCell ref="A1:J1"/>
    <mergeCell ref="B62:J62"/>
    <mergeCell ref="B63:J63"/>
    <mergeCell ref="B64:J64"/>
    <mergeCell ref="B65:J65"/>
  </mergeCells>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0EC31-E285-4349-93D1-DBF063BB7FE3}">
  <sheetPr codeName="Sheet12">
    <tabColor rgb="FF0B5A2B"/>
  </sheetPr>
  <dimension ref="A1:T111"/>
  <sheetViews>
    <sheetView showGridLines="0" topLeftCell="B1" workbookViewId="0">
      <selection sqref="A1:J1"/>
    </sheetView>
  </sheetViews>
  <sheetFormatPr baseColWidth="10" defaultRowHeight="16"/>
  <cols>
    <col min="1" max="1" width="0" hidden="1" customWidth="1"/>
    <col min="2" max="11" width="5.83203125" customWidth="1"/>
  </cols>
  <sheetData>
    <row r="1" spans="1:10">
      <c r="A1" s="128" t="s">
        <v>119</v>
      </c>
      <c r="B1" s="128"/>
      <c r="C1" s="128"/>
      <c r="D1" s="128"/>
      <c r="E1" s="128"/>
      <c r="F1" s="128"/>
      <c r="G1" s="128"/>
      <c r="H1" s="128"/>
      <c r="I1" s="128"/>
      <c r="J1" s="128"/>
    </row>
    <row r="2" spans="1:10">
      <c r="A2" s="5" t="s">
        <v>1</v>
      </c>
      <c r="B2" s="5"/>
      <c r="C2" s="5"/>
      <c r="D2" s="5"/>
      <c r="E2" s="5"/>
      <c r="F2" s="5"/>
      <c r="G2" s="5"/>
      <c r="H2" s="5"/>
      <c r="I2" s="5"/>
      <c r="J2" s="5"/>
    </row>
    <row r="3" spans="1:10">
      <c r="A3" s="3"/>
      <c r="B3" s="3" t="str">
        <f>IF('04 Expert'!C5="","",'04 Expert'!C5)</f>
        <v/>
      </c>
      <c r="C3" s="3">
        <f>IF('04 Expert'!G5="","",'04 Expert'!G5)</f>
        <v>3</v>
      </c>
      <c r="D3" s="3" t="str">
        <f>IF('04 Expert'!K5="","",'04 Expert'!K5)</f>
        <v/>
      </c>
      <c r="E3" s="3" t="str">
        <f>IF('04 Expert'!O5="","",'04 Expert'!O5)</f>
        <v/>
      </c>
      <c r="F3" s="3" t="str">
        <f>IF('04 Expert'!S5="","",'04 Expert'!S5)</f>
        <v/>
      </c>
      <c r="G3" s="3" t="str">
        <f>IF('04 Expert'!W5="","",'04 Expert'!W5)</f>
        <v/>
      </c>
      <c r="H3" s="3" t="str">
        <f>IF('04 Expert'!AA5="","",'04 Expert'!AA5)</f>
        <v/>
      </c>
      <c r="I3" s="3">
        <f>IF('04 Expert'!AE5="","",'04 Expert'!AE5)</f>
        <v>8</v>
      </c>
      <c r="J3" s="3" t="str">
        <f>IF('04 Expert'!AI5="","",'04 Expert'!AI5)</f>
        <v/>
      </c>
    </row>
    <row r="4" spans="1:10">
      <c r="A4" s="3"/>
      <c r="B4" s="3" t="str">
        <f>IF('04 Expert'!C8="","",'04 Expert'!C8)</f>
        <v/>
      </c>
      <c r="C4" s="3" t="str">
        <f>IF('04 Expert'!G8="","",'04 Expert'!G8)</f>
        <v/>
      </c>
      <c r="D4" s="3">
        <f>IF('04 Expert'!K8="","",'04 Expert'!K8)</f>
        <v>9</v>
      </c>
      <c r="E4" s="3" t="str">
        <f>IF('04 Expert'!O8="","",'04 Expert'!O8)</f>
        <v/>
      </c>
      <c r="F4" s="3" t="str">
        <f>IF('04 Expert'!S8="","",'04 Expert'!S8)</f>
        <v/>
      </c>
      <c r="G4" s="3" t="str">
        <f>IF('04 Expert'!W8="","",'04 Expert'!W8)</f>
        <v/>
      </c>
      <c r="H4" s="3">
        <f>IF('04 Expert'!AA8="","",'04 Expert'!AA8)</f>
        <v>5</v>
      </c>
      <c r="I4" s="3" t="str">
        <f>IF('04 Expert'!AE8="","",'04 Expert'!AE8)</f>
        <v/>
      </c>
      <c r="J4" s="3" t="str">
        <f>IF('04 Expert'!AI8="","",'04 Expert'!AI8)</f>
        <v/>
      </c>
    </row>
    <row r="5" spans="1:10">
      <c r="A5" s="3"/>
      <c r="B5" s="3" t="str">
        <f>IF('04 Expert'!C11="","",'04 Expert'!C11)</f>
        <v/>
      </c>
      <c r="C5" s="3" t="str">
        <f>IF('04 Expert'!G11="","",'04 Expert'!G11)</f>
        <v/>
      </c>
      <c r="D5" s="3">
        <f>IF('04 Expert'!K11="","",'04 Expert'!K11)</f>
        <v>7</v>
      </c>
      <c r="E5" s="3">
        <f>IF('04 Expert'!O11="","",'04 Expert'!O11)</f>
        <v>5</v>
      </c>
      <c r="F5" s="3" t="str">
        <f>IF('04 Expert'!S11="","",'04 Expert'!S11)</f>
        <v/>
      </c>
      <c r="G5" s="3">
        <f>IF('04 Expert'!W11="","",'04 Expert'!W11)</f>
        <v>9</v>
      </c>
      <c r="H5" s="3">
        <f>IF('04 Expert'!AA11="","",'04 Expert'!AA11)</f>
        <v>2</v>
      </c>
      <c r="I5" s="3" t="str">
        <f>IF('04 Expert'!AE11="","",'04 Expert'!AE11)</f>
        <v/>
      </c>
      <c r="J5" s="3" t="str">
        <f>IF('04 Expert'!AI11="","",'04 Expert'!AI11)</f>
        <v/>
      </c>
    </row>
    <row r="6" spans="1:10">
      <c r="A6" s="3"/>
      <c r="B6" s="3">
        <f>IF('04 Expert'!C14="","",'04 Expert'!C14)</f>
        <v>7</v>
      </c>
      <c r="C6" s="3" t="str">
        <f>IF('04 Expert'!G14="","",'04 Expert'!G14)</f>
        <v/>
      </c>
      <c r="D6" s="3" t="str">
        <f>IF('04 Expert'!K14="","",'04 Expert'!K14)</f>
        <v/>
      </c>
      <c r="E6" s="3">
        <f>IF('04 Expert'!O14="","",'04 Expert'!O14)</f>
        <v>1</v>
      </c>
      <c r="F6" s="3" t="str">
        <f>IF('04 Expert'!S14="","",'04 Expert'!S14)</f>
        <v/>
      </c>
      <c r="G6" s="3">
        <f>IF('04 Expert'!W14="","",'04 Expert'!W14)</f>
        <v>5</v>
      </c>
      <c r="H6" s="3" t="str">
        <f>IF('04 Expert'!AA14="","",'04 Expert'!AA14)</f>
        <v/>
      </c>
      <c r="I6" s="3" t="str">
        <f>IF('04 Expert'!AE14="","",'04 Expert'!AE14)</f>
        <v/>
      </c>
      <c r="J6" s="3">
        <f>IF('04 Expert'!AI14="","",'04 Expert'!AI14)</f>
        <v>8</v>
      </c>
    </row>
    <row r="7" spans="1:10">
      <c r="A7" s="3"/>
      <c r="B7" s="3" t="str">
        <f>IF('04 Expert'!C17="","",'04 Expert'!C17)</f>
        <v/>
      </c>
      <c r="C7" s="3">
        <f>IF('04 Expert'!G17="","",'04 Expert'!G17)</f>
        <v>2</v>
      </c>
      <c r="D7" s="3" t="str">
        <f>IF('04 Expert'!K17="","",'04 Expert'!K17)</f>
        <v/>
      </c>
      <c r="E7" s="3" t="str">
        <f>IF('04 Expert'!O17="","",'04 Expert'!O17)</f>
        <v/>
      </c>
      <c r="F7" s="3">
        <f>IF('04 Expert'!S17="","",'04 Expert'!S17)</f>
        <v>9</v>
      </c>
      <c r="G7" s="3" t="str">
        <f>IF('04 Expert'!W17="","",'04 Expert'!W17)</f>
        <v/>
      </c>
      <c r="H7" s="3" t="str">
        <f>IF('04 Expert'!AA17="","",'04 Expert'!AA17)</f>
        <v/>
      </c>
      <c r="I7" s="3">
        <f>IF('04 Expert'!AE17="","",'04 Expert'!AE17)</f>
        <v>3</v>
      </c>
      <c r="J7" s="3" t="str">
        <f>IF('04 Expert'!AI17="","",'04 Expert'!AI17)</f>
        <v/>
      </c>
    </row>
    <row r="8" spans="1:10">
      <c r="A8" s="3"/>
      <c r="B8" s="3">
        <f>IF('04 Expert'!C20="","",'04 Expert'!C20)</f>
        <v>9</v>
      </c>
      <c r="C8" s="3" t="str">
        <f>IF('04 Expert'!G20="","",'04 Expert'!G20)</f>
        <v/>
      </c>
      <c r="D8" s="3" t="str">
        <f>IF('04 Expert'!K20="","",'04 Expert'!K20)</f>
        <v/>
      </c>
      <c r="E8" s="3">
        <f>IF('04 Expert'!O20="","",'04 Expert'!O20)</f>
        <v>4</v>
      </c>
      <c r="F8" s="3" t="str">
        <f>IF('04 Expert'!S20="","",'04 Expert'!S20)</f>
        <v/>
      </c>
      <c r="G8" s="3">
        <f>IF('04 Expert'!W20="","",'04 Expert'!W20)</f>
        <v>2</v>
      </c>
      <c r="H8" s="3" t="str">
        <f>IF('04 Expert'!AA20="","",'04 Expert'!AA20)</f>
        <v/>
      </c>
      <c r="I8" s="3" t="str">
        <f>IF('04 Expert'!AE20="","",'04 Expert'!AE20)</f>
        <v/>
      </c>
      <c r="J8" s="3">
        <f>IF('04 Expert'!AI20="","",'04 Expert'!AI20)</f>
        <v>1</v>
      </c>
    </row>
    <row r="9" spans="1:10">
      <c r="A9" s="3"/>
      <c r="B9" s="3" t="str">
        <f>IF('04 Expert'!C23="","",'04 Expert'!C23)</f>
        <v/>
      </c>
      <c r="C9" s="3" t="str">
        <f>IF('04 Expert'!G23="","",'04 Expert'!G23)</f>
        <v/>
      </c>
      <c r="D9" s="3">
        <f>IF('04 Expert'!K23="","",'04 Expert'!K23)</f>
        <v>4</v>
      </c>
      <c r="E9" s="3">
        <f>IF('04 Expert'!O23="","",'04 Expert'!O23)</f>
        <v>2</v>
      </c>
      <c r="F9" s="3" t="str">
        <f>IF('04 Expert'!S23="","",'04 Expert'!S23)</f>
        <v/>
      </c>
      <c r="G9" s="3">
        <f>IF('04 Expert'!W23="","",'04 Expert'!W23)</f>
        <v>7</v>
      </c>
      <c r="H9" s="3">
        <f>IF('04 Expert'!AA23="","",'04 Expert'!AA23)</f>
        <v>1</v>
      </c>
      <c r="I9" s="3" t="str">
        <f>IF('04 Expert'!AE23="","",'04 Expert'!AE23)</f>
        <v/>
      </c>
      <c r="J9" s="3" t="str">
        <f>IF('04 Expert'!AI23="","",'04 Expert'!AI23)</f>
        <v/>
      </c>
    </row>
    <row r="10" spans="1:10">
      <c r="A10" s="3"/>
      <c r="B10" s="3" t="str">
        <f>IF('04 Expert'!C26="","",'04 Expert'!C26)</f>
        <v/>
      </c>
      <c r="C10" s="3" t="str">
        <f>IF('04 Expert'!G26="","",'04 Expert'!G26)</f>
        <v/>
      </c>
      <c r="D10" s="3">
        <f>IF('04 Expert'!K26="","",'04 Expert'!K26)</f>
        <v>2</v>
      </c>
      <c r="E10" s="3" t="str">
        <f>IF('04 Expert'!O26="","",'04 Expert'!O26)</f>
        <v/>
      </c>
      <c r="F10" s="3" t="str">
        <f>IF('04 Expert'!S26="","",'04 Expert'!S26)</f>
        <v/>
      </c>
      <c r="G10" s="3" t="str">
        <f>IF('04 Expert'!W26="","",'04 Expert'!W26)</f>
        <v/>
      </c>
      <c r="H10" s="3">
        <f>IF('04 Expert'!AA26="","",'04 Expert'!AA26)</f>
        <v>8</v>
      </c>
      <c r="I10" s="3" t="str">
        <f>IF('04 Expert'!AE26="","",'04 Expert'!AE26)</f>
        <v/>
      </c>
      <c r="J10" s="3" t="str">
        <f>IF('04 Expert'!AI26="","",'04 Expert'!AI26)</f>
        <v/>
      </c>
    </row>
    <row r="11" spans="1:10">
      <c r="A11" s="3"/>
      <c r="B11" s="3" t="str">
        <f>IF('04 Expert'!C29="","",'04 Expert'!C29)</f>
        <v/>
      </c>
      <c r="C11" s="3">
        <f>IF('04 Expert'!G29="","",'04 Expert'!G29)</f>
        <v>7</v>
      </c>
      <c r="D11" s="3" t="str">
        <f>IF('04 Expert'!K29="","",'04 Expert'!K29)</f>
        <v/>
      </c>
      <c r="E11" s="3" t="str">
        <f>IF('04 Expert'!O29="","",'04 Expert'!O29)</f>
        <v/>
      </c>
      <c r="F11" s="3" t="str">
        <f>IF('04 Expert'!S29="","",'04 Expert'!S29)</f>
        <v/>
      </c>
      <c r="G11" s="3" t="str">
        <f>IF('04 Expert'!W29="","",'04 Expert'!W29)</f>
        <v/>
      </c>
      <c r="H11" s="3" t="str">
        <f>IF('04 Expert'!AA29="","",'04 Expert'!AA29)</f>
        <v/>
      </c>
      <c r="I11" s="3">
        <f>IF('04 Expert'!AE29="","",'04 Expert'!AE29)</f>
        <v>9</v>
      </c>
      <c r="J11" s="3" t="str">
        <f>IF('04 Expert'!AI29="","",'04 Expert'!AI29)</f>
        <v/>
      </c>
    </row>
    <row r="12" spans="1:10">
      <c r="A12" s="3"/>
      <c r="B12" s="3"/>
      <c r="C12" s="3"/>
      <c r="D12" s="3"/>
      <c r="E12" s="3"/>
      <c r="F12" s="3"/>
      <c r="G12" s="3"/>
      <c r="H12" s="3"/>
      <c r="I12" s="3"/>
      <c r="J12" s="3"/>
    </row>
    <row r="13" spans="1:10">
      <c r="A13" s="3"/>
      <c r="B13" s="3"/>
      <c r="C13" s="3"/>
      <c r="D13" s="3"/>
      <c r="E13" s="3"/>
      <c r="F13" s="3"/>
      <c r="G13" s="3"/>
      <c r="H13" s="3"/>
      <c r="I13" s="3"/>
      <c r="J13" s="3"/>
    </row>
    <row r="14" spans="1:10">
      <c r="A14" s="5" t="s">
        <v>2</v>
      </c>
      <c r="B14" s="5"/>
      <c r="C14" s="5"/>
      <c r="D14" s="5"/>
      <c r="E14" s="5"/>
      <c r="F14" s="5"/>
      <c r="G14" s="5"/>
      <c r="H14" s="5"/>
      <c r="I14" s="5"/>
      <c r="J14" s="5"/>
    </row>
    <row r="15" spans="1:10">
      <c r="A15" s="3"/>
      <c r="B15" s="3" t="str" cm="1">
        <f t="array" ref="B15">INDEX($L$102:$T$110,ROW()-14,COLUMN()-1)</f>
        <v>12456</v>
      </c>
      <c r="C15" s="3" t="str" cm="1">
        <f t="array" ref="C15">INDEX($L$102:$T$110,ROW()-14,COLUMN()-1)</f>
        <v/>
      </c>
      <c r="D15" s="3" t="str" cm="1">
        <f t="array" ref="D15">INDEX($L$102:$T$110,ROW()-14,COLUMN()-1)</f>
        <v>156</v>
      </c>
      <c r="E15" s="3" t="str" cm="1">
        <f t="array" ref="E15">INDEX($L$102:$T$110,ROW()-14,COLUMN()-1)</f>
        <v>67</v>
      </c>
      <c r="F15" s="3" t="str" cm="1">
        <f t="array" ref="F15">INDEX($L$102:$T$110,ROW()-14,COLUMN()-1)</f>
        <v>12467</v>
      </c>
      <c r="G15" s="3" t="str" cm="1">
        <f t="array" ref="G15">INDEX($L$102:$T$110,ROW()-14,COLUMN()-1)</f>
        <v>146</v>
      </c>
      <c r="H15" s="3" t="str" cm="1">
        <f t="array" ref="H15">INDEX($L$102:$T$110,ROW()-14,COLUMN()-1)</f>
        <v>4679</v>
      </c>
      <c r="I15" s="3" t="str" cm="1">
        <f t="array" ref="I15">INDEX($L$102:$T$110,ROW()-14,COLUMN()-1)</f>
        <v/>
      </c>
      <c r="J15" s="3" t="str" cm="1">
        <f t="array" ref="J15">INDEX($L$102:$T$110,ROW()-14,COLUMN()-1)</f>
        <v>4679</v>
      </c>
    </row>
    <row r="16" spans="1:10">
      <c r="A16" s="3"/>
      <c r="B16" s="3" t="str" cm="1">
        <f t="array" ref="B16">INDEX($L$102:$T$110,ROW()-14,COLUMN()-1)</f>
        <v>12468</v>
      </c>
      <c r="C16" s="3" t="str" cm="1">
        <f t="array" ref="C16">INDEX($L$102:$T$110,ROW()-14,COLUMN()-1)</f>
        <v>1468</v>
      </c>
      <c r="D16" s="3" t="str" cm="1">
        <f t="array" ref="D16">INDEX($L$102:$T$110,ROW()-14,COLUMN()-1)</f>
        <v/>
      </c>
      <c r="E16" s="3" t="str" cm="1">
        <f t="array" ref="E16">INDEX($L$102:$T$110,ROW()-14,COLUMN()-1)</f>
        <v>3678</v>
      </c>
      <c r="F16" s="3" t="str" cm="1">
        <f t="array" ref="F16">INDEX($L$102:$T$110,ROW()-14,COLUMN()-1)</f>
        <v>1234678</v>
      </c>
      <c r="G16" s="3" t="str" cm="1">
        <f t="array" ref="G16">INDEX($L$102:$T$110,ROW()-14,COLUMN()-1)</f>
        <v>13468</v>
      </c>
      <c r="H16" s="3" t="str" cm="1">
        <f t="array" ref="H16">INDEX($L$102:$T$110,ROW()-14,COLUMN()-1)</f>
        <v/>
      </c>
      <c r="I16" s="3" t="str" cm="1">
        <f t="array" ref="I16">INDEX($L$102:$T$110,ROW()-14,COLUMN()-1)</f>
        <v>1467</v>
      </c>
      <c r="J16" s="3" t="str" cm="1">
        <f t="array" ref="J16">INDEX($L$102:$T$110,ROW()-14,COLUMN()-1)</f>
        <v>3467</v>
      </c>
    </row>
    <row r="17" spans="1:10">
      <c r="A17" s="3"/>
      <c r="B17" s="3" t="str" cm="1">
        <f t="array" ref="B17">INDEX($L$102:$T$110,ROW()-14,COLUMN()-1)</f>
        <v>1468</v>
      </c>
      <c r="C17" s="3" t="str" cm="1">
        <f t="array" ref="C17">INDEX($L$102:$T$110,ROW()-14,COLUMN()-1)</f>
        <v>1468</v>
      </c>
      <c r="D17" s="3" t="str" cm="1">
        <f t="array" ref="D17">INDEX($L$102:$T$110,ROW()-14,COLUMN()-1)</f>
        <v/>
      </c>
      <c r="E17" s="3" t="str" cm="1">
        <f t="array" ref="E17">INDEX($L$102:$T$110,ROW()-14,COLUMN()-1)</f>
        <v/>
      </c>
      <c r="F17" s="3" t="str" cm="1">
        <f t="array" ref="F17">INDEX($L$102:$T$110,ROW()-14,COLUMN()-1)</f>
        <v>13468</v>
      </c>
      <c r="G17" s="3" t="str" cm="1">
        <f t="array" ref="G17">INDEX($L$102:$T$110,ROW()-14,COLUMN()-1)</f>
        <v/>
      </c>
      <c r="H17" s="3" t="str" cm="1">
        <f t="array" ref="H17">INDEX($L$102:$T$110,ROW()-14,COLUMN()-1)</f>
        <v/>
      </c>
      <c r="I17" s="3" t="str" cm="1">
        <f t="array" ref="I17">INDEX($L$102:$T$110,ROW()-14,COLUMN()-1)</f>
        <v>146</v>
      </c>
      <c r="J17" s="3" t="str" cm="1">
        <f t="array" ref="J17">INDEX($L$102:$T$110,ROW()-14,COLUMN()-1)</f>
        <v>346</v>
      </c>
    </row>
    <row r="18" spans="1:10">
      <c r="A18" s="3"/>
      <c r="B18" s="3" t="str" cm="1">
        <f t="array" ref="B18">INDEX($L$102:$T$110,ROW()-14,COLUMN()-1)</f>
        <v/>
      </c>
      <c r="C18" s="3" t="str" cm="1">
        <f t="array" ref="C18">INDEX($L$102:$T$110,ROW()-14,COLUMN()-1)</f>
        <v>46</v>
      </c>
      <c r="D18" s="3" t="str" cm="1">
        <f t="array" ref="D18">INDEX($L$102:$T$110,ROW()-14,COLUMN()-1)</f>
        <v>36</v>
      </c>
      <c r="E18" s="3" t="str" cm="1">
        <f t="array" ref="E18">INDEX($L$102:$T$110,ROW()-14,COLUMN()-1)</f>
        <v/>
      </c>
      <c r="F18" s="3" t="str" cm="1">
        <f t="array" ref="F18">INDEX($L$102:$T$110,ROW()-14,COLUMN()-1)</f>
        <v>36</v>
      </c>
      <c r="G18" s="3" t="str" cm="1">
        <f t="array" ref="G18">INDEX($L$102:$T$110,ROW()-14,COLUMN()-1)</f>
        <v/>
      </c>
      <c r="H18" s="3" t="str" cm="1">
        <f t="array" ref="H18">INDEX($L$102:$T$110,ROW()-14,COLUMN()-1)</f>
        <v>469</v>
      </c>
      <c r="I18" s="3" t="str" cm="1">
        <f t="array" ref="I18">INDEX($L$102:$T$110,ROW()-14,COLUMN()-1)</f>
        <v>246</v>
      </c>
      <c r="J18" s="3" t="str" cm="1">
        <f t="array" ref="J18">INDEX($L$102:$T$110,ROW()-14,COLUMN()-1)</f>
        <v/>
      </c>
    </row>
    <row r="19" spans="1:10">
      <c r="A19" s="3"/>
      <c r="B19" s="3" t="str" cm="1">
        <f t="array" ref="B19">INDEX($L$102:$T$110,ROW()-14,COLUMN()-1)</f>
        <v>14568</v>
      </c>
      <c r="C19" s="3" t="str" cm="1">
        <f t="array" ref="C19">INDEX($L$102:$T$110,ROW()-14,COLUMN()-1)</f>
        <v/>
      </c>
      <c r="D19" s="3" t="str" cm="1">
        <f t="array" ref="D19">INDEX($L$102:$T$110,ROW()-14,COLUMN()-1)</f>
        <v>1568</v>
      </c>
      <c r="E19" s="3" t="str" cm="1">
        <f t="array" ref="E19">INDEX($L$102:$T$110,ROW()-14,COLUMN()-1)</f>
        <v>678</v>
      </c>
      <c r="F19" s="3" t="str" cm="1">
        <f t="array" ref="F19">INDEX($L$102:$T$110,ROW()-14,COLUMN()-1)</f>
        <v/>
      </c>
      <c r="G19" s="3" t="str" cm="1">
        <f t="array" ref="G19">INDEX($L$102:$T$110,ROW()-14,COLUMN()-1)</f>
        <v>68</v>
      </c>
      <c r="H19" s="3" t="str" cm="1">
        <f t="array" ref="H19">INDEX($L$102:$T$110,ROW()-14,COLUMN()-1)</f>
        <v>467</v>
      </c>
      <c r="I19" s="3" t="str" cm="1">
        <f t="array" ref="I19">INDEX($L$102:$T$110,ROW()-14,COLUMN()-1)</f>
        <v/>
      </c>
      <c r="J19" s="3" t="str" cm="1">
        <f t="array" ref="J19">INDEX($L$102:$T$110,ROW()-14,COLUMN()-1)</f>
        <v>4567</v>
      </c>
    </row>
    <row r="20" spans="1:10">
      <c r="A20" s="3"/>
      <c r="B20" s="3" t="str" cm="1">
        <f t="array" ref="B20">INDEX($L$102:$T$110,ROW()-14,COLUMN()-1)</f>
        <v/>
      </c>
      <c r="C20" s="3" t="str" cm="1">
        <f t="array" ref="C20">INDEX($L$102:$T$110,ROW()-14,COLUMN()-1)</f>
        <v>568</v>
      </c>
      <c r="D20" s="3" t="str" cm="1">
        <f t="array" ref="D20">INDEX($L$102:$T$110,ROW()-14,COLUMN()-1)</f>
        <v>3568</v>
      </c>
      <c r="E20" s="3" t="str" cm="1">
        <f t="array" ref="E20">INDEX($L$102:$T$110,ROW()-14,COLUMN()-1)</f>
        <v/>
      </c>
      <c r="F20" s="3" t="str" cm="1">
        <f t="array" ref="F20">INDEX($L$102:$T$110,ROW()-14,COLUMN()-1)</f>
        <v>3678</v>
      </c>
      <c r="G20" s="3" t="str" cm="1">
        <f t="array" ref="G20">INDEX($L$102:$T$110,ROW()-14,COLUMN()-1)</f>
        <v/>
      </c>
      <c r="H20" s="3" t="str" cm="1">
        <f t="array" ref="H20">INDEX($L$102:$T$110,ROW()-14,COLUMN()-1)</f>
        <v>67</v>
      </c>
      <c r="I20" s="3" t="str" cm="1">
        <f t="array" ref="I20">INDEX($L$102:$T$110,ROW()-14,COLUMN()-1)</f>
        <v>567</v>
      </c>
      <c r="J20" s="3" t="str" cm="1">
        <f t="array" ref="J20">INDEX($L$102:$T$110,ROW()-14,COLUMN()-1)</f>
        <v/>
      </c>
    </row>
    <row r="21" spans="1:10">
      <c r="A21" s="3"/>
      <c r="B21" s="3" t="str" cm="1">
        <f t="array" ref="B21">INDEX($L$102:$T$110,ROW()-14,COLUMN()-1)</f>
        <v>3568</v>
      </c>
      <c r="C21" s="3" t="str" cm="1">
        <f t="array" ref="C21">INDEX($L$102:$T$110,ROW()-14,COLUMN()-1)</f>
        <v>5689</v>
      </c>
      <c r="D21" s="3" t="str" cm="1">
        <f t="array" ref="D21">INDEX($L$102:$T$110,ROW()-14,COLUMN()-1)</f>
        <v/>
      </c>
      <c r="E21" s="3" t="str" cm="1">
        <f t="array" ref="E21">INDEX($L$102:$T$110,ROW()-14,COLUMN()-1)</f>
        <v/>
      </c>
      <c r="F21" s="3" t="str" cm="1">
        <f t="array" ref="F21">INDEX($L$102:$T$110,ROW()-14,COLUMN()-1)</f>
        <v>3568</v>
      </c>
      <c r="G21" s="3" t="str" cm="1">
        <f t="array" ref="G21">INDEX($L$102:$T$110,ROW()-14,COLUMN()-1)</f>
        <v/>
      </c>
      <c r="H21" s="3" t="str" cm="1">
        <f t="array" ref="H21">INDEX($L$102:$T$110,ROW()-14,COLUMN()-1)</f>
        <v/>
      </c>
      <c r="I21" s="3" t="str" cm="1">
        <f t="array" ref="I21">INDEX($L$102:$T$110,ROW()-14,COLUMN()-1)</f>
        <v>56</v>
      </c>
      <c r="J21" s="3" t="str" cm="1">
        <f t="array" ref="J21">INDEX($L$102:$T$110,ROW()-14,COLUMN()-1)</f>
        <v>356</v>
      </c>
    </row>
    <row r="22" spans="1:10">
      <c r="A22" s="3"/>
      <c r="B22" s="3" t="str" cm="1">
        <f t="array" ref="B22">INDEX($L$102:$T$110,ROW()-14,COLUMN()-1)</f>
        <v>1356</v>
      </c>
      <c r="C22" s="3" t="str" cm="1">
        <f t="array" ref="C22">INDEX($L$102:$T$110,ROW()-14,COLUMN()-1)</f>
        <v>1569</v>
      </c>
      <c r="D22" s="3" t="str" cm="1">
        <f t="array" ref="D22">INDEX($L$102:$T$110,ROW()-14,COLUMN()-1)</f>
        <v/>
      </c>
      <c r="E22" s="3" t="str" cm="1">
        <f t="array" ref="E22">INDEX($L$102:$T$110,ROW()-14,COLUMN()-1)</f>
        <v>369</v>
      </c>
      <c r="F22" s="3" t="str" cm="1">
        <f t="array" ref="F22">INDEX($L$102:$T$110,ROW()-14,COLUMN()-1)</f>
        <v>13456</v>
      </c>
      <c r="G22" s="3" t="str" cm="1">
        <f t="array" ref="G22">INDEX($L$102:$T$110,ROW()-14,COLUMN()-1)</f>
        <v>1346</v>
      </c>
      <c r="H22" s="3" t="str" cm="1">
        <f t="array" ref="H22">INDEX($L$102:$T$110,ROW()-14,COLUMN()-1)</f>
        <v/>
      </c>
      <c r="I22" s="3" t="str" cm="1">
        <f t="array" ref="I22">INDEX($L$102:$T$110,ROW()-14,COLUMN()-1)</f>
        <v>4567</v>
      </c>
      <c r="J22" s="3" t="str" cm="1">
        <f t="array" ref="J22">INDEX($L$102:$T$110,ROW()-14,COLUMN()-1)</f>
        <v>34567</v>
      </c>
    </row>
    <row r="23" spans="1:10">
      <c r="A23" s="3"/>
      <c r="B23" s="3" t="str" cm="1">
        <f t="array" ref="B23">INDEX($L$102:$T$110,ROW()-14,COLUMN()-1)</f>
        <v>13568</v>
      </c>
      <c r="C23" s="3" t="str" cm="1">
        <f t="array" ref="C23">INDEX($L$102:$T$110,ROW()-14,COLUMN()-1)</f>
        <v/>
      </c>
      <c r="D23" s="3" t="str" cm="1">
        <f t="array" ref="D23">INDEX($L$102:$T$110,ROW()-14,COLUMN()-1)</f>
        <v>13568</v>
      </c>
      <c r="E23" s="3" t="str" cm="1">
        <f t="array" ref="E23">INDEX($L$102:$T$110,ROW()-14,COLUMN()-1)</f>
        <v>368</v>
      </c>
      <c r="F23" s="3" t="str" cm="1">
        <f t="array" ref="F23">INDEX($L$102:$T$110,ROW()-14,COLUMN()-1)</f>
        <v>134568</v>
      </c>
      <c r="G23" s="3" t="str" cm="1">
        <f t="array" ref="G23">INDEX($L$102:$T$110,ROW()-14,COLUMN()-1)</f>
        <v>13468</v>
      </c>
      <c r="H23" s="3" t="str" cm="1">
        <f t="array" ref="H23">INDEX($L$102:$T$110,ROW()-14,COLUMN()-1)</f>
        <v>346</v>
      </c>
      <c r="I23" s="3" t="str" cm="1">
        <f t="array" ref="I23">INDEX($L$102:$T$110,ROW()-14,COLUMN()-1)</f>
        <v/>
      </c>
      <c r="J23" s="3" t="str" cm="1">
        <f t="array" ref="J23">INDEX($L$102:$T$110,ROW()-14,COLUMN()-1)</f>
        <v>23456</v>
      </c>
    </row>
    <row r="24" spans="1:10">
      <c r="A24" s="3"/>
      <c r="B24" s="3"/>
      <c r="C24" s="3"/>
      <c r="D24" s="3"/>
      <c r="E24" s="3"/>
      <c r="F24" s="3"/>
      <c r="G24" s="3"/>
      <c r="H24" s="3"/>
      <c r="I24" s="3"/>
      <c r="J24" s="3"/>
    </row>
    <row r="25" spans="1:10">
      <c r="A25" s="3"/>
      <c r="B25" s="3"/>
      <c r="C25" s="3"/>
      <c r="D25" s="3"/>
      <c r="E25" s="3"/>
      <c r="F25" s="3"/>
      <c r="G25" s="3"/>
      <c r="H25" s="3"/>
      <c r="I25" s="3"/>
      <c r="J25" s="3"/>
    </row>
    <row r="26" spans="1:10">
      <c r="A26" s="5" t="s">
        <v>3</v>
      </c>
      <c r="B26" s="5"/>
      <c r="C26" s="5"/>
      <c r="D26" s="5"/>
      <c r="E26" s="5"/>
      <c r="F26" s="5"/>
      <c r="G26" s="5"/>
      <c r="H26" s="5"/>
      <c r="I26" s="5"/>
      <c r="J26" s="5"/>
    </row>
    <row r="27" spans="1:10">
      <c r="A27" s="3"/>
      <c r="B27" s="3"/>
      <c r="C27" s="3">
        <v>3</v>
      </c>
      <c r="D27" s="3"/>
      <c r="E27" s="3"/>
      <c r="F27" s="3"/>
      <c r="G27" s="3"/>
      <c r="H27" s="3"/>
      <c r="I27" s="3">
        <v>8</v>
      </c>
      <c r="J27" s="3"/>
    </row>
    <row r="28" spans="1:10">
      <c r="A28" s="3"/>
      <c r="B28" s="3"/>
      <c r="C28" s="3"/>
      <c r="D28" s="3">
        <v>9</v>
      </c>
      <c r="E28" s="3"/>
      <c r="F28" s="3"/>
      <c r="G28" s="3"/>
      <c r="H28" s="3">
        <v>5</v>
      </c>
      <c r="I28" s="3"/>
      <c r="J28" s="3"/>
    </row>
    <row r="29" spans="1:10">
      <c r="A29" s="3"/>
      <c r="B29" s="3"/>
      <c r="C29" s="3"/>
      <c r="D29" s="3">
        <v>7</v>
      </c>
      <c r="E29" s="3">
        <v>5</v>
      </c>
      <c r="F29" s="3"/>
      <c r="G29" s="3">
        <v>9</v>
      </c>
      <c r="H29" s="3">
        <v>2</v>
      </c>
      <c r="I29" s="3"/>
      <c r="J29" s="3"/>
    </row>
    <row r="30" spans="1:10">
      <c r="A30" s="3"/>
      <c r="B30" s="3">
        <v>7</v>
      </c>
      <c r="C30" s="3"/>
      <c r="D30" s="3"/>
      <c r="E30" s="3">
        <v>1</v>
      </c>
      <c r="F30" s="3"/>
      <c r="G30" s="3">
        <v>5</v>
      </c>
      <c r="H30" s="3"/>
      <c r="I30" s="3"/>
      <c r="J30" s="3">
        <v>8</v>
      </c>
    </row>
    <row r="31" spans="1:10">
      <c r="A31" s="3"/>
      <c r="B31" s="3"/>
      <c r="C31" s="3">
        <v>2</v>
      </c>
      <c r="D31" s="3"/>
      <c r="E31" s="3"/>
      <c r="F31" s="3">
        <v>9</v>
      </c>
      <c r="G31" s="3"/>
      <c r="H31" s="3"/>
      <c r="I31" s="3">
        <v>3</v>
      </c>
      <c r="J31" s="3"/>
    </row>
    <row r="32" spans="1:10">
      <c r="A32" s="3"/>
      <c r="B32" s="3">
        <v>9</v>
      </c>
      <c r="C32" s="3"/>
      <c r="D32" s="3"/>
      <c r="E32" s="3">
        <v>4</v>
      </c>
      <c r="F32" s="3"/>
      <c r="G32" s="3">
        <v>2</v>
      </c>
      <c r="H32" s="3"/>
      <c r="I32" s="3"/>
      <c r="J32" s="3">
        <v>1</v>
      </c>
    </row>
    <row r="33" spans="1:10">
      <c r="A33" s="3"/>
      <c r="B33" s="3"/>
      <c r="C33" s="3"/>
      <c r="D33" s="3">
        <v>4</v>
      </c>
      <c r="E33" s="3">
        <v>2</v>
      </c>
      <c r="F33" s="3"/>
      <c r="G33" s="3">
        <v>7</v>
      </c>
      <c r="H33" s="3">
        <v>1</v>
      </c>
      <c r="I33" s="3"/>
      <c r="J33" s="3"/>
    </row>
    <row r="34" spans="1:10">
      <c r="A34" s="3"/>
      <c r="B34" s="3"/>
      <c r="C34" s="3"/>
      <c r="D34" s="3">
        <v>2</v>
      </c>
      <c r="E34" s="3"/>
      <c r="F34" s="3"/>
      <c r="G34" s="3"/>
      <c r="H34" s="3">
        <v>8</v>
      </c>
      <c r="I34" s="3"/>
      <c r="J34" s="3"/>
    </row>
    <row r="35" spans="1:10">
      <c r="A35" s="3"/>
      <c r="B35" s="3"/>
      <c r="C35" s="3">
        <v>7</v>
      </c>
      <c r="D35" s="3"/>
      <c r="E35" s="3"/>
      <c r="F35" s="3"/>
      <c r="G35" s="3"/>
      <c r="H35" s="3"/>
      <c r="I35" s="3">
        <v>9</v>
      </c>
      <c r="J35" s="3"/>
    </row>
    <row r="36" spans="1:10">
      <c r="A36" s="3"/>
      <c r="B36" s="3"/>
      <c r="C36" s="3"/>
      <c r="D36" s="3"/>
      <c r="E36" s="3"/>
      <c r="F36" s="3"/>
      <c r="G36" s="3"/>
      <c r="H36" s="3"/>
      <c r="I36" s="3"/>
      <c r="J36" s="3"/>
    </row>
    <row r="37" spans="1:10">
      <c r="A37" s="3"/>
      <c r="B37" s="3"/>
      <c r="C37" s="3"/>
      <c r="D37" s="3"/>
      <c r="E37" s="3"/>
      <c r="F37" s="3"/>
      <c r="G37" s="3"/>
      <c r="H37" s="3"/>
      <c r="I37" s="3"/>
      <c r="J37" s="3"/>
    </row>
    <row r="38" spans="1:10">
      <c r="A38" s="5" t="s">
        <v>4</v>
      </c>
      <c r="B38" s="5"/>
      <c r="C38" s="5"/>
      <c r="D38" s="5"/>
      <c r="E38" s="5"/>
      <c r="F38" s="5"/>
      <c r="G38" s="5"/>
      <c r="H38" s="5"/>
      <c r="I38" s="5"/>
      <c r="J38" s="5"/>
    </row>
    <row r="39" spans="1:10">
      <c r="A39" s="3"/>
      <c r="B39" s="3">
        <v>2</v>
      </c>
      <c r="C39" s="3">
        <v>3</v>
      </c>
      <c r="D39" s="3">
        <v>5</v>
      </c>
      <c r="E39" s="3">
        <v>7</v>
      </c>
      <c r="F39" s="3">
        <v>6</v>
      </c>
      <c r="G39" s="3">
        <v>1</v>
      </c>
      <c r="H39" s="3">
        <v>4</v>
      </c>
      <c r="I39" s="3">
        <v>8</v>
      </c>
      <c r="J39" s="3">
        <v>9</v>
      </c>
    </row>
    <row r="40" spans="1:10">
      <c r="A40" s="3"/>
      <c r="B40" s="3">
        <v>4</v>
      </c>
      <c r="C40" s="3">
        <v>1</v>
      </c>
      <c r="D40" s="3">
        <v>9</v>
      </c>
      <c r="E40" s="3">
        <v>3</v>
      </c>
      <c r="F40" s="3">
        <v>2</v>
      </c>
      <c r="G40" s="3">
        <v>8</v>
      </c>
      <c r="H40" s="3">
        <v>5</v>
      </c>
      <c r="I40" s="3">
        <v>7</v>
      </c>
      <c r="J40" s="3">
        <v>6</v>
      </c>
    </row>
    <row r="41" spans="1:10">
      <c r="A41" s="3"/>
      <c r="B41" s="3">
        <v>8</v>
      </c>
      <c r="C41" s="3">
        <v>6</v>
      </c>
      <c r="D41" s="3">
        <v>7</v>
      </c>
      <c r="E41" s="3">
        <v>5</v>
      </c>
      <c r="F41" s="3">
        <v>4</v>
      </c>
      <c r="G41" s="3">
        <v>9</v>
      </c>
      <c r="H41" s="3">
        <v>2</v>
      </c>
      <c r="I41" s="3">
        <v>1</v>
      </c>
      <c r="J41" s="3">
        <v>3</v>
      </c>
    </row>
    <row r="42" spans="1:10">
      <c r="A42" s="3"/>
      <c r="B42" s="3">
        <v>7</v>
      </c>
      <c r="C42" s="3">
        <v>4</v>
      </c>
      <c r="D42" s="3">
        <v>6</v>
      </c>
      <c r="E42" s="3">
        <v>1</v>
      </c>
      <c r="F42" s="3">
        <v>3</v>
      </c>
      <c r="G42" s="3">
        <v>5</v>
      </c>
      <c r="H42" s="3">
        <v>9</v>
      </c>
      <c r="I42" s="3">
        <v>2</v>
      </c>
      <c r="J42" s="3">
        <v>8</v>
      </c>
    </row>
    <row r="43" spans="1:10">
      <c r="A43" s="3"/>
      <c r="B43" s="3">
        <v>5</v>
      </c>
      <c r="C43" s="3">
        <v>2</v>
      </c>
      <c r="D43" s="3">
        <v>1</v>
      </c>
      <c r="E43" s="3">
        <v>8</v>
      </c>
      <c r="F43" s="3">
        <v>9</v>
      </c>
      <c r="G43" s="3">
        <v>6</v>
      </c>
      <c r="H43" s="3">
        <v>7</v>
      </c>
      <c r="I43" s="3">
        <v>3</v>
      </c>
      <c r="J43" s="3">
        <v>4</v>
      </c>
    </row>
    <row r="44" spans="1:10">
      <c r="A44" s="3"/>
      <c r="B44" s="3">
        <v>9</v>
      </c>
      <c r="C44" s="3">
        <v>8</v>
      </c>
      <c r="D44" s="3">
        <v>3</v>
      </c>
      <c r="E44" s="3">
        <v>4</v>
      </c>
      <c r="F44" s="3">
        <v>7</v>
      </c>
      <c r="G44" s="3">
        <v>2</v>
      </c>
      <c r="H44" s="3">
        <v>6</v>
      </c>
      <c r="I44" s="3">
        <v>5</v>
      </c>
      <c r="J44" s="3">
        <v>1</v>
      </c>
    </row>
    <row r="45" spans="1:10">
      <c r="A45" s="3"/>
      <c r="B45" s="3">
        <v>3</v>
      </c>
      <c r="C45" s="3">
        <v>9</v>
      </c>
      <c r="D45" s="3">
        <v>4</v>
      </c>
      <c r="E45" s="3">
        <v>2</v>
      </c>
      <c r="F45" s="3">
        <v>8</v>
      </c>
      <c r="G45" s="3">
        <v>7</v>
      </c>
      <c r="H45" s="3">
        <v>1</v>
      </c>
      <c r="I45" s="3">
        <v>6</v>
      </c>
      <c r="J45" s="3">
        <v>5</v>
      </c>
    </row>
    <row r="46" spans="1:10">
      <c r="A46" s="3"/>
      <c r="B46" s="3">
        <v>6</v>
      </c>
      <c r="C46" s="3">
        <v>5</v>
      </c>
      <c r="D46" s="3">
        <v>2</v>
      </c>
      <c r="E46" s="3">
        <v>9</v>
      </c>
      <c r="F46" s="3">
        <v>1</v>
      </c>
      <c r="G46" s="3">
        <v>3</v>
      </c>
      <c r="H46" s="3">
        <v>8</v>
      </c>
      <c r="I46" s="3">
        <v>4</v>
      </c>
      <c r="J46" s="3">
        <v>7</v>
      </c>
    </row>
    <row r="47" spans="1:10">
      <c r="A47" s="3"/>
      <c r="B47" s="3">
        <v>1</v>
      </c>
      <c r="C47" s="3">
        <v>7</v>
      </c>
      <c r="D47" s="3">
        <v>8</v>
      </c>
      <c r="E47" s="3">
        <v>6</v>
      </c>
      <c r="F47" s="3">
        <v>5</v>
      </c>
      <c r="G47" s="3">
        <v>4</v>
      </c>
      <c r="H47" s="3">
        <v>3</v>
      </c>
      <c r="I47" s="3">
        <v>9</v>
      </c>
      <c r="J47" s="3">
        <v>2</v>
      </c>
    </row>
    <row r="48" spans="1:10">
      <c r="A48" s="3"/>
      <c r="B48" s="3"/>
      <c r="C48" s="3"/>
      <c r="D48" s="3"/>
      <c r="E48" s="3"/>
      <c r="F48" s="3"/>
      <c r="G48" s="3"/>
      <c r="H48" s="3"/>
      <c r="I48" s="3"/>
      <c r="J48" s="3"/>
    </row>
    <row r="49" spans="1:10">
      <c r="A49" s="3"/>
      <c r="B49" s="3"/>
      <c r="C49" s="3"/>
      <c r="D49" s="3"/>
      <c r="E49" s="3"/>
      <c r="F49" s="3"/>
      <c r="G49" s="3"/>
      <c r="H49" s="3"/>
      <c r="I49" s="3"/>
      <c r="J49" s="3"/>
    </row>
    <row r="50" spans="1:10">
      <c r="A50" s="5" t="s">
        <v>5</v>
      </c>
      <c r="B50" s="5"/>
      <c r="C50" s="5"/>
      <c r="D50" s="5"/>
      <c r="E50" s="5"/>
      <c r="F50" s="5"/>
      <c r="G50" s="5"/>
      <c r="H50" s="5"/>
      <c r="I50" s="5"/>
      <c r="J50" s="5"/>
    </row>
    <row r="51" spans="1:10">
      <c r="A51" s="3"/>
      <c r="B51" s="3" t="b" cm="1">
        <f t="array" ref="B51">SDK_Conflict($B$3:$J$11,1,1)</f>
        <v>0</v>
      </c>
      <c r="C51" s="3" t="b" cm="1">
        <f t="array" ref="C51">SDK_Conflict($B$3:$J$11,1,2)</f>
        <v>0</v>
      </c>
      <c r="D51" s="3" t="b" cm="1">
        <f t="array" ref="D51">SDK_Conflict($B$3:$J$11,1,3)</f>
        <v>0</v>
      </c>
      <c r="E51" s="3" t="b" cm="1">
        <f t="array" ref="E51">SDK_Conflict($B$3:$J$11,1,4)</f>
        <v>0</v>
      </c>
      <c r="F51" s="3" t="b" cm="1">
        <f t="array" ref="F51">SDK_Conflict($B$3:$J$11,1,5)</f>
        <v>0</v>
      </c>
      <c r="G51" s="3" t="b" cm="1">
        <f t="array" ref="G51">SDK_Conflict($B$3:$J$11,1,6)</f>
        <v>0</v>
      </c>
      <c r="H51" s="3" t="b" cm="1">
        <f t="array" ref="H51">SDK_Conflict($B$3:$J$11,1,7)</f>
        <v>0</v>
      </c>
      <c r="I51" s="3" t="b" cm="1">
        <f t="array" ref="I51">SDK_Conflict($B$3:$J$11,1,8)</f>
        <v>0</v>
      </c>
      <c r="J51" s="3" t="b" cm="1">
        <f t="array" ref="J51">SDK_Conflict($B$3:$J$11,1,9)</f>
        <v>0</v>
      </c>
    </row>
    <row r="52" spans="1:10">
      <c r="A52" s="3"/>
      <c r="B52" s="3" t="b" cm="1">
        <f t="array" ref="B52">SDK_Conflict($B$3:$J$11,2,1)</f>
        <v>0</v>
      </c>
      <c r="C52" s="3" t="b" cm="1">
        <f t="array" ref="C52">SDK_Conflict($B$3:$J$11,2,2)</f>
        <v>0</v>
      </c>
      <c r="D52" s="3" t="b" cm="1">
        <f t="array" ref="D52">SDK_Conflict($B$3:$J$11,2,3)</f>
        <v>0</v>
      </c>
      <c r="E52" s="3" t="b" cm="1">
        <f t="array" ref="E52">SDK_Conflict($B$3:$J$11,2,4)</f>
        <v>0</v>
      </c>
      <c r="F52" s="3" t="b" cm="1">
        <f t="array" ref="F52">SDK_Conflict($B$3:$J$11,2,5)</f>
        <v>0</v>
      </c>
      <c r="G52" s="3" t="b" cm="1">
        <f t="array" ref="G52">SDK_Conflict($B$3:$J$11,2,6)</f>
        <v>0</v>
      </c>
      <c r="H52" s="3" t="b" cm="1">
        <f t="array" ref="H52">SDK_Conflict($B$3:$J$11,2,7)</f>
        <v>0</v>
      </c>
      <c r="I52" s="3" t="b" cm="1">
        <f t="array" ref="I52">SDK_Conflict($B$3:$J$11,2,8)</f>
        <v>0</v>
      </c>
      <c r="J52" s="3" t="b" cm="1">
        <f t="array" ref="J52">SDK_Conflict($B$3:$J$11,2,9)</f>
        <v>0</v>
      </c>
    </row>
    <row r="53" spans="1:10">
      <c r="A53" s="3"/>
      <c r="B53" s="3" t="b" cm="1">
        <f t="array" ref="B53">SDK_Conflict($B$3:$J$11,3,1)</f>
        <v>0</v>
      </c>
      <c r="C53" s="3" t="b" cm="1">
        <f t="array" ref="C53">SDK_Conflict($B$3:$J$11,3,2)</f>
        <v>0</v>
      </c>
      <c r="D53" s="3" t="b" cm="1">
        <f t="array" ref="D53">SDK_Conflict($B$3:$J$11,3,3)</f>
        <v>0</v>
      </c>
      <c r="E53" s="3" t="b" cm="1">
        <f t="array" ref="E53">SDK_Conflict($B$3:$J$11,3,4)</f>
        <v>0</v>
      </c>
      <c r="F53" s="3" t="b" cm="1">
        <f t="array" ref="F53">SDK_Conflict($B$3:$J$11,3,5)</f>
        <v>0</v>
      </c>
      <c r="G53" s="3" t="b" cm="1">
        <f t="array" ref="G53">SDK_Conflict($B$3:$J$11,3,6)</f>
        <v>0</v>
      </c>
      <c r="H53" s="3" t="b" cm="1">
        <f t="array" ref="H53">SDK_Conflict($B$3:$J$11,3,7)</f>
        <v>0</v>
      </c>
      <c r="I53" s="3" t="b" cm="1">
        <f t="array" ref="I53">SDK_Conflict($B$3:$J$11,3,8)</f>
        <v>0</v>
      </c>
      <c r="J53" s="3" t="b" cm="1">
        <f t="array" ref="J53">SDK_Conflict($B$3:$J$11,3,9)</f>
        <v>0</v>
      </c>
    </row>
    <row r="54" spans="1:10">
      <c r="A54" s="3"/>
      <c r="B54" s="3" t="b" cm="1">
        <f t="array" ref="B54">SDK_Conflict($B$3:$J$11,4,1)</f>
        <v>0</v>
      </c>
      <c r="C54" s="3" t="b" cm="1">
        <f t="array" ref="C54">SDK_Conflict($B$3:$J$11,4,2)</f>
        <v>0</v>
      </c>
      <c r="D54" s="3" t="b" cm="1">
        <f t="array" ref="D54">SDK_Conflict($B$3:$J$11,4,3)</f>
        <v>0</v>
      </c>
      <c r="E54" s="3" t="b" cm="1">
        <f t="array" ref="E54">SDK_Conflict($B$3:$J$11,4,4)</f>
        <v>0</v>
      </c>
      <c r="F54" s="3" t="b" cm="1">
        <f t="array" ref="F54">SDK_Conflict($B$3:$J$11,4,5)</f>
        <v>0</v>
      </c>
      <c r="G54" s="3" t="b" cm="1">
        <f t="array" ref="G54">SDK_Conflict($B$3:$J$11,4,6)</f>
        <v>0</v>
      </c>
      <c r="H54" s="3" t="b" cm="1">
        <f t="array" ref="H54">SDK_Conflict($B$3:$J$11,4,7)</f>
        <v>0</v>
      </c>
      <c r="I54" s="3" t="b" cm="1">
        <f t="array" ref="I54">SDK_Conflict($B$3:$J$11,4,8)</f>
        <v>0</v>
      </c>
      <c r="J54" s="3" t="b" cm="1">
        <f t="array" ref="J54">SDK_Conflict($B$3:$J$11,4,9)</f>
        <v>0</v>
      </c>
    </row>
    <row r="55" spans="1:10">
      <c r="A55" s="3"/>
      <c r="B55" s="3" t="b" cm="1">
        <f t="array" ref="B55">SDK_Conflict($B$3:$J$11,5,1)</f>
        <v>0</v>
      </c>
      <c r="C55" s="3" t="b" cm="1">
        <f t="array" ref="C55">SDK_Conflict($B$3:$J$11,5,2)</f>
        <v>0</v>
      </c>
      <c r="D55" s="3" t="b" cm="1">
        <f t="array" ref="D55">SDK_Conflict($B$3:$J$11,5,3)</f>
        <v>0</v>
      </c>
      <c r="E55" s="3" t="b" cm="1">
        <f t="array" ref="E55">SDK_Conflict($B$3:$J$11,5,4)</f>
        <v>0</v>
      </c>
      <c r="F55" s="3" t="b" cm="1">
        <f t="array" ref="F55">SDK_Conflict($B$3:$J$11,5,5)</f>
        <v>0</v>
      </c>
      <c r="G55" s="3" t="b" cm="1">
        <f t="array" ref="G55">SDK_Conflict($B$3:$J$11,5,6)</f>
        <v>0</v>
      </c>
      <c r="H55" s="3" t="b" cm="1">
        <f t="array" ref="H55">SDK_Conflict($B$3:$J$11,5,7)</f>
        <v>0</v>
      </c>
      <c r="I55" s="3" t="b" cm="1">
        <f t="array" ref="I55">SDK_Conflict($B$3:$J$11,5,8)</f>
        <v>0</v>
      </c>
      <c r="J55" s="3" t="b" cm="1">
        <f t="array" ref="J55">SDK_Conflict($B$3:$J$11,5,9)</f>
        <v>0</v>
      </c>
    </row>
    <row r="56" spans="1:10">
      <c r="A56" s="3"/>
      <c r="B56" s="3" t="b" cm="1">
        <f t="array" ref="B56">SDK_Conflict($B$3:$J$11,6,1)</f>
        <v>0</v>
      </c>
      <c r="C56" s="3" t="b" cm="1">
        <f t="array" ref="C56">SDK_Conflict($B$3:$J$11,6,2)</f>
        <v>0</v>
      </c>
      <c r="D56" s="3" t="b" cm="1">
        <f t="array" ref="D56">SDK_Conflict($B$3:$J$11,6,3)</f>
        <v>0</v>
      </c>
      <c r="E56" s="3" t="b" cm="1">
        <f t="array" ref="E56">SDK_Conflict($B$3:$J$11,6,4)</f>
        <v>0</v>
      </c>
      <c r="F56" s="3" t="b" cm="1">
        <f t="array" ref="F56">SDK_Conflict($B$3:$J$11,6,5)</f>
        <v>0</v>
      </c>
      <c r="G56" s="3" t="b" cm="1">
        <f t="array" ref="G56">SDK_Conflict($B$3:$J$11,6,6)</f>
        <v>0</v>
      </c>
      <c r="H56" s="3" t="b" cm="1">
        <f t="array" ref="H56">SDK_Conflict($B$3:$J$11,6,7)</f>
        <v>0</v>
      </c>
      <c r="I56" s="3" t="b" cm="1">
        <f t="array" ref="I56">SDK_Conflict($B$3:$J$11,6,8)</f>
        <v>0</v>
      </c>
      <c r="J56" s="3" t="b" cm="1">
        <f t="array" ref="J56">SDK_Conflict($B$3:$J$11,6,9)</f>
        <v>0</v>
      </c>
    </row>
    <row r="57" spans="1:10">
      <c r="A57" s="3"/>
      <c r="B57" s="3" t="b" cm="1">
        <f t="array" ref="B57">SDK_Conflict($B$3:$J$11,7,1)</f>
        <v>0</v>
      </c>
      <c r="C57" s="3" t="b" cm="1">
        <f t="array" ref="C57">SDK_Conflict($B$3:$J$11,7,2)</f>
        <v>0</v>
      </c>
      <c r="D57" s="3" t="b" cm="1">
        <f t="array" ref="D57">SDK_Conflict($B$3:$J$11,7,3)</f>
        <v>0</v>
      </c>
      <c r="E57" s="3" t="b" cm="1">
        <f t="array" ref="E57">SDK_Conflict($B$3:$J$11,7,4)</f>
        <v>0</v>
      </c>
      <c r="F57" s="3" t="b" cm="1">
        <f t="array" ref="F57">SDK_Conflict($B$3:$J$11,7,5)</f>
        <v>0</v>
      </c>
      <c r="G57" s="3" t="b" cm="1">
        <f t="array" ref="G57">SDK_Conflict($B$3:$J$11,7,6)</f>
        <v>0</v>
      </c>
      <c r="H57" s="3" t="b" cm="1">
        <f t="array" ref="H57">SDK_Conflict($B$3:$J$11,7,7)</f>
        <v>0</v>
      </c>
      <c r="I57" s="3" t="b" cm="1">
        <f t="array" ref="I57">SDK_Conflict($B$3:$J$11,7,8)</f>
        <v>0</v>
      </c>
      <c r="J57" s="3" t="b" cm="1">
        <f t="array" ref="J57">SDK_Conflict($B$3:$J$11,7,9)</f>
        <v>0</v>
      </c>
    </row>
    <row r="58" spans="1:10">
      <c r="A58" s="3"/>
      <c r="B58" s="3" t="b" cm="1">
        <f t="array" ref="B58">SDK_Conflict($B$3:$J$11,8,1)</f>
        <v>0</v>
      </c>
      <c r="C58" s="3" t="b" cm="1">
        <f t="array" ref="C58">SDK_Conflict($B$3:$J$11,8,2)</f>
        <v>0</v>
      </c>
      <c r="D58" s="3" t="b" cm="1">
        <f t="array" ref="D58">SDK_Conflict($B$3:$J$11,8,3)</f>
        <v>0</v>
      </c>
      <c r="E58" s="3" t="b" cm="1">
        <f t="array" ref="E58">SDK_Conflict($B$3:$J$11,8,4)</f>
        <v>0</v>
      </c>
      <c r="F58" s="3" t="b" cm="1">
        <f t="array" ref="F58">SDK_Conflict($B$3:$J$11,8,5)</f>
        <v>0</v>
      </c>
      <c r="G58" s="3" t="b" cm="1">
        <f t="array" ref="G58">SDK_Conflict($B$3:$J$11,8,6)</f>
        <v>0</v>
      </c>
      <c r="H58" s="3" t="b" cm="1">
        <f t="array" ref="H58">SDK_Conflict($B$3:$J$11,8,7)</f>
        <v>0</v>
      </c>
      <c r="I58" s="3" t="b" cm="1">
        <f t="array" ref="I58">SDK_Conflict($B$3:$J$11,8,8)</f>
        <v>0</v>
      </c>
      <c r="J58" s="3" t="b" cm="1">
        <f t="array" ref="J58">SDK_Conflict($B$3:$J$11,8,9)</f>
        <v>0</v>
      </c>
    </row>
    <row r="59" spans="1:10">
      <c r="A59" s="3"/>
      <c r="B59" s="3" t="b" cm="1">
        <f t="array" ref="B59">SDK_Conflict($B$3:$J$11,9,1)</f>
        <v>0</v>
      </c>
      <c r="C59" s="3" t="b" cm="1">
        <f t="array" ref="C59">SDK_Conflict($B$3:$J$11,9,2)</f>
        <v>0</v>
      </c>
      <c r="D59" s="3" t="b" cm="1">
        <f t="array" ref="D59">SDK_Conflict($B$3:$J$11,9,3)</f>
        <v>0</v>
      </c>
      <c r="E59" s="3" t="b" cm="1">
        <f t="array" ref="E59">SDK_Conflict($B$3:$J$11,9,4)</f>
        <v>0</v>
      </c>
      <c r="F59" s="3" t="b" cm="1">
        <f t="array" ref="F59">SDK_Conflict($B$3:$J$11,9,5)</f>
        <v>0</v>
      </c>
      <c r="G59" s="3" t="b" cm="1">
        <f t="array" ref="G59">SDK_Conflict($B$3:$J$11,9,6)</f>
        <v>0</v>
      </c>
      <c r="H59" s="3" t="b" cm="1">
        <f t="array" ref="H59">SDK_Conflict($B$3:$J$11,9,7)</f>
        <v>0</v>
      </c>
      <c r="I59" s="3" t="b" cm="1">
        <f t="array" ref="I59">SDK_Conflict($B$3:$J$11,9,8)</f>
        <v>0</v>
      </c>
      <c r="J59" s="3" t="b" cm="1">
        <f t="array" ref="J59">SDK_Conflict($B$3:$J$11,9,9)</f>
        <v>0</v>
      </c>
    </row>
    <row r="60" spans="1:10">
      <c r="A60" s="1"/>
      <c r="B60" s="1"/>
      <c r="C60" s="1"/>
      <c r="D60" s="1"/>
      <c r="E60" s="1"/>
      <c r="F60" s="1"/>
      <c r="G60" s="1"/>
      <c r="H60" s="1"/>
      <c r="I60" s="1"/>
      <c r="J60" s="1"/>
    </row>
    <row r="61" spans="1:10" ht="34">
      <c r="A61" s="4" t="s">
        <v>34</v>
      </c>
      <c r="B61" s="4"/>
      <c r="C61" s="4"/>
      <c r="D61" s="4"/>
      <c r="E61" s="4"/>
      <c r="F61" s="4"/>
      <c r="G61" s="4"/>
      <c r="H61" s="4"/>
      <c r="I61" s="4"/>
      <c r="J61" s="4"/>
    </row>
    <row r="62" spans="1:10" ht="17">
      <c r="A62" s="2" t="s">
        <v>35</v>
      </c>
      <c r="B62" s="127" t="str" cm="1">
        <f t="array" ref="B62">SDK_NextHint($B$3:$J$11)</f>
        <v>Hidden single in row · R4C8 = 2 · Digit 2 appears in only one candidate set in row 4.</v>
      </c>
      <c r="C62" s="127"/>
      <c r="D62" s="127"/>
      <c r="E62" s="127"/>
      <c r="F62" s="127"/>
      <c r="G62" s="127"/>
      <c r="H62" s="127"/>
      <c r="I62" s="127"/>
      <c r="J62" s="127"/>
    </row>
    <row r="63" spans="1:10" ht="17">
      <c r="A63" s="2" t="s">
        <v>36</v>
      </c>
      <c r="B63" s="127" t="str" cm="1">
        <f t="array" ref="B63">SDK_HintNaked($B$3:$J$11)</f>
        <v/>
      </c>
      <c r="C63" s="127"/>
      <c r="D63" s="127"/>
      <c r="E63" s="127"/>
      <c r="F63" s="127"/>
      <c r="G63" s="127"/>
      <c r="H63" s="127"/>
      <c r="I63" s="127"/>
      <c r="J63" s="127"/>
    </row>
    <row r="64" spans="1:10" ht="34">
      <c r="A64" s="2" t="s">
        <v>37</v>
      </c>
      <c r="B64" s="127" t="str" cm="1">
        <f t="array" ref="B64">SDK_HintHiddenRow($B$3:$J$11)</f>
        <v>Hidden single in row · R4C8 = 2 · Digit 2 appears in only one candidate set in row 4.</v>
      </c>
      <c r="C64" s="127"/>
      <c r="D64" s="127"/>
      <c r="E64" s="127"/>
      <c r="F64" s="127"/>
      <c r="G64" s="127"/>
      <c r="H64" s="127"/>
      <c r="I64" s="127"/>
      <c r="J64" s="127"/>
    </row>
    <row r="65" spans="1:10" ht="34">
      <c r="A65" s="2" t="s">
        <v>38</v>
      </c>
      <c r="B65" s="127" t="str" cm="1">
        <f t="array" ref="B65">SDK_HintHiddenCol($B$3:$J$11)</f>
        <v>Hidden single in column · R8C4 = 9 · Digit 9 appears in only one candidate set in column 4.</v>
      </c>
      <c r="C65" s="127"/>
      <c r="D65" s="127"/>
      <c r="E65" s="127"/>
      <c r="F65" s="127"/>
      <c r="G65" s="127"/>
      <c r="H65" s="127"/>
      <c r="I65" s="127"/>
      <c r="J65" s="127"/>
    </row>
    <row r="66" spans="1:10" ht="17">
      <c r="A66" s="2" t="s">
        <v>39</v>
      </c>
      <c r="B66" s="127" t="str" cm="1">
        <f t="array" ref="B66">SDK_HintHiddenBox($B$3:$J$11)</f>
        <v>Hidden single in box · R4C8 = 2 · Digit 2 appears in only one candidate set in box 6.</v>
      </c>
      <c r="C66" s="127"/>
      <c r="D66" s="127"/>
      <c r="E66" s="127"/>
      <c r="F66" s="127"/>
      <c r="G66" s="127"/>
      <c r="H66" s="127"/>
      <c r="I66" s="127"/>
      <c r="J66" s="127"/>
    </row>
    <row r="68" spans="1:10" ht="51">
      <c r="A68" s="2" t="s">
        <v>61</v>
      </c>
      <c r="B68" t="str">
        <f>INDEX(SDK_CandidateMatrix($B$27:$J$35),1,3)</f>
        <v>156</v>
      </c>
    </row>
    <row r="69" spans="1:10" ht="34">
      <c r="A69" s="2" t="s">
        <v>62</v>
      </c>
      <c r="B69" t="str" cm="1">
        <f t="array" ref="B69">SDK_HintPointingRow($B$27:$J$35)</f>
        <v/>
      </c>
    </row>
    <row r="70" spans="1:10" ht="34">
      <c r="A70" s="2" t="s">
        <v>63</v>
      </c>
      <c r="B70" t="str" cm="1">
        <f t="array" ref="B70">SDK_HintPointingCol($B$27:$J$35)</f>
        <v>Pointing column · Box 3 confines digit 3 to column 9 via R2C9, R3C9 · Remove 3 from R7C9, R8C9, R9C9.</v>
      </c>
    </row>
    <row r="71" spans="1:10" ht="34">
      <c r="A71" s="2" t="s">
        <v>64</v>
      </c>
      <c r="B71" t="str" cm="1">
        <f t="array" ref="B71">SDK_HintPointing($B$27:$J$35)</f>
        <v>Pointing column · Box 3 confines digit 3 to column 9 via R2C9, R3C9 · Remove 3 from R7C9, R8C9, R9C9.</v>
      </c>
    </row>
    <row r="72" spans="1:10" ht="34">
      <c r="A72" s="2" t="s">
        <v>65</v>
      </c>
      <c r="B72" t="str" cm="1">
        <f t="array" ref="B72">SDK_BasicHint($B$27:$J$35)</f>
        <v>Hidden single in row · R4C8 = 2 · Digit 2 appears in only one candidate set in row 4.</v>
      </c>
    </row>
    <row r="74" spans="1:10" ht="34">
      <c r="A74" s="2" t="s">
        <v>66</v>
      </c>
      <c r="B74" t="str" cm="1">
        <f t="array" ref="B74">SDK_HintClaimingRow($B$27:$J$35)</f>
        <v/>
      </c>
    </row>
    <row r="75" spans="1:10" ht="34">
      <c r="A75" s="2" t="s">
        <v>67</v>
      </c>
      <c r="B75" t="str" cm="1">
        <f t="array" ref="B75">SDK_HintClaimingCol($B$27:$J$35)</f>
        <v>Claiming column · Column 1 confines digit 3 to box 7 via R7C1, R8C1, R9C1 · Remove 3 from R9C3.</v>
      </c>
    </row>
    <row r="76" spans="1:10" ht="34">
      <c r="A76" s="2" t="s">
        <v>68</v>
      </c>
      <c r="B76" t="str" cm="1">
        <f t="array" ref="B76">SDK_HintClaiming($B$27:$J$35)</f>
        <v>Claiming column · Column 1 confines digit 3 to box 7 via R7C1, R8C1, R9C1 · Remove 3 from R9C3.</v>
      </c>
    </row>
    <row r="78" spans="1:10" ht="34">
      <c r="A78" s="2" t="s">
        <v>69</v>
      </c>
      <c r="B78" t="str" cm="1">
        <f t="array" ref="B78">SDK_HintNakedPairRow($B$27:$J$35)</f>
        <v>Naked pair in row · R4C3 and R4C5 contain only 3/6 · Remove 3 and 6 from R4C2, R4C7, R4C8.</v>
      </c>
    </row>
    <row r="79" spans="1:10" ht="34">
      <c r="A79" s="2" t="s">
        <v>70</v>
      </c>
      <c r="B79" t="str" cm="1">
        <f t="array" ref="B79">SDK_HintNakedPairCol($B$27:$J$35)</f>
        <v/>
      </c>
    </row>
    <row r="80" spans="1:10" ht="34">
      <c r="A80" s="2" t="s">
        <v>71</v>
      </c>
      <c r="B80" t="str" cm="1">
        <f t="array" ref="B80">SDK_HintNakedPairBox($B$27:$J$35)</f>
        <v/>
      </c>
    </row>
    <row r="81" spans="1:20" ht="17">
      <c r="A81" s="2" t="s">
        <v>72</v>
      </c>
      <c r="B81" t="str" cm="1">
        <f t="array" ref="B81">SDK_HintNakedPair($B$27:$J$35)</f>
        <v>Naked pair in row · R4C3 and R4C5 contain only 3/6 · Remove 3 and 6 from R4C2, R4C7, R4C8.</v>
      </c>
    </row>
    <row r="83" spans="1:20" ht="34">
      <c r="A83" s="2" t="s">
        <v>83</v>
      </c>
      <c r="B83" t="str" cm="1">
        <f t="array" ref="B83">SDK_HintNakedPairRowCandidates($L$90:$T$98)</f>
        <v>Naked pair in row · R1C1 and R1C2 contain only 1/2 · Remove 1 and 2 from R1C3.</v>
      </c>
    </row>
    <row r="84" spans="1:20" ht="34">
      <c r="A84" s="2" t="s">
        <v>84</v>
      </c>
      <c r="B84" t="str" cm="1">
        <f t="array" ref="B84">SDK_CoachHintV2($B$27:$J$35)</f>
        <v>Hidden single in row · R4C8 = 2 · Digit 2 appears in only one candidate set in row 4.</v>
      </c>
    </row>
    <row r="85" spans="1:20" ht="51">
      <c r="A85" s="2" t="s">
        <v>85</v>
      </c>
      <c r="B85" t="str" cm="1">
        <f t="array" ref="B85">INDEX(SDK_CoachTraceV2($B$27:$J$35),1)</f>
        <v>Technique — Hidden single in row | Pattern — R4C8 = 2</v>
      </c>
    </row>
    <row r="87" spans="1:20" ht="34">
      <c r="A87" s="6" t="s">
        <v>73</v>
      </c>
      <c r="B87" s="6"/>
      <c r="C87" s="6"/>
      <c r="D87" s="6"/>
      <c r="E87" s="6"/>
      <c r="F87" s="6"/>
      <c r="G87" s="6"/>
      <c r="H87" s="6"/>
      <c r="I87" s="6"/>
      <c r="J87" s="6"/>
      <c r="K87" s="7"/>
      <c r="L87" s="7"/>
      <c r="M87" s="7"/>
      <c r="N87" s="7"/>
      <c r="O87" s="7"/>
      <c r="P87" s="7"/>
      <c r="Q87" s="7"/>
      <c r="R87" s="7"/>
      <c r="S87" s="7"/>
      <c r="T87" s="7"/>
    </row>
    <row r="88" spans="1:20" ht="306">
      <c r="A88" s="7" t="s">
        <v>74</v>
      </c>
      <c r="B88" s="7" t="str" cm="1">
        <f t="array" ref="B88">IF(OR('04 Expert'!$AS$11="Verify",COUNTIF($B$51:$J$59,TRUE)&gt;0,$B$99),"",IF($L$111="ASSIGNMENT",$N$111,IF($L$111="LIMIT","Candidate chain limit reached after "&amp;$M$111&amp;" elimination step(s).",IF($L$111="CONTRADICTION","Candidate chain contradiction detected.",SDK_FallbackReveal($B$3:$J$11,$B$39:$J$47)))))</f>
        <v>Hidden single in row · R4C8 = 2 · Digit 2 appears in only one candidate set in row 4.</v>
      </c>
      <c r="C88" s="7"/>
      <c r="D88" s="7"/>
      <c r="E88" s="7"/>
      <c r="F88" s="7"/>
      <c r="G88" s="7"/>
      <c r="H88" s="7"/>
      <c r="I88" s="7"/>
      <c r="J88" s="7"/>
      <c r="K88" s="7"/>
      <c r="L88" s="7"/>
      <c r="M88" s="7"/>
      <c r="N88" s="7"/>
      <c r="O88" s="7"/>
      <c r="P88" s="7"/>
      <c r="Q88" s="7"/>
      <c r="R88" s="7"/>
      <c r="S88" s="7"/>
      <c r="T88" s="7"/>
    </row>
    <row r="89" spans="1:20" ht="204">
      <c r="A89" s="7" t="s">
        <v>75</v>
      </c>
      <c r="B89" s="7" t="str">
        <f>IF($B$88="","",_xlfn.LET(_xlpm.parts,_xlfn.TEXTSPLIT($B$88," · "),_xlpm.partCount,COLUMNS(_xlpm.parts),IF(_xlpm.partCount&gt;1,"Technique — "&amp;INDEX(_xlpm.parts,1,1)&amp;" | Pattern — "&amp;INDEX(_xlpm.parts,1,2),"Status — "&amp;INDEX(_xlpm.parts,1,1))))</f>
        <v>Technique — Hidden single in row | Pattern — R4C8 = 2</v>
      </c>
      <c r="C89" s="7"/>
      <c r="D89" s="7"/>
      <c r="E89" s="7"/>
      <c r="F89" s="7"/>
      <c r="G89" s="7"/>
      <c r="H89" s="7"/>
      <c r="I89" s="7"/>
      <c r="J89" s="7"/>
      <c r="K89" s="7"/>
      <c r="L89" s="6" t="s">
        <v>82</v>
      </c>
      <c r="M89" s="6"/>
      <c r="N89" s="6"/>
      <c r="O89" s="6"/>
      <c r="P89" s="6"/>
      <c r="Q89" s="6"/>
      <c r="R89" s="6"/>
      <c r="S89" s="6"/>
      <c r="T89" s="6"/>
    </row>
    <row r="90" spans="1:20" ht="221">
      <c r="A90" s="7" t="s">
        <v>76</v>
      </c>
      <c r="B90" s="7" t="str">
        <f>IF($B$88="","",_xlfn.LET(_xlpm.parts,_xlfn.TEXTSPLIT($B$88," · "),_xlpm.partCount,COLUMNS(_xlpm.parts),IF(_xlpm.partCount&gt;2,"Action — "&amp;_xlfn.TEXTJOIN(" · ",TRUE,_xlfn.DROP(_xlpm.parts,,2)),"Action — No further supported step.")))</f>
        <v>Action — Digit 2 appears in only one candidate set in row 4.</v>
      </c>
      <c r="C90" s="7"/>
      <c r="D90" s="7"/>
      <c r="E90" s="7"/>
      <c r="F90" s="7"/>
      <c r="G90" s="7"/>
      <c r="H90" s="7"/>
      <c r="I90" s="7"/>
      <c r="J90" s="7"/>
      <c r="K90" s="7"/>
      <c r="L90" s="7">
        <v>12</v>
      </c>
      <c r="M90" s="7">
        <v>12</v>
      </c>
      <c r="N90" s="7">
        <v>123</v>
      </c>
      <c r="O90" s="7">
        <v>34</v>
      </c>
      <c r="P90" s="7"/>
      <c r="Q90" s="7"/>
      <c r="R90" s="7"/>
      <c r="S90" s="7"/>
      <c r="T90" s="7"/>
    </row>
    <row r="91" spans="1:20">
      <c r="A91" s="7"/>
      <c r="B91" s="7"/>
      <c r="C91" s="7"/>
      <c r="D91" s="7"/>
      <c r="E91" s="7"/>
      <c r="F91" s="7"/>
      <c r="G91" s="7"/>
      <c r="H91" s="7"/>
      <c r="I91" s="7"/>
      <c r="J91" s="7"/>
      <c r="K91" s="7"/>
      <c r="L91" s="7"/>
      <c r="M91" s="7"/>
      <c r="N91" s="7"/>
      <c r="O91" s="7"/>
      <c r="P91" s="7"/>
      <c r="Q91" s="7"/>
      <c r="R91" s="7"/>
      <c r="S91" s="7"/>
      <c r="T91" s="7"/>
    </row>
    <row r="92" spans="1:20" ht="34">
      <c r="A92" s="7" t="s">
        <v>77</v>
      </c>
      <c r="B92" s="7" t="str" cm="1">
        <f t="array" ref="B92">SDK_PointingRowHint($B$27:$J$35)</f>
        <v/>
      </c>
      <c r="C92" s="7"/>
      <c r="D92" s="7"/>
      <c r="E92" s="7"/>
      <c r="F92" s="7"/>
      <c r="G92" s="7"/>
      <c r="H92" s="7"/>
      <c r="I92" s="7"/>
      <c r="J92" s="7"/>
      <c r="K92" s="7"/>
      <c r="L92" s="7"/>
      <c r="M92" s="7"/>
      <c r="N92" s="7"/>
      <c r="O92" s="7"/>
      <c r="P92" s="7"/>
      <c r="Q92" s="7"/>
      <c r="R92" s="7"/>
      <c r="S92" s="7"/>
      <c r="T92" s="7"/>
    </row>
    <row r="93" spans="1:20" ht="356">
      <c r="A93" s="7" t="s">
        <v>78</v>
      </c>
      <c r="B93" s="7" t="str" cm="1">
        <f t="array" ref="B93">SDK_PointingColHint($B$27:$J$35)</f>
        <v>Pointing column · Box 3 confines digit 3 to column 9 via R2C9, R3C9 · Remove 3 from R7C9, R8C9, R9C9.</v>
      </c>
      <c r="C93" s="7"/>
      <c r="D93" s="7"/>
      <c r="E93" s="7"/>
      <c r="F93" s="7"/>
      <c r="G93" s="7"/>
      <c r="H93" s="7"/>
      <c r="I93" s="7"/>
      <c r="J93" s="7"/>
      <c r="K93" s="7"/>
      <c r="L93" s="7"/>
      <c r="M93" s="7"/>
      <c r="N93" s="7"/>
      <c r="O93" s="7"/>
      <c r="P93" s="7"/>
      <c r="Q93" s="7"/>
      <c r="R93" s="7"/>
      <c r="S93" s="7"/>
      <c r="T93" s="7"/>
    </row>
    <row r="94" spans="1:20" ht="356">
      <c r="A94" s="7" t="s">
        <v>79</v>
      </c>
      <c r="B94" s="7" t="str" cm="1">
        <f t="array" ref="B94">SDK_PointingHint($B$27:$J$35)</f>
        <v>Pointing column · Box 3 confines digit 3 to column 9 via R2C9, R3C9 · Remove 3 from R7C9, R8C9, R9C9.</v>
      </c>
      <c r="C94" s="7"/>
      <c r="D94" s="7"/>
      <c r="E94" s="7"/>
      <c r="F94" s="7"/>
      <c r="G94" s="7"/>
      <c r="H94" s="7"/>
      <c r="I94" s="7"/>
      <c r="J94" s="7"/>
      <c r="K94" s="7"/>
      <c r="L94" s="7"/>
      <c r="M94" s="7"/>
      <c r="N94" s="7"/>
      <c r="O94" s="7"/>
      <c r="P94" s="7"/>
      <c r="Q94" s="7"/>
      <c r="R94" s="7"/>
      <c r="S94" s="7"/>
      <c r="T94" s="7"/>
    </row>
    <row r="95" spans="1:20" ht="340">
      <c r="A95" s="7" t="s">
        <v>80</v>
      </c>
      <c r="B95" s="7" t="str" cm="1">
        <f t="array" ref="B95">SDK_HintClaiming($B$27:$J$35)</f>
        <v>Claiming column · Column 1 confines digit 3 to box 7 via R7C1, R8C1, R9C1 · Remove 3 from R9C3.</v>
      </c>
      <c r="C95" s="7"/>
      <c r="D95" s="7"/>
      <c r="E95" s="7"/>
      <c r="F95" s="7"/>
      <c r="G95" s="7"/>
      <c r="H95" s="7"/>
      <c r="I95" s="7"/>
      <c r="J95" s="7"/>
      <c r="K95" s="7"/>
      <c r="L95" s="7"/>
      <c r="M95" s="7"/>
      <c r="N95" s="7"/>
      <c r="O95" s="7"/>
      <c r="P95" s="7"/>
      <c r="Q95" s="7"/>
      <c r="R95" s="7"/>
      <c r="S95" s="7"/>
      <c r="T95" s="7"/>
    </row>
    <row r="96" spans="1:20" ht="306">
      <c r="A96" s="7" t="s">
        <v>81</v>
      </c>
      <c r="B96" s="7" t="str" cm="1">
        <f t="array" ref="B96">SDK_HintNakedPair($B$27:$J$35)</f>
        <v>Naked pair in row · R4C3 and R4C5 contain only 3/6 · Remove 3 and 6 from R4C2, R4C7, R4C8.</v>
      </c>
      <c r="C96" s="7"/>
      <c r="D96" s="7"/>
      <c r="E96" s="7"/>
      <c r="F96" s="7"/>
      <c r="G96" s="7"/>
      <c r="H96" s="7"/>
      <c r="I96" s="7"/>
      <c r="J96" s="7"/>
      <c r="K96" s="7"/>
      <c r="L96" s="7"/>
      <c r="M96" s="7"/>
      <c r="N96" s="7"/>
      <c r="O96" s="7"/>
      <c r="P96" s="7"/>
      <c r="Q96" s="7"/>
      <c r="R96" s="7"/>
      <c r="S96" s="7"/>
      <c r="T96" s="7"/>
    </row>
    <row r="97" spans="1:20">
      <c r="A97" s="7"/>
      <c r="B97" s="7"/>
      <c r="C97" s="7"/>
      <c r="D97" s="7"/>
      <c r="E97" s="7"/>
      <c r="F97" s="7"/>
      <c r="G97" s="7"/>
      <c r="H97" s="7"/>
      <c r="I97" s="7"/>
      <c r="J97" s="7"/>
      <c r="K97" s="7"/>
      <c r="L97" s="7"/>
      <c r="M97" s="7"/>
      <c r="N97" s="7"/>
      <c r="O97" s="7"/>
      <c r="P97" s="7"/>
      <c r="Q97" s="7"/>
      <c r="R97" s="7"/>
      <c r="S97" s="7"/>
      <c r="T97" s="7"/>
    </row>
    <row r="98" spans="1:20" ht="34">
      <c r="A98" s="7" t="s">
        <v>280</v>
      </c>
      <c r="B98" s="7" t="str" cm="1">
        <f t="array" ref="B98">SDK_DeadEnd($B$3:$J$11)</f>
        <v/>
      </c>
      <c r="C98" s="7"/>
      <c r="D98" s="7"/>
      <c r="E98" s="7"/>
      <c r="F98" s="7"/>
      <c r="G98" s="7"/>
      <c r="H98" s="7"/>
      <c r="I98" s="7"/>
      <c r="J98" s="7"/>
      <c r="K98" s="7"/>
      <c r="L98" s="7"/>
      <c r="M98" s="7"/>
      <c r="N98" s="7"/>
      <c r="O98" s="7"/>
      <c r="P98" s="7"/>
      <c r="Q98" s="7"/>
      <c r="R98" s="7"/>
      <c r="S98" s="7"/>
      <c r="T98" s="7"/>
    </row>
    <row r="99" spans="1:20">
      <c r="A99" t="s">
        <v>281</v>
      </c>
      <c r="B99" t="b" cm="1">
        <f t="array" ref="B99">SDK_HasDeadEnd($B$3:$J$11)</f>
        <v>0</v>
      </c>
    </row>
    <row r="100" spans="1:20" ht="68">
      <c r="A100" s="7" t="s">
        <v>354</v>
      </c>
      <c r="B100" t="str" cm="1">
        <f t="array" ref="B100">IF('04 Expert'!$AS$11="Verify",IF(COUNTIF($B$51:$J$59,TRUE)&gt;0,"CONFLICT",SDK_SolveStatus($B$3:$J$11)),"")</f>
        <v/>
      </c>
    </row>
    <row r="101" spans="1:20">
      <c r="L101" t="s">
        <v>699</v>
      </c>
    </row>
    <row r="102" spans="1:20">
      <c r="L102" t="str" cm="1">
        <f t="array" ref="L102:T111">SDKP_Chain($B$3:$J$11,8)</f>
        <v>12456</v>
      </c>
      <c r="M102" t="str">
        <v/>
      </c>
      <c r="N102" t="str">
        <v>156</v>
      </c>
      <c r="O102" t="str">
        <v>67</v>
      </c>
      <c r="P102" t="str">
        <v>12467</v>
      </c>
      <c r="Q102" t="str">
        <v>146</v>
      </c>
      <c r="R102" t="str">
        <v>4679</v>
      </c>
      <c r="S102" t="str">
        <v/>
      </c>
      <c r="T102" t="str">
        <v>4679</v>
      </c>
    </row>
    <row r="103" spans="1:20">
      <c r="L103" t="str">
        <v>12468</v>
      </c>
      <c r="M103" t="str">
        <v>1468</v>
      </c>
      <c r="N103" t="str">
        <v/>
      </c>
      <c r="O103" t="str">
        <v>3678</v>
      </c>
      <c r="P103" t="str">
        <v>1234678</v>
      </c>
      <c r="Q103" t="str">
        <v>13468</v>
      </c>
      <c r="R103" t="str">
        <v/>
      </c>
      <c r="S103" t="str">
        <v>1467</v>
      </c>
      <c r="T103" t="str">
        <v>3467</v>
      </c>
    </row>
    <row r="104" spans="1:20">
      <c r="L104" t="str">
        <v>1468</v>
      </c>
      <c r="M104" t="str">
        <v>1468</v>
      </c>
      <c r="N104" t="str">
        <v/>
      </c>
      <c r="O104" t="str">
        <v/>
      </c>
      <c r="P104" t="str">
        <v>13468</v>
      </c>
      <c r="Q104" t="str">
        <v/>
      </c>
      <c r="R104" t="str">
        <v/>
      </c>
      <c r="S104" t="str">
        <v>146</v>
      </c>
      <c r="T104" t="str">
        <v>346</v>
      </c>
    </row>
    <row r="105" spans="1:20">
      <c r="L105" t="str">
        <v/>
      </c>
      <c r="M105" t="str">
        <v>46</v>
      </c>
      <c r="N105" t="str">
        <v>36</v>
      </c>
      <c r="O105" t="str">
        <v/>
      </c>
      <c r="P105" t="str">
        <v>36</v>
      </c>
      <c r="Q105" t="str">
        <v/>
      </c>
      <c r="R105" t="str">
        <v>469</v>
      </c>
      <c r="S105" t="str">
        <v>246</v>
      </c>
      <c r="T105" t="str">
        <v/>
      </c>
    </row>
    <row r="106" spans="1:20">
      <c r="L106" t="str">
        <v>14568</v>
      </c>
      <c r="M106" t="str">
        <v/>
      </c>
      <c r="N106" t="str">
        <v>1568</v>
      </c>
      <c r="O106" t="str">
        <v>678</v>
      </c>
      <c r="P106" t="str">
        <v/>
      </c>
      <c r="Q106" t="str">
        <v>68</v>
      </c>
      <c r="R106" t="str">
        <v>467</v>
      </c>
      <c r="S106" t="str">
        <v/>
      </c>
      <c r="T106" t="str">
        <v>4567</v>
      </c>
    </row>
    <row r="107" spans="1:20">
      <c r="L107" t="str">
        <v/>
      </c>
      <c r="M107" t="str">
        <v>568</v>
      </c>
      <c r="N107" t="str">
        <v>3568</v>
      </c>
      <c r="O107" t="str">
        <v/>
      </c>
      <c r="P107" t="str">
        <v>3678</v>
      </c>
      <c r="Q107" t="str">
        <v/>
      </c>
      <c r="R107" t="str">
        <v>67</v>
      </c>
      <c r="S107" t="str">
        <v>567</v>
      </c>
      <c r="T107" t="str">
        <v/>
      </c>
    </row>
    <row r="108" spans="1:20">
      <c r="L108" t="str">
        <v>3568</v>
      </c>
      <c r="M108" t="str">
        <v>5689</v>
      </c>
      <c r="N108" t="str">
        <v/>
      </c>
      <c r="O108" t="str">
        <v/>
      </c>
      <c r="P108" t="str">
        <v>3568</v>
      </c>
      <c r="Q108" t="str">
        <v/>
      </c>
      <c r="R108" t="str">
        <v/>
      </c>
      <c r="S108" t="str">
        <v>56</v>
      </c>
      <c r="T108" t="str">
        <v>356</v>
      </c>
    </row>
    <row r="109" spans="1:20">
      <c r="L109" t="str">
        <v>1356</v>
      </c>
      <c r="M109" t="str">
        <v>1569</v>
      </c>
      <c r="N109" t="str">
        <v/>
      </c>
      <c r="O109" t="str">
        <v>369</v>
      </c>
      <c r="P109" t="str">
        <v>13456</v>
      </c>
      <c r="Q109" t="str">
        <v>1346</v>
      </c>
      <c r="R109" t="str">
        <v/>
      </c>
      <c r="S109" t="str">
        <v>4567</v>
      </c>
      <c r="T109" t="str">
        <v>34567</v>
      </c>
    </row>
    <row r="110" spans="1:20">
      <c r="L110" t="str">
        <v>13568</v>
      </c>
      <c r="M110" t="str">
        <v/>
      </c>
      <c r="N110" t="str">
        <v>13568</v>
      </c>
      <c r="O110" t="str">
        <v>368</v>
      </c>
      <c r="P110" t="str">
        <v>134568</v>
      </c>
      <c r="Q110" t="str">
        <v>13468</v>
      </c>
      <c r="R110" t="str">
        <v>346</v>
      </c>
      <c r="S110" t="str">
        <v/>
      </c>
      <c r="T110" t="str">
        <v>23456</v>
      </c>
    </row>
    <row r="111" spans="1:20">
      <c r="L111" t="str">
        <v>ASSIGNMENT</v>
      </c>
      <c r="M111">
        <v>0</v>
      </c>
      <c r="N111" t="str">
        <v>Hidden single in row · R4C8 = 2 · Digit 2 appears in only one candidate set in row 4.</v>
      </c>
      <c r="O111" t="str">
        <v/>
      </c>
      <c r="P111" t="str">
        <v/>
      </c>
      <c r="Q111" t="str">
        <v/>
      </c>
      <c r="R111" t="str">
        <v/>
      </c>
      <c r="S111" t="str">
        <v/>
      </c>
      <c r="T111" t="str">
        <v/>
      </c>
    </row>
  </sheetData>
  <mergeCells count="6">
    <mergeCell ref="B66:J66"/>
    <mergeCell ref="A1:J1"/>
    <mergeCell ref="B62:J62"/>
    <mergeCell ref="B63:J63"/>
    <mergeCell ref="B64:J64"/>
    <mergeCell ref="B65:J65"/>
  </mergeCells>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40F95-5674-9743-B3B6-5E3C29B67C91}">
  <sheetPr codeName="Sheet13">
    <tabColor rgb="FF0B5A2B"/>
  </sheetPr>
  <dimension ref="A1:T111"/>
  <sheetViews>
    <sheetView showGridLines="0" topLeftCell="B1" workbookViewId="0">
      <selection sqref="A1:J1"/>
    </sheetView>
  </sheetViews>
  <sheetFormatPr baseColWidth="10" defaultRowHeight="16"/>
  <cols>
    <col min="1" max="1" width="0" hidden="1" customWidth="1"/>
    <col min="2" max="11" width="5.83203125" customWidth="1"/>
  </cols>
  <sheetData>
    <row r="1" spans="1:10">
      <c r="A1" s="128" t="s">
        <v>120</v>
      </c>
      <c r="B1" s="128"/>
      <c r="C1" s="128"/>
      <c r="D1" s="128"/>
      <c r="E1" s="128"/>
      <c r="F1" s="128"/>
      <c r="G1" s="128"/>
      <c r="H1" s="128"/>
      <c r="I1" s="128"/>
      <c r="J1" s="128"/>
    </row>
    <row r="2" spans="1:10">
      <c r="A2" s="5" t="s">
        <v>1</v>
      </c>
      <c r="B2" s="5"/>
      <c r="C2" s="5"/>
      <c r="D2" s="5"/>
      <c r="E2" s="5"/>
      <c r="F2" s="5"/>
      <c r="G2" s="5"/>
      <c r="H2" s="5"/>
      <c r="I2" s="5"/>
      <c r="J2" s="5"/>
    </row>
    <row r="3" spans="1:10">
      <c r="A3" s="3"/>
      <c r="B3" s="3">
        <f>IF('05 Master'!C5="","",'05 Master'!C5)</f>
        <v>1</v>
      </c>
      <c r="C3" s="3" t="str">
        <f>IF('05 Master'!G5="","",'05 Master'!G5)</f>
        <v/>
      </c>
      <c r="D3" s="3" t="str">
        <f>IF('05 Master'!K5="","",'05 Master'!K5)</f>
        <v/>
      </c>
      <c r="E3" s="3" t="str">
        <f>IF('05 Master'!O5="","",'05 Master'!O5)</f>
        <v/>
      </c>
      <c r="F3" s="3" t="str">
        <f>IF('05 Master'!S5="","",'05 Master'!S5)</f>
        <v/>
      </c>
      <c r="G3" s="3">
        <f>IF('05 Master'!W5="","",'05 Master'!W5)</f>
        <v>7</v>
      </c>
      <c r="H3" s="3" t="str">
        <f>IF('05 Master'!AA5="","",'05 Master'!AA5)</f>
        <v/>
      </c>
      <c r="I3" s="3">
        <f>IF('05 Master'!AE5="","",'05 Master'!AE5)</f>
        <v>9</v>
      </c>
      <c r="J3" s="3" t="str">
        <f>IF('05 Master'!AI5="","",'05 Master'!AI5)</f>
        <v/>
      </c>
    </row>
    <row r="4" spans="1:10">
      <c r="A4" s="3"/>
      <c r="B4" s="3" t="str">
        <f>IF('05 Master'!C8="","",'05 Master'!C8)</f>
        <v/>
      </c>
      <c r="C4" s="3">
        <f>IF('05 Master'!G8="","",'05 Master'!G8)</f>
        <v>3</v>
      </c>
      <c r="D4" s="3" t="str">
        <f>IF('05 Master'!K8="","",'05 Master'!K8)</f>
        <v/>
      </c>
      <c r="E4" s="3" t="str">
        <f>IF('05 Master'!O8="","",'05 Master'!O8)</f>
        <v/>
      </c>
      <c r="F4" s="3">
        <f>IF('05 Master'!S8="","",'05 Master'!S8)</f>
        <v>2</v>
      </c>
      <c r="G4" s="3" t="str">
        <f>IF('05 Master'!W8="","",'05 Master'!W8)</f>
        <v/>
      </c>
      <c r="H4" s="3" t="str">
        <f>IF('05 Master'!AA8="","",'05 Master'!AA8)</f>
        <v/>
      </c>
      <c r="I4" s="3" t="str">
        <f>IF('05 Master'!AE8="","",'05 Master'!AE8)</f>
        <v/>
      </c>
      <c r="J4" s="3">
        <f>IF('05 Master'!AI8="","",'05 Master'!AI8)</f>
        <v>8</v>
      </c>
    </row>
    <row r="5" spans="1:10">
      <c r="A5" s="3"/>
      <c r="B5" s="3" t="str">
        <f>IF('05 Master'!C11="","",'05 Master'!C11)</f>
        <v/>
      </c>
      <c r="C5" s="3" t="str">
        <f>IF('05 Master'!G11="","",'05 Master'!G11)</f>
        <v/>
      </c>
      <c r="D5" s="3">
        <f>IF('05 Master'!K11="","",'05 Master'!K11)</f>
        <v>9</v>
      </c>
      <c r="E5" s="3">
        <f>IF('05 Master'!O11="","",'05 Master'!O11)</f>
        <v>6</v>
      </c>
      <c r="F5" s="3" t="str">
        <f>IF('05 Master'!S11="","",'05 Master'!S11)</f>
        <v/>
      </c>
      <c r="G5" s="3" t="str">
        <f>IF('05 Master'!W11="","",'05 Master'!W11)</f>
        <v/>
      </c>
      <c r="H5" s="3">
        <f>IF('05 Master'!AA11="","",'05 Master'!AA11)</f>
        <v>5</v>
      </c>
      <c r="I5" s="3" t="str">
        <f>IF('05 Master'!AE11="","",'05 Master'!AE11)</f>
        <v/>
      </c>
      <c r="J5" s="3" t="str">
        <f>IF('05 Master'!AI11="","",'05 Master'!AI11)</f>
        <v/>
      </c>
    </row>
    <row r="6" spans="1:10">
      <c r="A6" s="3"/>
      <c r="B6" s="3" t="str">
        <f>IF('05 Master'!C14="","",'05 Master'!C14)</f>
        <v/>
      </c>
      <c r="C6" s="3" t="str">
        <f>IF('05 Master'!G14="","",'05 Master'!G14)</f>
        <v/>
      </c>
      <c r="D6" s="3">
        <f>IF('05 Master'!K14="","",'05 Master'!K14)</f>
        <v>5</v>
      </c>
      <c r="E6" s="3">
        <f>IF('05 Master'!O14="","",'05 Master'!O14)</f>
        <v>3</v>
      </c>
      <c r="F6" s="3" t="str">
        <f>IF('05 Master'!S14="","",'05 Master'!S14)</f>
        <v/>
      </c>
      <c r="G6" s="3" t="str">
        <f>IF('05 Master'!W14="","",'05 Master'!W14)</f>
        <v/>
      </c>
      <c r="H6" s="3">
        <f>IF('05 Master'!AA14="","",'05 Master'!AA14)</f>
        <v>9</v>
      </c>
      <c r="I6" s="3" t="str">
        <f>IF('05 Master'!AE14="","",'05 Master'!AE14)</f>
        <v/>
      </c>
      <c r="J6" s="3" t="str">
        <f>IF('05 Master'!AI14="","",'05 Master'!AI14)</f>
        <v/>
      </c>
    </row>
    <row r="7" spans="1:10">
      <c r="A7" s="3"/>
      <c r="B7" s="3" t="str">
        <f>IF('05 Master'!C17="","",'05 Master'!C17)</f>
        <v/>
      </c>
      <c r="C7" s="3">
        <f>IF('05 Master'!G17="","",'05 Master'!G17)</f>
        <v>1</v>
      </c>
      <c r="D7" s="3" t="str">
        <f>IF('05 Master'!K17="","",'05 Master'!K17)</f>
        <v/>
      </c>
      <c r="E7" s="3" t="str">
        <f>IF('05 Master'!O17="","",'05 Master'!O17)</f>
        <v/>
      </c>
      <c r="F7" s="3">
        <f>IF('05 Master'!S17="","",'05 Master'!S17)</f>
        <v>8</v>
      </c>
      <c r="G7" s="3" t="str">
        <f>IF('05 Master'!W17="","",'05 Master'!W17)</f>
        <v/>
      </c>
      <c r="H7" s="3" t="str">
        <f>IF('05 Master'!AA17="","",'05 Master'!AA17)</f>
        <v/>
      </c>
      <c r="I7" s="3" t="str">
        <f>IF('05 Master'!AE17="","",'05 Master'!AE17)</f>
        <v/>
      </c>
      <c r="J7" s="3">
        <f>IF('05 Master'!AI17="","",'05 Master'!AI17)</f>
        <v>2</v>
      </c>
    </row>
    <row r="8" spans="1:10">
      <c r="A8" s="3"/>
      <c r="B8" s="3">
        <f>IF('05 Master'!C20="","",'05 Master'!C20)</f>
        <v>6</v>
      </c>
      <c r="C8" s="3" t="str">
        <f>IF('05 Master'!G20="","",'05 Master'!G20)</f>
        <v/>
      </c>
      <c r="D8" s="3" t="str">
        <f>IF('05 Master'!K20="","",'05 Master'!K20)</f>
        <v/>
      </c>
      <c r="E8" s="3" t="str">
        <f>IF('05 Master'!O20="","",'05 Master'!O20)</f>
        <v/>
      </c>
      <c r="F8" s="3" t="str">
        <f>IF('05 Master'!S20="","",'05 Master'!S20)</f>
        <v/>
      </c>
      <c r="G8" s="3">
        <f>IF('05 Master'!W20="","",'05 Master'!W20)</f>
        <v>4</v>
      </c>
      <c r="H8" s="3" t="str">
        <f>IF('05 Master'!AA20="","",'05 Master'!AA20)</f>
        <v/>
      </c>
      <c r="I8" s="3" t="str">
        <f>IF('05 Master'!AE20="","",'05 Master'!AE20)</f>
        <v/>
      </c>
      <c r="J8" s="3" t="str">
        <f>IF('05 Master'!AI20="","",'05 Master'!AI20)</f>
        <v/>
      </c>
    </row>
    <row r="9" spans="1:10">
      <c r="A9" s="3"/>
      <c r="B9" s="3">
        <f>IF('05 Master'!C23="","",'05 Master'!C23)</f>
        <v>3</v>
      </c>
      <c r="C9" s="3" t="str">
        <f>IF('05 Master'!G23="","",'05 Master'!G23)</f>
        <v/>
      </c>
      <c r="D9" s="3" t="str">
        <f>IF('05 Master'!K23="","",'05 Master'!K23)</f>
        <v/>
      </c>
      <c r="E9" s="3" t="str">
        <f>IF('05 Master'!O23="","",'05 Master'!O23)</f>
        <v/>
      </c>
      <c r="F9" s="3" t="str">
        <f>IF('05 Master'!S23="","",'05 Master'!S23)</f>
        <v/>
      </c>
      <c r="G9" s="3" t="str">
        <f>IF('05 Master'!W23="","",'05 Master'!W23)</f>
        <v/>
      </c>
      <c r="H9" s="3" t="str">
        <f>IF('05 Master'!AA23="","",'05 Master'!AA23)</f>
        <v/>
      </c>
      <c r="I9" s="3">
        <f>IF('05 Master'!AE23="","",'05 Master'!AE23)</f>
        <v>1</v>
      </c>
      <c r="J9" s="3" t="str">
        <f>IF('05 Master'!AI23="","",'05 Master'!AI23)</f>
        <v/>
      </c>
    </row>
    <row r="10" spans="1:10">
      <c r="A10" s="3"/>
      <c r="B10" s="3" t="str">
        <f>IF('05 Master'!C26="","",'05 Master'!C26)</f>
        <v/>
      </c>
      <c r="C10" s="3">
        <f>IF('05 Master'!G26="","",'05 Master'!G26)</f>
        <v>4</v>
      </c>
      <c r="D10" s="3" t="str">
        <f>IF('05 Master'!K26="","",'05 Master'!K26)</f>
        <v/>
      </c>
      <c r="E10" s="3" t="str">
        <f>IF('05 Master'!O26="","",'05 Master'!O26)</f>
        <v/>
      </c>
      <c r="F10" s="3" t="str">
        <f>IF('05 Master'!S26="","",'05 Master'!S26)</f>
        <v/>
      </c>
      <c r="G10" s="3" t="str">
        <f>IF('05 Master'!W26="","",'05 Master'!W26)</f>
        <v/>
      </c>
      <c r="H10" s="3" t="str">
        <f>IF('05 Master'!AA26="","",'05 Master'!AA26)</f>
        <v/>
      </c>
      <c r="I10" s="3" t="str">
        <f>IF('05 Master'!AE26="","",'05 Master'!AE26)</f>
        <v/>
      </c>
      <c r="J10" s="3">
        <f>IF('05 Master'!AI26="","",'05 Master'!AI26)</f>
        <v>7</v>
      </c>
    </row>
    <row r="11" spans="1:10">
      <c r="A11" s="3"/>
      <c r="B11" s="3" t="str">
        <f>IF('05 Master'!C29="","",'05 Master'!C29)</f>
        <v/>
      </c>
      <c r="C11" s="3" t="str">
        <f>IF('05 Master'!G29="","",'05 Master'!G29)</f>
        <v/>
      </c>
      <c r="D11" s="3">
        <f>IF('05 Master'!K29="","",'05 Master'!K29)</f>
        <v>7</v>
      </c>
      <c r="E11" s="3" t="str">
        <f>IF('05 Master'!O29="","",'05 Master'!O29)</f>
        <v/>
      </c>
      <c r="F11" s="3" t="str">
        <f>IF('05 Master'!S29="","",'05 Master'!S29)</f>
        <v/>
      </c>
      <c r="G11" s="3" t="str">
        <f>IF('05 Master'!W29="","",'05 Master'!W29)</f>
        <v/>
      </c>
      <c r="H11" s="3">
        <f>IF('05 Master'!AA29="","",'05 Master'!AA29)</f>
        <v>3</v>
      </c>
      <c r="I11" s="3" t="str">
        <f>IF('05 Master'!AE29="","",'05 Master'!AE29)</f>
        <v/>
      </c>
      <c r="J11" s="3" t="str">
        <f>IF('05 Master'!AI29="","",'05 Master'!AI29)</f>
        <v/>
      </c>
    </row>
    <row r="12" spans="1:10">
      <c r="A12" s="3"/>
      <c r="B12" s="3"/>
      <c r="C12" s="3"/>
      <c r="D12" s="3"/>
      <c r="E12" s="3"/>
      <c r="F12" s="3"/>
      <c r="G12" s="3"/>
      <c r="H12" s="3"/>
      <c r="I12" s="3"/>
      <c r="J12" s="3"/>
    </row>
    <row r="13" spans="1:10">
      <c r="A13" s="3"/>
      <c r="B13" s="3"/>
      <c r="C13" s="3"/>
      <c r="D13" s="3"/>
      <c r="E13" s="3"/>
      <c r="F13" s="3"/>
      <c r="G13" s="3"/>
      <c r="H13" s="3"/>
      <c r="I13" s="3"/>
      <c r="J13" s="3"/>
    </row>
    <row r="14" spans="1:10">
      <c r="A14" s="5" t="s">
        <v>2</v>
      </c>
      <c r="B14" s="5"/>
      <c r="C14" s="5"/>
      <c r="D14" s="5"/>
      <c r="E14" s="5"/>
      <c r="F14" s="5"/>
      <c r="G14" s="5"/>
      <c r="H14" s="5"/>
      <c r="I14" s="5"/>
      <c r="J14" s="5"/>
    </row>
    <row r="15" spans="1:10">
      <c r="A15" s="3"/>
      <c r="B15" s="3" t="str" cm="1">
        <f t="array" ref="B15">INDEX($L$102:$T$110,ROW()-14,COLUMN()-1)</f>
        <v/>
      </c>
      <c r="C15" s="3" t="str" cm="1">
        <f t="array" ref="C15">INDEX($L$102:$T$110,ROW()-14,COLUMN()-1)</f>
        <v>2568</v>
      </c>
      <c r="D15" s="3" t="str" cm="1">
        <f t="array" ref="D15">INDEX($L$102:$T$110,ROW()-14,COLUMN()-1)</f>
        <v>2468</v>
      </c>
      <c r="E15" s="3" t="str" cm="1">
        <f t="array" ref="E15">INDEX($L$102:$T$110,ROW()-14,COLUMN()-1)</f>
        <v>458</v>
      </c>
      <c r="F15" s="3" t="str" cm="1">
        <f t="array" ref="F15">INDEX($L$102:$T$110,ROW()-14,COLUMN()-1)</f>
        <v>345</v>
      </c>
      <c r="G15" s="3" t="str" cm="1">
        <f t="array" ref="G15">INDEX($L$102:$T$110,ROW()-14,COLUMN()-1)</f>
        <v/>
      </c>
      <c r="H15" s="3" t="str" cm="1">
        <f t="array" ref="H15">INDEX($L$102:$T$110,ROW()-14,COLUMN()-1)</f>
        <v>246</v>
      </c>
      <c r="I15" s="3" t="str" cm="1">
        <f t="array" ref="I15">INDEX($L$102:$T$110,ROW()-14,COLUMN()-1)</f>
        <v/>
      </c>
      <c r="J15" s="3" t="str" cm="1">
        <f t="array" ref="J15">INDEX($L$102:$T$110,ROW()-14,COLUMN()-1)</f>
        <v>346</v>
      </c>
    </row>
    <row r="16" spans="1:10">
      <c r="A16" s="3"/>
      <c r="B16" s="3" t="str" cm="1">
        <f t="array" ref="B16">INDEX($L$102:$T$110,ROW()-14,COLUMN()-1)</f>
        <v>457</v>
      </c>
      <c r="C16" s="3" t="str" cm="1">
        <f t="array" ref="C16">INDEX($L$102:$T$110,ROW()-14,COLUMN()-1)</f>
        <v/>
      </c>
      <c r="D16" s="3" t="str" cm="1">
        <f t="array" ref="D16">INDEX($L$102:$T$110,ROW()-14,COLUMN()-1)</f>
        <v>46</v>
      </c>
      <c r="E16" s="3" t="str" cm="1">
        <f t="array" ref="E16">INDEX($L$102:$T$110,ROW()-14,COLUMN()-1)</f>
        <v>1459</v>
      </c>
      <c r="F16" s="3" t="str" cm="1">
        <f t="array" ref="F16">INDEX($L$102:$T$110,ROW()-14,COLUMN()-1)</f>
        <v/>
      </c>
      <c r="G16" s="3" t="str" cm="1">
        <f t="array" ref="G16">INDEX($L$102:$T$110,ROW()-14,COLUMN()-1)</f>
        <v>159</v>
      </c>
      <c r="H16" s="3" t="str" cm="1">
        <f t="array" ref="H16">INDEX($L$102:$T$110,ROW()-14,COLUMN()-1)</f>
        <v>1467</v>
      </c>
      <c r="I16" s="3" t="str" cm="1">
        <f t="array" ref="I16">INDEX($L$102:$T$110,ROW()-14,COLUMN()-1)</f>
        <v>467</v>
      </c>
      <c r="J16" s="3" t="str" cm="1">
        <f t="array" ref="J16">INDEX($L$102:$T$110,ROW()-14,COLUMN()-1)</f>
        <v/>
      </c>
    </row>
    <row r="17" spans="1:10">
      <c r="A17" s="3"/>
      <c r="B17" s="3" t="str" cm="1">
        <f t="array" ref="B17">INDEX($L$102:$T$110,ROW()-14,COLUMN()-1)</f>
        <v>2478</v>
      </c>
      <c r="C17" s="3" t="str" cm="1">
        <f t="array" ref="C17">INDEX($L$102:$T$110,ROW()-14,COLUMN()-1)</f>
        <v>278</v>
      </c>
      <c r="D17" s="3" t="str" cm="1">
        <f t="array" ref="D17">INDEX($L$102:$T$110,ROW()-14,COLUMN()-1)</f>
        <v/>
      </c>
      <c r="E17" s="3" t="str" cm="1">
        <f t="array" ref="E17">INDEX($L$102:$T$110,ROW()-14,COLUMN()-1)</f>
        <v/>
      </c>
      <c r="F17" s="3" t="str" cm="1">
        <f t="array" ref="F17">INDEX($L$102:$T$110,ROW()-14,COLUMN()-1)</f>
        <v>134</v>
      </c>
      <c r="G17" s="3" t="str" cm="1">
        <f t="array" ref="G17">INDEX($L$102:$T$110,ROW()-14,COLUMN()-1)</f>
        <v>138</v>
      </c>
      <c r="H17" s="3" t="str" cm="1">
        <f t="array" ref="H17">INDEX($L$102:$T$110,ROW()-14,COLUMN()-1)</f>
        <v/>
      </c>
      <c r="I17" s="3" t="str" cm="1">
        <f t="array" ref="I17">INDEX($L$102:$T$110,ROW()-14,COLUMN()-1)</f>
        <v>2347</v>
      </c>
      <c r="J17" s="3" t="str" cm="1">
        <f t="array" ref="J17">INDEX($L$102:$T$110,ROW()-14,COLUMN()-1)</f>
        <v>134</v>
      </c>
    </row>
    <row r="18" spans="1:10">
      <c r="A18" s="3"/>
      <c r="B18" s="3" t="str" cm="1">
        <f t="array" ref="B18">INDEX($L$102:$T$110,ROW()-14,COLUMN()-1)</f>
        <v>2478</v>
      </c>
      <c r="C18" s="3" t="str" cm="1">
        <f t="array" ref="C18">INDEX($L$102:$T$110,ROW()-14,COLUMN()-1)</f>
        <v>278</v>
      </c>
      <c r="D18" s="3" t="str" cm="1">
        <f t="array" ref="D18">INDEX($L$102:$T$110,ROW()-14,COLUMN()-1)</f>
        <v/>
      </c>
      <c r="E18" s="3" t="str" cm="1">
        <f t="array" ref="E18">INDEX($L$102:$T$110,ROW()-14,COLUMN()-1)</f>
        <v/>
      </c>
      <c r="F18" s="3" t="str" cm="1">
        <f t="array" ref="F18">INDEX($L$102:$T$110,ROW()-14,COLUMN()-1)</f>
        <v>167</v>
      </c>
      <c r="G18" s="3" t="str" cm="1">
        <f t="array" ref="G18">INDEX($L$102:$T$110,ROW()-14,COLUMN()-1)</f>
        <v>126</v>
      </c>
      <c r="H18" s="3" t="str" cm="1">
        <f t="array" ref="H18">INDEX($L$102:$T$110,ROW()-14,COLUMN()-1)</f>
        <v/>
      </c>
      <c r="I18" s="3" t="str" cm="1">
        <f t="array" ref="I18">INDEX($L$102:$T$110,ROW()-14,COLUMN()-1)</f>
        <v>4678</v>
      </c>
      <c r="J18" s="3" t="str" cm="1">
        <f t="array" ref="J18">INDEX($L$102:$T$110,ROW()-14,COLUMN()-1)</f>
        <v>146</v>
      </c>
    </row>
    <row r="19" spans="1:10">
      <c r="A19" s="3"/>
      <c r="B19" s="3" t="str" cm="1">
        <f t="array" ref="B19">INDEX($L$102:$T$110,ROW()-14,COLUMN()-1)</f>
        <v>479</v>
      </c>
      <c r="C19" s="3" t="str" cm="1">
        <f t="array" ref="C19">INDEX($L$102:$T$110,ROW()-14,COLUMN()-1)</f>
        <v/>
      </c>
      <c r="D19" s="3" t="str" cm="1">
        <f t="array" ref="D19">INDEX($L$102:$T$110,ROW()-14,COLUMN()-1)</f>
        <v>34</v>
      </c>
      <c r="E19" s="3" t="str" cm="1">
        <f t="array" ref="E19">INDEX($L$102:$T$110,ROW()-14,COLUMN()-1)</f>
        <v>579</v>
      </c>
      <c r="F19" s="3" t="str" cm="1">
        <f t="array" ref="F19">INDEX($L$102:$T$110,ROW()-14,COLUMN()-1)</f>
        <v/>
      </c>
      <c r="G19" s="3" t="str" cm="1">
        <f t="array" ref="G19">INDEX($L$102:$T$110,ROW()-14,COLUMN()-1)</f>
        <v>569</v>
      </c>
      <c r="H19" s="3" t="str" cm="1">
        <f t="array" ref="H19">INDEX($L$102:$T$110,ROW()-14,COLUMN()-1)</f>
        <v>467</v>
      </c>
      <c r="I19" s="3" t="str" cm="1">
        <f t="array" ref="I19">INDEX($L$102:$T$110,ROW()-14,COLUMN()-1)</f>
        <v>34567</v>
      </c>
      <c r="J19" s="3" t="str" cm="1">
        <f t="array" ref="J19">INDEX($L$102:$T$110,ROW()-14,COLUMN()-1)</f>
        <v/>
      </c>
    </row>
    <row r="20" spans="1:10">
      <c r="A20" s="3"/>
      <c r="B20" s="3" t="str" cm="1">
        <f t="array" ref="B20">INDEX($L$102:$T$110,ROW()-14,COLUMN()-1)</f>
        <v/>
      </c>
      <c r="C20" s="3" t="str" cm="1">
        <f t="array" ref="C20">INDEX($L$102:$T$110,ROW()-14,COLUMN()-1)</f>
        <v>2789</v>
      </c>
      <c r="D20" s="3" t="str" cm="1">
        <f t="array" ref="D20">INDEX($L$102:$T$110,ROW()-14,COLUMN()-1)</f>
        <v>238</v>
      </c>
      <c r="E20" s="3" t="str" cm="1">
        <f t="array" ref="E20">INDEX($L$102:$T$110,ROW()-14,COLUMN()-1)</f>
        <v>12579</v>
      </c>
      <c r="F20" s="3" t="str" cm="1">
        <f t="array" ref="F20">INDEX($L$102:$T$110,ROW()-14,COLUMN()-1)</f>
        <v>1579</v>
      </c>
      <c r="G20" s="3" t="str" cm="1">
        <f t="array" ref="G20">INDEX($L$102:$T$110,ROW()-14,COLUMN()-1)</f>
        <v/>
      </c>
      <c r="H20" s="3" t="str" cm="1">
        <f t="array" ref="H20">INDEX($L$102:$T$110,ROW()-14,COLUMN()-1)</f>
        <v>178</v>
      </c>
      <c r="I20" s="3" t="str" cm="1">
        <f t="array" ref="I20">INDEX($L$102:$T$110,ROW()-14,COLUMN()-1)</f>
        <v>3578</v>
      </c>
      <c r="J20" s="3" t="str" cm="1">
        <f t="array" ref="J20">INDEX($L$102:$T$110,ROW()-14,COLUMN()-1)</f>
        <v>135</v>
      </c>
    </row>
    <row r="21" spans="1:10">
      <c r="A21" s="3"/>
      <c r="B21" s="3" t="str" cm="1">
        <f t="array" ref="B21">INDEX($L$102:$T$110,ROW()-14,COLUMN()-1)</f>
        <v/>
      </c>
      <c r="C21" s="3" t="str" cm="1">
        <f t="array" ref="C21">INDEX($L$102:$T$110,ROW()-14,COLUMN()-1)</f>
        <v>25689</v>
      </c>
      <c r="D21" s="3" t="str" cm="1">
        <f t="array" ref="D21">INDEX($L$102:$T$110,ROW()-14,COLUMN()-1)</f>
        <v>268</v>
      </c>
      <c r="E21" s="3" t="str" cm="1">
        <f t="array" ref="E21">INDEX($L$102:$T$110,ROW()-14,COLUMN()-1)</f>
        <v>245789</v>
      </c>
      <c r="F21" s="3" t="str" cm="1">
        <f t="array" ref="F21">INDEX($L$102:$T$110,ROW()-14,COLUMN()-1)</f>
        <v>45679</v>
      </c>
      <c r="G21" s="3" t="str" cm="1">
        <f t="array" ref="G21">INDEX($L$102:$T$110,ROW()-14,COLUMN()-1)</f>
        <v>25689</v>
      </c>
      <c r="H21" s="3" t="str" cm="1">
        <f t="array" ref="H21">INDEX($L$102:$T$110,ROW()-14,COLUMN()-1)</f>
        <v>2468</v>
      </c>
      <c r="I21" s="3" t="str" cm="1">
        <f t="array" ref="I21">INDEX($L$102:$T$110,ROW()-14,COLUMN()-1)</f>
        <v/>
      </c>
      <c r="J21" s="3" t="str" cm="1">
        <f t="array" ref="J21">INDEX($L$102:$T$110,ROW()-14,COLUMN()-1)</f>
        <v>4569</v>
      </c>
    </row>
    <row r="22" spans="1:10">
      <c r="A22" s="3"/>
      <c r="B22" s="3" t="str" cm="1">
        <f t="array" ref="B22">INDEX($L$102:$T$110,ROW()-14,COLUMN()-1)</f>
        <v>2589</v>
      </c>
      <c r="C22" s="3" t="str" cm="1">
        <f t="array" ref="C22">INDEX($L$102:$T$110,ROW()-14,COLUMN()-1)</f>
        <v/>
      </c>
      <c r="D22" s="3" t="str" cm="1">
        <f t="array" ref="D22">INDEX($L$102:$T$110,ROW()-14,COLUMN()-1)</f>
        <v>1268</v>
      </c>
      <c r="E22" s="3" t="str" cm="1">
        <f t="array" ref="E22">INDEX($L$102:$T$110,ROW()-14,COLUMN()-1)</f>
        <v>12589</v>
      </c>
      <c r="F22" s="3" t="str" cm="1">
        <f t="array" ref="F22">INDEX($L$102:$T$110,ROW()-14,COLUMN()-1)</f>
        <v>13569</v>
      </c>
      <c r="G22" s="3" t="str" cm="1">
        <f t="array" ref="G22">INDEX($L$102:$T$110,ROW()-14,COLUMN()-1)</f>
        <v>1235689</v>
      </c>
      <c r="H22" s="3" t="str" cm="1">
        <f t="array" ref="H22">INDEX($L$102:$T$110,ROW()-14,COLUMN()-1)</f>
        <v>268</v>
      </c>
      <c r="I22" s="3" t="str" cm="1">
        <f t="array" ref="I22">INDEX($L$102:$T$110,ROW()-14,COLUMN()-1)</f>
        <v>2568</v>
      </c>
      <c r="J22" s="3" t="str" cm="1">
        <f t="array" ref="J22">INDEX($L$102:$T$110,ROW()-14,COLUMN()-1)</f>
        <v/>
      </c>
    </row>
    <row r="23" spans="1:10">
      <c r="A23" s="3"/>
      <c r="B23" s="3" t="str" cm="1">
        <f t="array" ref="B23">INDEX($L$102:$T$110,ROW()-14,COLUMN()-1)</f>
        <v>2589</v>
      </c>
      <c r="C23" s="3" t="str" cm="1">
        <f t="array" ref="C23">INDEX($L$102:$T$110,ROW()-14,COLUMN()-1)</f>
        <v>25689</v>
      </c>
      <c r="D23" s="3" t="str" cm="1">
        <f t="array" ref="D23">INDEX($L$102:$T$110,ROW()-14,COLUMN()-1)</f>
        <v/>
      </c>
      <c r="E23" s="3" t="str" cm="1">
        <f t="array" ref="E23">INDEX($L$102:$T$110,ROW()-14,COLUMN()-1)</f>
        <v>124589</v>
      </c>
      <c r="F23" s="3" t="str" cm="1">
        <f t="array" ref="F23">INDEX($L$102:$T$110,ROW()-14,COLUMN()-1)</f>
        <v>14569</v>
      </c>
      <c r="G23" s="3" t="str" cm="1">
        <f t="array" ref="G23">INDEX($L$102:$T$110,ROW()-14,COLUMN()-1)</f>
        <v>125689</v>
      </c>
      <c r="H23" s="3" t="str" cm="1">
        <f t="array" ref="H23">INDEX($L$102:$T$110,ROW()-14,COLUMN()-1)</f>
        <v/>
      </c>
      <c r="I23" s="3" t="str" cm="1">
        <f t="array" ref="I23">INDEX($L$102:$T$110,ROW()-14,COLUMN()-1)</f>
        <v>24568</v>
      </c>
      <c r="J23" s="3" t="str" cm="1">
        <f t="array" ref="J23">INDEX($L$102:$T$110,ROW()-14,COLUMN()-1)</f>
        <v>4569</v>
      </c>
    </row>
    <row r="24" spans="1:10">
      <c r="A24" s="3"/>
      <c r="B24" s="3"/>
      <c r="C24" s="3"/>
      <c r="D24" s="3"/>
      <c r="E24" s="3"/>
      <c r="F24" s="3"/>
      <c r="G24" s="3"/>
      <c r="H24" s="3"/>
      <c r="I24" s="3"/>
      <c r="J24" s="3"/>
    </row>
    <row r="25" spans="1:10">
      <c r="A25" s="3"/>
      <c r="B25" s="3"/>
      <c r="C25" s="3"/>
      <c r="D25" s="3"/>
      <c r="E25" s="3"/>
      <c r="F25" s="3"/>
      <c r="G25" s="3"/>
      <c r="H25" s="3"/>
      <c r="I25" s="3"/>
      <c r="J25" s="3"/>
    </row>
    <row r="26" spans="1:10">
      <c r="A26" s="5" t="s">
        <v>3</v>
      </c>
      <c r="B26" s="5"/>
      <c r="C26" s="5"/>
      <c r="D26" s="5"/>
      <c r="E26" s="5"/>
      <c r="F26" s="5"/>
      <c r="G26" s="5"/>
      <c r="H26" s="5"/>
      <c r="I26" s="5"/>
      <c r="J26" s="5"/>
    </row>
    <row r="27" spans="1:10">
      <c r="A27" s="3"/>
      <c r="B27" s="3">
        <v>1</v>
      </c>
      <c r="C27" s="3"/>
      <c r="D27" s="3"/>
      <c r="E27" s="3"/>
      <c r="F27" s="3"/>
      <c r="G27" s="3">
        <v>7</v>
      </c>
      <c r="H27" s="3"/>
      <c r="I27" s="3">
        <v>9</v>
      </c>
      <c r="J27" s="3"/>
    </row>
    <row r="28" spans="1:10">
      <c r="A28" s="3"/>
      <c r="B28" s="3"/>
      <c r="C28" s="3">
        <v>3</v>
      </c>
      <c r="D28" s="3"/>
      <c r="E28" s="3"/>
      <c r="F28" s="3">
        <v>2</v>
      </c>
      <c r="G28" s="3"/>
      <c r="H28" s="3"/>
      <c r="I28" s="3"/>
      <c r="J28" s="3">
        <v>8</v>
      </c>
    </row>
    <row r="29" spans="1:10">
      <c r="A29" s="3"/>
      <c r="B29" s="3"/>
      <c r="C29" s="3"/>
      <c r="D29" s="3">
        <v>9</v>
      </c>
      <c r="E29" s="3">
        <v>6</v>
      </c>
      <c r="F29" s="3"/>
      <c r="G29" s="3"/>
      <c r="H29" s="3">
        <v>5</v>
      </c>
      <c r="I29" s="3"/>
      <c r="J29" s="3"/>
    </row>
    <row r="30" spans="1:10">
      <c r="A30" s="3"/>
      <c r="B30" s="3"/>
      <c r="C30" s="3"/>
      <c r="D30" s="3">
        <v>5</v>
      </c>
      <c r="E30" s="3">
        <v>3</v>
      </c>
      <c r="F30" s="3"/>
      <c r="G30" s="3"/>
      <c r="H30" s="3">
        <v>9</v>
      </c>
      <c r="I30" s="3"/>
      <c r="J30" s="3"/>
    </row>
    <row r="31" spans="1:10">
      <c r="A31" s="3"/>
      <c r="B31" s="3"/>
      <c r="C31" s="3">
        <v>1</v>
      </c>
      <c r="D31" s="3"/>
      <c r="E31" s="3"/>
      <c r="F31" s="3">
        <v>8</v>
      </c>
      <c r="G31" s="3"/>
      <c r="H31" s="3"/>
      <c r="I31" s="3"/>
      <c r="J31" s="3">
        <v>2</v>
      </c>
    </row>
    <row r="32" spans="1:10">
      <c r="A32" s="3"/>
      <c r="B32" s="3">
        <v>6</v>
      </c>
      <c r="C32" s="3"/>
      <c r="D32" s="3"/>
      <c r="E32" s="3"/>
      <c r="F32" s="3"/>
      <c r="G32" s="3">
        <v>4</v>
      </c>
      <c r="H32" s="3"/>
      <c r="I32" s="3"/>
      <c r="J32" s="3"/>
    </row>
    <row r="33" spans="1:10">
      <c r="A33" s="3"/>
      <c r="B33" s="3">
        <v>3</v>
      </c>
      <c r="C33" s="3"/>
      <c r="D33" s="3"/>
      <c r="E33" s="3"/>
      <c r="F33" s="3"/>
      <c r="G33" s="3"/>
      <c r="H33" s="3"/>
      <c r="I33" s="3">
        <v>1</v>
      </c>
      <c r="J33" s="3"/>
    </row>
    <row r="34" spans="1:10">
      <c r="A34" s="3"/>
      <c r="B34" s="3"/>
      <c r="C34" s="3">
        <v>4</v>
      </c>
      <c r="D34" s="3"/>
      <c r="E34" s="3"/>
      <c r="F34" s="3"/>
      <c r="G34" s="3"/>
      <c r="H34" s="3"/>
      <c r="I34" s="3"/>
      <c r="J34" s="3">
        <v>7</v>
      </c>
    </row>
    <row r="35" spans="1:10">
      <c r="A35" s="3"/>
      <c r="B35" s="3"/>
      <c r="C35" s="3"/>
      <c r="D35" s="3">
        <v>7</v>
      </c>
      <c r="E35" s="3"/>
      <c r="F35" s="3"/>
      <c r="G35" s="3"/>
      <c r="H35" s="3">
        <v>3</v>
      </c>
      <c r="I35" s="3"/>
      <c r="J35" s="3"/>
    </row>
    <row r="36" spans="1:10">
      <c r="A36" s="3"/>
      <c r="B36" s="3"/>
      <c r="C36" s="3"/>
      <c r="D36" s="3"/>
      <c r="E36" s="3"/>
      <c r="F36" s="3"/>
      <c r="G36" s="3"/>
      <c r="H36" s="3"/>
      <c r="I36" s="3"/>
      <c r="J36" s="3"/>
    </row>
    <row r="37" spans="1:10">
      <c r="A37" s="3"/>
      <c r="B37" s="3"/>
      <c r="C37" s="3"/>
      <c r="D37" s="3"/>
      <c r="E37" s="3"/>
      <c r="F37" s="3"/>
      <c r="G37" s="3"/>
      <c r="H37" s="3"/>
      <c r="I37" s="3"/>
      <c r="J37" s="3"/>
    </row>
    <row r="38" spans="1:10">
      <c r="A38" s="5" t="s">
        <v>4</v>
      </c>
      <c r="B38" s="5"/>
      <c r="C38" s="5"/>
      <c r="D38" s="5"/>
      <c r="E38" s="5"/>
      <c r="F38" s="5"/>
      <c r="G38" s="5"/>
      <c r="H38" s="5"/>
      <c r="I38" s="5"/>
      <c r="J38" s="5"/>
    </row>
    <row r="39" spans="1:10">
      <c r="A39" s="3"/>
      <c r="B39" s="3">
        <v>1</v>
      </c>
      <c r="C39" s="3">
        <v>6</v>
      </c>
      <c r="D39" s="3">
        <v>2</v>
      </c>
      <c r="E39" s="3">
        <v>8</v>
      </c>
      <c r="F39" s="3">
        <v>5</v>
      </c>
      <c r="G39" s="3">
        <v>7</v>
      </c>
      <c r="H39" s="3">
        <v>4</v>
      </c>
      <c r="I39" s="3">
        <v>9</v>
      </c>
      <c r="J39" s="3">
        <v>3</v>
      </c>
    </row>
    <row r="40" spans="1:10">
      <c r="A40" s="3"/>
      <c r="B40" s="3">
        <v>5</v>
      </c>
      <c r="C40" s="3">
        <v>3</v>
      </c>
      <c r="D40" s="3">
        <v>4</v>
      </c>
      <c r="E40" s="3">
        <v>1</v>
      </c>
      <c r="F40" s="3">
        <v>2</v>
      </c>
      <c r="G40" s="3">
        <v>9</v>
      </c>
      <c r="H40" s="3">
        <v>6</v>
      </c>
      <c r="I40" s="3">
        <v>7</v>
      </c>
      <c r="J40" s="3">
        <v>8</v>
      </c>
    </row>
    <row r="41" spans="1:10">
      <c r="A41" s="3"/>
      <c r="B41" s="3">
        <v>7</v>
      </c>
      <c r="C41" s="3">
        <v>8</v>
      </c>
      <c r="D41" s="3">
        <v>9</v>
      </c>
      <c r="E41" s="3">
        <v>6</v>
      </c>
      <c r="F41" s="3">
        <v>4</v>
      </c>
      <c r="G41" s="3">
        <v>3</v>
      </c>
      <c r="H41" s="3">
        <v>5</v>
      </c>
      <c r="I41" s="3">
        <v>2</v>
      </c>
      <c r="J41" s="3">
        <v>1</v>
      </c>
    </row>
    <row r="42" spans="1:10">
      <c r="A42" s="3"/>
      <c r="B42" s="3">
        <v>4</v>
      </c>
      <c r="C42" s="3">
        <v>7</v>
      </c>
      <c r="D42" s="3">
        <v>5</v>
      </c>
      <c r="E42" s="3">
        <v>3</v>
      </c>
      <c r="F42" s="3">
        <v>1</v>
      </c>
      <c r="G42" s="3">
        <v>2</v>
      </c>
      <c r="H42" s="3">
        <v>9</v>
      </c>
      <c r="I42" s="3">
        <v>8</v>
      </c>
      <c r="J42" s="3">
        <v>6</v>
      </c>
    </row>
    <row r="43" spans="1:10">
      <c r="A43" s="3"/>
      <c r="B43" s="3">
        <v>9</v>
      </c>
      <c r="C43" s="3">
        <v>1</v>
      </c>
      <c r="D43" s="3">
        <v>3</v>
      </c>
      <c r="E43" s="3">
        <v>5</v>
      </c>
      <c r="F43" s="3">
        <v>8</v>
      </c>
      <c r="G43" s="3">
        <v>6</v>
      </c>
      <c r="H43" s="3">
        <v>7</v>
      </c>
      <c r="I43" s="3">
        <v>4</v>
      </c>
      <c r="J43" s="3">
        <v>2</v>
      </c>
    </row>
    <row r="44" spans="1:10">
      <c r="A44" s="3"/>
      <c r="B44" s="3">
        <v>6</v>
      </c>
      <c r="C44" s="3">
        <v>2</v>
      </c>
      <c r="D44" s="3">
        <v>8</v>
      </c>
      <c r="E44" s="3">
        <v>7</v>
      </c>
      <c r="F44" s="3">
        <v>9</v>
      </c>
      <c r="G44" s="3">
        <v>4</v>
      </c>
      <c r="H44" s="3">
        <v>1</v>
      </c>
      <c r="I44" s="3">
        <v>3</v>
      </c>
      <c r="J44" s="3">
        <v>5</v>
      </c>
    </row>
    <row r="45" spans="1:10">
      <c r="A45" s="3"/>
      <c r="B45" s="3">
        <v>3</v>
      </c>
      <c r="C45" s="3">
        <v>5</v>
      </c>
      <c r="D45" s="3">
        <v>6</v>
      </c>
      <c r="E45" s="3">
        <v>4</v>
      </c>
      <c r="F45" s="3">
        <v>7</v>
      </c>
      <c r="G45" s="3">
        <v>8</v>
      </c>
      <c r="H45" s="3">
        <v>2</v>
      </c>
      <c r="I45" s="3">
        <v>1</v>
      </c>
      <c r="J45" s="3">
        <v>9</v>
      </c>
    </row>
    <row r="46" spans="1:10">
      <c r="A46" s="3"/>
      <c r="B46" s="3">
        <v>2</v>
      </c>
      <c r="C46" s="3">
        <v>4</v>
      </c>
      <c r="D46" s="3">
        <v>1</v>
      </c>
      <c r="E46" s="3">
        <v>9</v>
      </c>
      <c r="F46" s="3">
        <v>3</v>
      </c>
      <c r="G46" s="3">
        <v>5</v>
      </c>
      <c r="H46" s="3">
        <v>8</v>
      </c>
      <c r="I46" s="3">
        <v>6</v>
      </c>
      <c r="J46" s="3">
        <v>7</v>
      </c>
    </row>
    <row r="47" spans="1:10">
      <c r="A47" s="3"/>
      <c r="B47" s="3">
        <v>8</v>
      </c>
      <c r="C47" s="3">
        <v>9</v>
      </c>
      <c r="D47" s="3">
        <v>7</v>
      </c>
      <c r="E47" s="3">
        <v>2</v>
      </c>
      <c r="F47" s="3">
        <v>6</v>
      </c>
      <c r="G47" s="3">
        <v>1</v>
      </c>
      <c r="H47" s="3">
        <v>3</v>
      </c>
      <c r="I47" s="3">
        <v>5</v>
      </c>
      <c r="J47" s="3">
        <v>4</v>
      </c>
    </row>
    <row r="48" spans="1:10">
      <c r="A48" s="3"/>
      <c r="B48" s="3"/>
      <c r="C48" s="3"/>
      <c r="D48" s="3"/>
      <c r="E48" s="3"/>
      <c r="F48" s="3"/>
      <c r="G48" s="3"/>
      <c r="H48" s="3"/>
      <c r="I48" s="3"/>
      <c r="J48" s="3"/>
    </row>
    <row r="49" spans="1:10">
      <c r="A49" s="3"/>
      <c r="B49" s="3"/>
      <c r="C49" s="3"/>
      <c r="D49" s="3"/>
      <c r="E49" s="3"/>
      <c r="F49" s="3"/>
      <c r="G49" s="3"/>
      <c r="H49" s="3"/>
      <c r="I49" s="3"/>
      <c r="J49" s="3"/>
    </row>
    <row r="50" spans="1:10">
      <c r="A50" s="5" t="s">
        <v>5</v>
      </c>
      <c r="B50" s="5"/>
      <c r="C50" s="5"/>
      <c r="D50" s="5"/>
      <c r="E50" s="5"/>
      <c r="F50" s="5"/>
      <c r="G50" s="5"/>
      <c r="H50" s="5"/>
      <c r="I50" s="5"/>
      <c r="J50" s="5"/>
    </row>
    <row r="51" spans="1:10">
      <c r="A51" s="3"/>
      <c r="B51" s="3" t="b" cm="1">
        <f t="array" ref="B51">SDK_Conflict($B$3:$J$11,1,1)</f>
        <v>0</v>
      </c>
      <c r="C51" s="3" t="b" cm="1">
        <f t="array" ref="C51">SDK_Conflict($B$3:$J$11,1,2)</f>
        <v>0</v>
      </c>
      <c r="D51" s="3" t="b" cm="1">
        <f t="array" ref="D51">SDK_Conflict($B$3:$J$11,1,3)</f>
        <v>0</v>
      </c>
      <c r="E51" s="3" t="b" cm="1">
        <f t="array" ref="E51">SDK_Conflict($B$3:$J$11,1,4)</f>
        <v>0</v>
      </c>
      <c r="F51" s="3" t="b" cm="1">
        <f t="array" ref="F51">SDK_Conflict($B$3:$J$11,1,5)</f>
        <v>0</v>
      </c>
      <c r="G51" s="3" t="b" cm="1">
        <f t="array" ref="G51">SDK_Conflict($B$3:$J$11,1,6)</f>
        <v>0</v>
      </c>
      <c r="H51" s="3" t="b" cm="1">
        <f t="array" ref="H51">SDK_Conflict($B$3:$J$11,1,7)</f>
        <v>0</v>
      </c>
      <c r="I51" s="3" t="b" cm="1">
        <f t="array" ref="I51">SDK_Conflict($B$3:$J$11,1,8)</f>
        <v>0</v>
      </c>
      <c r="J51" s="3" t="b" cm="1">
        <f t="array" ref="J51">SDK_Conflict($B$3:$J$11,1,9)</f>
        <v>0</v>
      </c>
    </row>
    <row r="52" spans="1:10">
      <c r="A52" s="3"/>
      <c r="B52" s="3" t="b" cm="1">
        <f t="array" ref="B52">SDK_Conflict($B$3:$J$11,2,1)</f>
        <v>0</v>
      </c>
      <c r="C52" s="3" t="b" cm="1">
        <f t="array" ref="C52">SDK_Conflict($B$3:$J$11,2,2)</f>
        <v>0</v>
      </c>
      <c r="D52" s="3" t="b" cm="1">
        <f t="array" ref="D52">SDK_Conflict($B$3:$J$11,2,3)</f>
        <v>0</v>
      </c>
      <c r="E52" s="3" t="b" cm="1">
        <f t="array" ref="E52">SDK_Conflict($B$3:$J$11,2,4)</f>
        <v>0</v>
      </c>
      <c r="F52" s="3" t="b" cm="1">
        <f t="array" ref="F52">SDK_Conflict($B$3:$J$11,2,5)</f>
        <v>0</v>
      </c>
      <c r="G52" s="3" t="b" cm="1">
        <f t="array" ref="G52">SDK_Conflict($B$3:$J$11,2,6)</f>
        <v>0</v>
      </c>
      <c r="H52" s="3" t="b" cm="1">
        <f t="array" ref="H52">SDK_Conflict($B$3:$J$11,2,7)</f>
        <v>0</v>
      </c>
      <c r="I52" s="3" t="b" cm="1">
        <f t="array" ref="I52">SDK_Conflict($B$3:$J$11,2,8)</f>
        <v>0</v>
      </c>
      <c r="J52" s="3" t="b" cm="1">
        <f t="array" ref="J52">SDK_Conflict($B$3:$J$11,2,9)</f>
        <v>0</v>
      </c>
    </row>
    <row r="53" spans="1:10">
      <c r="A53" s="3"/>
      <c r="B53" s="3" t="b" cm="1">
        <f t="array" ref="B53">SDK_Conflict($B$3:$J$11,3,1)</f>
        <v>0</v>
      </c>
      <c r="C53" s="3" t="b" cm="1">
        <f t="array" ref="C53">SDK_Conflict($B$3:$J$11,3,2)</f>
        <v>0</v>
      </c>
      <c r="D53" s="3" t="b" cm="1">
        <f t="array" ref="D53">SDK_Conflict($B$3:$J$11,3,3)</f>
        <v>0</v>
      </c>
      <c r="E53" s="3" t="b" cm="1">
        <f t="array" ref="E53">SDK_Conflict($B$3:$J$11,3,4)</f>
        <v>0</v>
      </c>
      <c r="F53" s="3" t="b" cm="1">
        <f t="array" ref="F53">SDK_Conflict($B$3:$J$11,3,5)</f>
        <v>0</v>
      </c>
      <c r="G53" s="3" t="b" cm="1">
        <f t="array" ref="G53">SDK_Conflict($B$3:$J$11,3,6)</f>
        <v>0</v>
      </c>
      <c r="H53" s="3" t="b" cm="1">
        <f t="array" ref="H53">SDK_Conflict($B$3:$J$11,3,7)</f>
        <v>0</v>
      </c>
      <c r="I53" s="3" t="b" cm="1">
        <f t="array" ref="I53">SDK_Conflict($B$3:$J$11,3,8)</f>
        <v>0</v>
      </c>
      <c r="J53" s="3" t="b" cm="1">
        <f t="array" ref="J53">SDK_Conflict($B$3:$J$11,3,9)</f>
        <v>0</v>
      </c>
    </row>
    <row r="54" spans="1:10">
      <c r="A54" s="3"/>
      <c r="B54" s="3" t="b" cm="1">
        <f t="array" ref="B54">SDK_Conflict($B$3:$J$11,4,1)</f>
        <v>0</v>
      </c>
      <c r="C54" s="3" t="b" cm="1">
        <f t="array" ref="C54">SDK_Conflict($B$3:$J$11,4,2)</f>
        <v>0</v>
      </c>
      <c r="D54" s="3" t="b" cm="1">
        <f t="array" ref="D54">SDK_Conflict($B$3:$J$11,4,3)</f>
        <v>0</v>
      </c>
      <c r="E54" s="3" t="b" cm="1">
        <f t="array" ref="E54">SDK_Conflict($B$3:$J$11,4,4)</f>
        <v>0</v>
      </c>
      <c r="F54" s="3" t="b" cm="1">
        <f t="array" ref="F54">SDK_Conflict($B$3:$J$11,4,5)</f>
        <v>0</v>
      </c>
      <c r="G54" s="3" t="b" cm="1">
        <f t="array" ref="G54">SDK_Conflict($B$3:$J$11,4,6)</f>
        <v>0</v>
      </c>
      <c r="H54" s="3" t="b" cm="1">
        <f t="array" ref="H54">SDK_Conflict($B$3:$J$11,4,7)</f>
        <v>0</v>
      </c>
      <c r="I54" s="3" t="b" cm="1">
        <f t="array" ref="I54">SDK_Conflict($B$3:$J$11,4,8)</f>
        <v>0</v>
      </c>
      <c r="J54" s="3" t="b" cm="1">
        <f t="array" ref="J54">SDK_Conflict($B$3:$J$11,4,9)</f>
        <v>0</v>
      </c>
    </row>
    <row r="55" spans="1:10">
      <c r="A55" s="3"/>
      <c r="B55" s="3" t="b" cm="1">
        <f t="array" ref="B55">SDK_Conflict($B$3:$J$11,5,1)</f>
        <v>0</v>
      </c>
      <c r="C55" s="3" t="b" cm="1">
        <f t="array" ref="C55">SDK_Conflict($B$3:$J$11,5,2)</f>
        <v>0</v>
      </c>
      <c r="D55" s="3" t="b" cm="1">
        <f t="array" ref="D55">SDK_Conflict($B$3:$J$11,5,3)</f>
        <v>0</v>
      </c>
      <c r="E55" s="3" t="b" cm="1">
        <f t="array" ref="E55">SDK_Conflict($B$3:$J$11,5,4)</f>
        <v>0</v>
      </c>
      <c r="F55" s="3" t="b" cm="1">
        <f t="array" ref="F55">SDK_Conflict($B$3:$J$11,5,5)</f>
        <v>0</v>
      </c>
      <c r="G55" s="3" t="b" cm="1">
        <f t="array" ref="G55">SDK_Conflict($B$3:$J$11,5,6)</f>
        <v>0</v>
      </c>
      <c r="H55" s="3" t="b" cm="1">
        <f t="array" ref="H55">SDK_Conflict($B$3:$J$11,5,7)</f>
        <v>0</v>
      </c>
      <c r="I55" s="3" t="b" cm="1">
        <f t="array" ref="I55">SDK_Conflict($B$3:$J$11,5,8)</f>
        <v>0</v>
      </c>
      <c r="J55" s="3" t="b" cm="1">
        <f t="array" ref="J55">SDK_Conflict($B$3:$J$11,5,9)</f>
        <v>0</v>
      </c>
    </row>
    <row r="56" spans="1:10">
      <c r="A56" s="3"/>
      <c r="B56" s="3" t="b" cm="1">
        <f t="array" ref="B56">SDK_Conflict($B$3:$J$11,6,1)</f>
        <v>0</v>
      </c>
      <c r="C56" s="3" t="b" cm="1">
        <f t="array" ref="C56">SDK_Conflict($B$3:$J$11,6,2)</f>
        <v>0</v>
      </c>
      <c r="D56" s="3" t="b" cm="1">
        <f t="array" ref="D56">SDK_Conflict($B$3:$J$11,6,3)</f>
        <v>0</v>
      </c>
      <c r="E56" s="3" t="b" cm="1">
        <f t="array" ref="E56">SDK_Conflict($B$3:$J$11,6,4)</f>
        <v>0</v>
      </c>
      <c r="F56" s="3" t="b" cm="1">
        <f t="array" ref="F56">SDK_Conflict($B$3:$J$11,6,5)</f>
        <v>0</v>
      </c>
      <c r="G56" s="3" t="b" cm="1">
        <f t="array" ref="G56">SDK_Conflict($B$3:$J$11,6,6)</f>
        <v>0</v>
      </c>
      <c r="H56" s="3" t="b" cm="1">
        <f t="array" ref="H56">SDK_Conflict($B$3:$J$11,6,7)</f>
        <v>0</v>
      </c>
      <c r="I56" s="3" t="b" cm="1">
        <f t="array" ref="I56">SDK_Conflict($B$3:$J$11,6,8)</f>
        <v>0</v>
      </c>
      <c r="J56" s="3" t="b" cm="1">
        <f t="array" ref="J56">SDK_Conflict($B$3:$J$11,6,9)</f>
        <v>0</v>
      </c>
    </row>
    <row r="57" spans="1:10">
      <c r="A57" s="3"/>
      <c r="B57" s="3" t="b" cm="1">
        <f t="array" ref="B57">SDK_Conflict($B$3:$J$11,7,1)</f>
        <v>0</v>
      </c>
      <c r="C57" s="3" t="b" cm="1">
        <f t="array" ref="C57">SDK_Conflict($B$3:$J$11,7,2)</f>
        <v>0</v>
      </c>
      <c r="D57" s="3" t="b" cm="1">
        <f t="array" ref="D57">SDK_Conflict($B$3:$J$11,7,3)</f>
        <v>0</v>
      </c>
      <c r="E57" s="3" t="b" cm="1">
        <f t="array" ref="E57">SDK_Conflict($B$3:$J$11,7,4)</f>
        <v>0</v>
      </c>
      <c r="F57" s="3" t="b" cm="1">
        <f t="array" ref="F57">SDK_Conflict($B$3:$J$11,7,5)</f>
        <v>0</v>
      </c>
      <c r="G57" s="3" t="b" cm="1">
        <f t="array" ref="G57">SDK_Conflict($B$3:$J$11,7,6)</f>
        <v>0</v>
      </c>
      <c r="H57" s="3" t="b" cm="1">
        <f t="array" ref="H57">SDK_Conflict($B$3:$J$11,7,7)</f>
        <v>0</v>
      </c>
      <c r="I57" s="3" t="b" cm="1">
        <f t="array" ref="I57">SDK_Conflict($B$3:$J$11,7,8)</f>
        <v>0</v>
      </c>
      <c r="J57" s="3" t="b" cm="1">
        <f t="array" ref="J57">SDK_Conflict($B$3:$J$11,7,9)</f>
        <v>0</v>
      </c>
    </row>
    <row r="58" spans="1:10">
      <c r="A58" s="3"/>
      <c r="B58" s="3" t="b" cm="1">
        <f t="array" ref="B58">SDK_Conflict($B$3:$J$11,8,1)</f>
        <v>0</v>
      </c>
      <c r="C58" s="3" t="b" cm="1">
        <f t="array" ref="C58">SDK_Conflict($B$3:$J$11,8,2)</f>
        <v>0</v>
      </c>
      <c r="D58" s="3" t="b" cm="1">
        <f t="array" ref="D58">SDK_Conflict($B$3:$J$11,8,3)</f>
        <v>0</v>
      </c>
      <c r="E58" s="3" t="b" cm="1">
        <f t="array" ref="E58">SDK_Conflict($B$3:$J$11,8,4)</f>
        <v>0</v>
      </c>
      <c r="F58" s="3" t="b" cm="1">
        <f t="array" ref="F58">SDK_Conflict($B$3:$J$11,8,5)</f>
        <v>0</v>
      </c>
      <c r="G58" s="3" t="b" cm="1">
        <f t="array" ref="G58">SDK_Conflict($B$3:$J$11,8,6)</f>
        <v>0</v>
      </c>
      <c r="H58" s="3" t="b" cm="1">
        <f t="array" ref="H58">SDK_Conflict($B$3:$J$11,8,7)</f>
        <v>0</v>
      </c>
      <c r="I58" s="3" t="b" cm="1">
        <f t="array" ref="I58">SDK_Conflict($B$3:$J$11,8,8)</f>
        <v>0</v>
      </c>
      <c r="J58" s="3" t="b" cm="1">
        <f t="array" ref="J58">SDK_Conflict($B$3:$J$11,8,9)</f>
        <v>0</v>
      </c>
    </row>
    <row r="59" spans="1:10">
      <c r="A59" s="3"/>
      <c r="B59" s="3" t="b" cm="1">
        <f t="array" ref="B59">SDK_Conflict($B$3:$J$11,9,1)</f>
        <v>0</v>
      </c>
      <c r="C59" s="3" t="b" cm="1">
        <f t="array" ref="C59">SDK_Conflict($B$3:$J$11,9,2)</f>
        <v>0</v>
      </c>
      <c r="D59" s="3" t="b" cm="1">
        <f t="array" ref="D59">SDK_Conflict($B$3:$J$11,9,3)</f>
        <v>0</v>
      </c>
      <c r="E59" s="3" t="b" cm="1">
        <f t="array" ref="E59">SDK_Conflict($B$3:$J$11,9,4)</f>
        <v>0</v>
      </c>
      <c r="F59" s="3" t="b" cm="1">
        <f t="array" ref="F59">SDK_Conflict($B$3:$J$11,9,5)</f>
        <v>0</v>
      </c>
      <c r="G59" s="3" t="b" cm="1">
        <f t="array" ref="G59">SDK_Conflict($B$3:$J$11,9,6)</f>
        <v>0</v>
      </c>
      <c r="H59" s="3" t="b" cm="1">
        <f t="array" ref="H59">SDK_Conflict($B$3:$J$11,9,7)</f>
        <v>0</v>
      </c>
      <c r="I59" s="3" t="b" cm="1">
        <f t="array" ref="I59">SDK_Conflict($B$3:$J$11,9,8)</f>
        <v>0</v>
      </c>
      <c r="J59" s="3" t="b" cm="1">
        <f t="array" ref="J59">SDK_Conflict($B$3:$J$11,9,9)</f>
        <v>0</v>
      </c>
    </row>
    <row r="60" spans="1:10">
      <c r="A60" s="1"/>
      <c r="B60" s="1"/>
      <c r="C60" s="1"/>
      <c r="D60" s="1"/>
      <c r="E60" s="1"/>
      <c r="F60" s="1"/>
      <c r="G60" s="1"/>
      <c r="H60" s="1"/>
      <c r="I60" s="1"/>
      <c r="J60" s="1"/>
    </row>
    <row r="61" spans="1:10" ht="34">
      <c r="A61" s="4" t="s">
        <v>34</v>
      </c>
      <c r="B61" s="4"/>
      <c r="C61" s="4"/>
      <c r="D61" s="4"/>
      <c r="E61" s="4"/>
      <c r="F61" s="4"/>
      <c r="G61" s="4"/>
      <c r="H61" s="4"/>
      <c r="I61" s="4"/>
      <c r="J61" s="4"/>
    </row>
    <row r="62" spans="1:10" ht="17">
      <c r="A62" s="2" t="s">
        <v>35</v>
      </c>
      <c r="B62" s="127" t="str" cm="1">
        <f t="array" ref="B62">SDK_NextHint($B$3:$J$11)</f>
        <v>Hidden single in column · R8C3 = 1 · Digit 1 appears in only one candidate set in column 3.</v>
      </c>
      <c r="C62" s="127"/>
      <c r="D62" s="127"/>
      <c r="E62" s="127"/>
      <c r="F62" s="127"/>
      <c r="G62" s="127"/>
      <c r="H62" s="127"/>
      <c r="I62" s="127"/>
      <c r="J62" s="127"/>
    </row>
    <row r="63" spans="1:10" ht="17">
      <c r="A63" s="2" t="s">
        <v>36</v>
      </c>
      <c r="B63" s="127" t="str" cm="1">
        <f t="array" ref="B63">SDK_HintNaked($B$3:$J$11)</f>
        <v/>
      </c>
      <c r="C63" s="127"/>
      <c r="D63" s="127"/>
      <c r="E63" s="127"/>
      <c r="F63" s="127"/>
      <c r="G63" s="127"/>
      <c r="H63" s="127"/>
      <c r="I63" s="127"/>
      <c r="J63" s="127"/>
    </row>
    <row r="64" spans="1:10" ht="34">
      <c r="A64" s="2" t="s">
        <v>37</v>
      </c>
      <c r="B64" s="127" t="str" cm="1">
        <f t="array" ref="B64">SDK_HintHiddenRow($B$3:$J$11)</f>
        <v/>
      </c>
      <c r="C64" s="127"/>
      <c r="D64" s="127"/>
      <c r="E64" s="127"/>
      <c r="F64" s="127"/>
      <c r="G64" s="127"/>
      <c r="H64" s="127"/>
      <c r="I64" s="127"/>
      <c r="J64" s="127"/>
    </row>
    <row r="65" spans="1:10" ht="34">
      <c r="A65" s="2" t="s">
        <v>38</v>
      </c>
      <c r="B65" s="127" t="str" cm="1">
        <f t="array" ref="B65">SDK_HintHiddenCol($B$3:$J$11)</f>
        <v>Hidden single in column · R8C3 = 1 · Digit 1 appears in only one candidate set in column 3.</v>
      </c>
      <c r="C65" s="127"/>
      <c r="D65" s="127"/>
      <c r="E65" s="127"/>
      <c r="F65" s="127"/>
      <c r="G65" s="127"/>
      <c r="H65" s="127"/>
      <c r="I65" s="127"/>
      <c r="J65" s="127"/>
    </row>
    <row r="66" spans="1:10" ht="17">
      <c r="A66" s="2" t="s">
        <v>39</v>
      </c>
      <c r="B66" s="127" t="str" cm="1">
        <f t="array" ref="B66">SDK_HintHiddenBox($B$3:$J$11)</f>
        <v>Hidden single in box · R8C3 = 1 · Digit 1 appears in only one candidate set in box 7.</v>
      </c>
      <c r="C66" s="127"/>
      <c r="D66" s="127"/>
      <c r="E66" s="127"/>
      <c r="F66" s="127"/>
      <c r="G66" s="127"/>
      <c r="H66" s="127"/>
      <c r="I66" s="127"/>
      <c r="J66" s="127"/>
    </row>
    <row r="68" spans="1:10" ht="51">
      <c r="A68" s="2" t="s">
        <v>61</v>
      </c>
      <c r="B68" t="str">
        <f>INDEX(SDK_CandidateMatrix($B$27:$J$35),1,3)</f>
        <v>2468</v>
      </c>
    </row>
    <row r="69" spans="1:10" ht="34">
      <c r="A69" s="2" t="s">
        <v>62</v>
      </c>
      <c r="B69" t="str" cm="1">
        <f t="array" ref="B69">SDK_HintPointingRow($B$27:$J$35)</f>
        <v/>
      </c>
    </row>
    <row r="70" spans="1:10" ht="34">
      <c r="A70" s="2" t="s">
        <v>63</v>
      </c>
      <c r="B70" t="str" cm="1">
        <f t="array" ref="B70">SDK_HintPointingCol($B$27:$J$35)</f>
        <v/>
      </c>
    </row>
    <row r="71" spans="1:10" ht="34">
      <c r="A71" s="2" t="s">
        <v>64</v>
      </c>
      <c r="B71" t="str" cm="1">
        <f t="array" ref="B71">SDK_HintPointing($B$27:$J$35)</f>
        <v/>
      </c>
    </row>
    <row r="72" spans="1:10" ht="34">
      <c r="A72" s="2" t="s">
        <v>65</v>
      </c>
      <c r="B72" t="str" cm="1">
        <f t="array" ref="B72">SDK_BasicHint($B$27:$J$35)</f>
        <v>Hidden single in column · R8C3 = 1 · Digit 1 appears in only one candidate set in column 3.</v>
      </c>
    </row>
    <row r="74" spans="1:10" ht="34">
      <c r="A74" s="2" t="s">
        <v>66</v>
      </c>
      <c r="B74" t="str" cm="1">
        <f t="array" ref="B74">SDK_HintClaimingRow($B$27:$J$35)</f>
        <v>Claiming row · Row 9 confines digit 1 to box 8 via R9C4, R9C5, R9C6 · Remove 1 from R8C4, R8C5, R8C6.</v>
      </c>
    </row>
    <row r="75" spans="1:10" ht="34">
      <c r="A75" s="2" t="s">
        <v>67</v>
      </c>
      <c r="B75" t="str" cm="1">
        <f t="array" ref="B75">SDK_HintClaimingCol($B$27:$J$35)</f>
        <v/>
      </c>
    </row>
    <row r="76" spans="1:10" ht="34">
      <c r="A76" s="2" t="s">
        <v>68</v>
      </c>
      <c r="B76" t="str" cm="1">
        <f t="array" ref="B76">SDK_HintClaiming($B$27:$J$35)</f>
        <v>Claiming row · Row 9 confines digit 1 to box 8 via R9C4, R9C5, R9C6 · Remove 1 from R8C4, R8C5, R8C6.</v>
      </c>
    </row>
    <row r="78" spans="1:10" ht="34">
      <c r="A78" s="2" t="s">
        <v>69</v>
      </c>
      <c r="B78" t="str" cm="1">
        <f t="array" ref="B78">SDK_HintNakedPairRow($B$27:$J$35)</f>
        <v/>
      </c>
    </row>
    <row r="79" spans="1:10" ht="34">
      <c r="A79" s="2" t="s">
        <v>70</v>
      </c>
      <c r="B79" t="str" cm="1">
        <f t="array" ref="B79">SDK_HintNakedPairCol($B$27:$J$35)</f>
        <v/>
      </c>
    </row>
    <row r="80" spans="1:10" ht="34">
      <c r="A80" s="2" t="s">
        <v>71</v>
      </c>
      <c r="B80" t="str" cm="1">
        <f t="array" ref="B80">SDK_HintNakedPairBox($B$27:$J$35)</f>
        <v/>
      </c>
    </row>
    <row r="81" spans="1:20" ht="17">
      <c r="A81" s="2" t="s">
        <v>72</v>
      </c>
      <c r="B81" t="str" cm="1">
        <f t="array" ref="B81">SDK_HintNakedPair($B$27:$J$35)</f>
        <v/>
      </c>
    </row>
    <row r="83" spans="1:20" ht="34">
      <c r="A83" s="2" t="s">
        <v>83</v>
      </c>
      <c r="B83" t="str" cm="1">
        <f t="array" ref="B83">SDK_HintNakedPairRowCandidates($L$90:$T$98)</f>
        <v>Naked pair in row · R1C1 and R1C2 contain only 1/2 · Remove 1 and 2 from R1C3.</v>
      </c>
    </row>
    <row r="84" spans="1:20" ht="34">
      <c r="A84" s="2" t="s">
        <v>84</v>
      </c>
      <c r="B84" t="str" cm="1">
        <f t="array" ref="B84">SDK_CoachHintV2($B$27:$J$35)</f>
        <v>Hidden single in column · R8C3 = 1 · Digit 1 appears in only one candidate set in column 3.</v>
      </c>
    </row>
    <row r="85" spans="1:20" ht="51">
      <c r="A85" s="2" t="s">
        <v>85</v>
      </c>
      <c r="B85" t="str" cm="1">
        <f t="array" ref="B85">INDEX(SDK_CoachTraceV2($B$27:$J$35),1)</f>
        <v>Technique — Hidden single in column | Pattern — R8C3 = 1</v>
      </c>
    </row>
    <row r="87" spans="1:20" ht="34">
      <c r="A87" s="6" t="s">
        <v>73</v>
      </c>
      <c r="B87" s="6"/>
      <c r="C87" s="6"/>
      <c r="D87" s="6"/>
      <c r="E87" s="6"/>
      <c r="F87" s="6"/>
      <c r="G87" s="6"/>
      <c r="H87" s="6"/>
      <c r="I87" s="6"/>
      <c r="J87" s="6"/>
      <c r="K87" s="7"/>
      <c r="L87" s="7"/>
      <c r="M87" s="7"/>
      <c r="N87" s="7"/>
      <c r="O87" s="7"/>
      <c r="P87" s="7"/>
      <c r="Q87" s="7"/>
      <c r="R87" s="7"/>
      <c r="S87" s="7"/>
      <c r="T87" s="7"/>
    </row>
    <row r="88" spans="1:20" ht="323">
      <c r="A88" s="7" t="s">
        <v>74</v>
      </c>
      <c r="B88" s="7" t="str" cm="1">
        <f t="array" ref="B88">IF(OR('05 Master'!$AS$11="Verify",COUNTIF($B$51:$J$59,TRUE)&gt;0,$B$99),"",IF($L$111="ASSIGNMENT",$N$111,IF($L$111="LIMIT","Candidate chain limit reached after "&amp;$M$111&amp;" elimination step(s).",IF($L$111="CONTRADICTION","Candidate chain contradiction detected.",SDK_FallbackReveal($B$3:$J$11,$B$39:$J$47)))))</f>
        <v>Hidden single in column · R8C3 = 1 · Digit 1 appears in only one candidate set in column 3.</v>
      </c>
      <c r="C88" s="7"/>
      <c r="D88" s="7"/>
      <c r="E88" s="7"/>
      <c r="F88" s="7"/>
      <c r="G88" s="7"/>
      <c r="H88" s="7"/>
      <c r="I88" s="7"/>
      <c r="J88" s="7"/>
      <c r="K88" s="7"/>
      <c r="L88" s="7"/>
      <c r="M88" s="7"/>
      <c r="N88" s="7"/>
      <c r="O88" s="7"/>
      <c r="P88" s="7"/>
      <c r="Q88" s="7"/>
      <c r="R88" s="7"/>
      <c r="S88" s="7"/>
      <c r="T88" s="7"/>
    </row>
    <row r="89" spans="1:20" ht="221">
      <c r="A89" s="7" t="s">
        <v>75</v>
      </c>
      <c r="B89" s="7" t="str">
        <f>IF($B$88="","",_xlfn.LET(_xlpm.parts,_xlfn.TEXTSPLIT($B$88," · "),_xlpm.partCount,COLUMNS(_xlpm.parts),IF(_xlpm.partCount&gt;1,"Technique — "&amp;INDEX(_xlpm.parts,1,1)&amp;" | Pattern — "&amp;INDEX(_xlpm.parts,1,2),"Status — "&amp;INDEX(_xlpm.parts,1,1))))</f>
        <v>Technique — Hidden single in column | Pattern — R8C3 = 1</v>
      </c>
      <c r="C89" s="7"/>
      <c r="D89" s="7"/>
      <c r="E89" s="7"/>
      <c r="F89" s="7"/>
      <c r="G89" s="7"/>
      <c r="H89" s="7"/>
      <c r="I89" s="7"/>
      <c r="J89" s="7"/>
      <c r="K89" s="7"/>
      <c r="L89" s="6" t="s">
        <v>82</v>
      </c>
      <c r="M89" s="6"/>
      <c r="N89" s="6"/>
      <c r="O89" s="6"/>
      <c r="P89" s="6"/>
      <c r="Q89" s="6"/>
      <c r="R89" s="6"/>
      <c r="S89" s="6"/>
      <c r="T89" s="6"/>
    </row>
    <row r="90" spans="1:20" ht="221">
      <c r="A90" s="7" t="s">
        <v>76</v>
      </c>
      <c r="B90" s="7" t="str">
        <f>IF($B$88="","",_xlfn.LET(_xlpm.parts,_xlfn.TEXTSPLIT($B$88," · "),_xlpm.partCount,COLUMNS(_xlpm.parts),IF(_xlpm.partCount&gt;2,"Action — "&amp;_xlfn.TEXTJOIN(" · ",TRUE,_xlfn.DROP(_xlpm.parts,,2)),"Action — No further supported step.")))</f>
        <v>Action — Digit 1 appears in only one candidate set in column 3.</v>
      </c>
      <c r="C90" s="7"/>
      <c r="D90" s="7"/>
      <c r="E90" s="7"/>
      <c r="F90" s="7"/>
      <c r="G90" s="7"/>
      <c r="H90" s="7"/>
      <c r="I90" s="7"/>
      <c r="J90" s="7"/>
      <c r="K90" s="7"/>
      <c r="L90" s="7">
        <v>12</v>
      </c>
      <c r="M90" s="7">
        <v>12</v>
      </c>
      <c r="N90" s="7">
        <v>123</v>
      </c>
      <c r="O90" s="7">
        <v>34</v>
      </c>
      <c r="P90" s="7"/>
      <c r="Q90" s="7"/>
      <c r="R90" s="7"/>
      <c r="S90" s="7"/>
      <c r="T90" s="7"/>
    </row>
    <row r="91" spans="1:20">
      <c r="A91" s="7"/>
      <c r="B91" s="7"/>
      <c r="C91" s="7"/>
      <c r="D91" s="7"/>
      <c r="E91" s="7"/>
      <c r="F91" s="7"/>
      <c r="G91" s="7"/>
      <c r="H91" s="7"/>
      <c r="I91" s="7"/>
      <c r="J91" s="7"/>
      <c r="K91" s="7"/>
      <c r="L91" s="7"/>
      <c r="M91" s="7"/>
      <c r="N91" s="7"/>
      <c r="O91" s="7"/>
      <c r="P91" s="7"/>
      <c r="Q91" s="7"/>
      <c r="R91" s="7"/>
      <c r="S91" s="7"/>
      <c r="T91" s="7"/>
    </row>
    <row r="92" spans="1:20" ht="34">
      <c r="A92" s="7" t="s">
        <v>77</v>
      </c>
      <c r="B92" s="7" t="str" cm="1">
        <f t="array" ref="B92">SDK_PointingRowHint($B$27:$J$35)</f>
        <v/>
      </c>
      <c r="C92" s="7"/>
      <c r="D92" s="7"/>
      <c r="E92" s="7"/>
      <c r="F92" s="7"/>
      <c r="G92" s="7"/>
      <c r="H92" s="7"/>
      <c r="I92" s="7"/>
      <c r="J92" s="7"/>
      <c r="K92" s="7"/>
      <c r="L92" s="7"/>
      <c r="M92" s="7"/>
      <c r="N92" s="7"/>
      <c r="O92" s="7"/>
      <c r="P92" s="7"/>
      <c r="Q92" s="7"/>
      <c r="R92" s="7"/>
      <c r="S92" s="7"/>
      <c r="T92" s="7"/>
    </row>
    <row r="93" spans="1:20" ht="34">
      <c r="A93" s="7" t="s">
        <v>78</v>
      </c>
      <c r="B93" s="7" t="str" cm="1">
        <f t="array" ref="B93">SDK_PointingColHint($B$27:$J$35)</f>
        <v/>
      </c>
      <c r="C93" s="7"/>
      <c r="D93" s="7"/>
      <c r="E93" s="7"/>
      <c r="F93" s="7"/>
      <c r="G93" s="7"/>
      <c r="H93" s="7"/>
      <c r="I93" s="7"/>
      <c r="J93" s="7"/>
      <c r="K93" s="7"/>
      <c r="L93" s="7"/>
      <c r="M93" s="7"/>
      <c r="N93" s="7"/>
      <c r="O93" s="7"/>
      <c r="P93" s="7"/>
      <c r="Q93" s="7"/>
      <c r="R93" s="7"/>
      <c r="S93" s="7"/>
      <c r="T93" s="7"/>
    </row>
    <row r="94" spans="1:20" ht="34">
      <c r="A94" s="7" t="s">
        <v>79</v>
      </c>
      <c r="B94" s="7" t="str" cm="1">
        <f t="array" ref="B94">SDK_PointingHint($B$27:$J$35)</f>
        <v/>
      </c>
      <c r="C94" s="7"/>
      <c r="D94" s="7"/>
      <c r="E94" s="7"/>
      <c r="F94" s="7"/>
      <c r="G94" s="7"/>
      <c r="H94" s="7"/>
      <c r="I94" s="7"/>
      <c r="J94" s="7"/>
      <c r="K94" s="7"/>
      <c r="L94" s="7"/>
      <c r="M94" s="7"/>
      <c r="N94" s="7"/>
      <c r="O94" s="7"/>
      <c r="P94" s="7"/>
      <c r="Q94" s="7"/>
      <c r="R94" s="7"/>
      <c r="S94" s="7"/>
      <c r="T94" s="7"/>
    </row>
    <row r="95" spans="1:20" ht="356">
      <c r="A95" s="7" t="s">
        <v>80</v>
      </c>
      <c r="B95" s="7" t="str" cm="1">
        <f t="array" ref="B95">SDK_HintClaiming($B$27:$J$35)</f>
        <v>Claiming row · Row 9 confines digit 1 to box 8 via R9C4, R9C5, R9C6 · Remove 1 from R8C4, R8C5, R8C6.</v>
      </c>
      <c r="C95" s="7"/>
      <c r="D95" s="7"/>
      <c r="E95" s="7"/>
      <c r="F95" s="7"/>
      <c r="G95" s="7"/>
      <c r="H95" s="7"/>
      <c r="I95" s="7"/>
      <c r="J95" s="7"/>
      <c r="K95" s="7"/>
      <c r="L95" s="7"/>
      <c r="M95" s="7"/>
      <c r="N95" s="7"/>
      <c r="O95" s="7"/>
      <c r="P95" s="7"/>
      <c r="Q95" s="7"/>
      <c r="R95" s="7"/>
      <c r="S95" s="7"/>
      <c r="T95" s="7"/>
    </row>
    <row r="96" spans="1:20" ht="17">
      <c r="A96" s="7" t="s">
        <v>81</v>
      </c>
      <c r="B96" s="7" t="str" cm="1">
        <f t="array" ref="B96">SDK_HintNakedPair($B$27:$J$35)</f>
        <v/>
      </c>
      <c r="C96" s="7"/>
      <c r="D96" s="7"/>
      <c r="E96" s="7"/>
      <c r="F96" s="7"/>
      <c r="G96" s="7"/>
      <c r="H96" s="7"/>
      <c r="I96" s="7"/>
      <c r="J96" s="7"/>
      <c r="K96" s="7"/>
      <c r="L96" s="7"/>
      <c r="M96" s="7"/>
      <c r="N96" s="7"/>
      <c r="O96" s="7"/>
      <c r="P96" s="7"/>
      <c r="Q96" s="7"/>
      <c r="R96" s="7"/>
      <c r="S96" s="7"/>
      <c r="T96" s="7"/>
    </row>
    <row r="97" spans="1:20">
      <c r="A97" s="7"/>
      <c r="B97" s="7"/>
      <c r="C97" s="7"/>
      <c r="D97" s="7"/>
      <c r="E97" s="7"/>
      <c r="F97" s="7"/>
      <c r="G97" s="7"/>
      <c r="H97" s="7"/>
      <c r="I97" s="7"/>
      <c r="J97" s="7"/>
      <c r="K97" s="7"/>
      <c r="L97" s="7"/>
      <c r="M97" s="7"/>
      <c r="N97" s="7"/>
      <c r="O97" s="7"/>
      <c r="P97" s="7"/>
      <c r="Q97" s="7"/>
      <c r="R97" s="7"/>
      <c r="S97" s="7"/>
      <c r="T97" s="7"/>
    </row>
    <row r="98" spans="1:20" ht="34">
      <c r="A98" s="7" t="s">
        <v>280</v>
      </c>
      <c r="B98" s="7" t="str" cm="1">
        <f t="array" ref="B98">SDK_DeadEnd($B$3:$J$11)</f>
        <v/>
      </c>
      <c r="C98" s="7"/>
      <c r="D98" s="7"/>
      <c r="E98" s="7"/>
      <c r="F98" s="7"/>
      <c r="G98" s="7"/>
      <c r="H98" s="7"/>
      <c r="I98" s="7"/>
      <c r="J98" s="7"/>
      <c r="K98" s="7"/>
      <c r="L98" s="7"/>
      <c r="M98" s="7"/>
      <c r="N98" s="7"/>
      <c r="O98" s="7"/>
      <c r="P98" s="7"/>
      <c r="Q98" s="7"/>
      <c r="R98" s="7"/>
      <c r="S98" s="7"/>
      <c r="T98" s="7"/>
    </row>
    <row r="99" spans="1:20">
      <c r="A99" t="s">
        <v>281</v>
      </c>
      <c r="B99" t="b" cm="1">
        <f t="array" ref="B99">SDK_HasDeadEnd($B$3:$J$11)</f>
        <v>0</v>
      </c>
    </row>
    <row r="100" spans="1:20" ht="68">
      <c r="A100" s="7" t="s">
        <v>354</v>
      </c>
      <c r="B100" t="str" cm="1">
        <f t="array" ref="B100">IF('05 Master'!$AS$11="Verify",IF(COUNTIF($B$51:$J$59,TRUE)&gt;0,"CONFLICT",SDK_SolveStatus($B$3:$J$11)),"")</f>
        <v/>
      </c>
    </row>
    <row r="101" spans="1:20">
      <c r="L101" t="s">
        <v>697</v>
      </c>
    </row>
    <row r="102" spans="1:20">
      <c r="L102" t="str" cm="1">
        <f t="array" ref="L102:T111">SDKP_Chain($B$3:$J$11,8)</f>
        <v/>
      </c>
      <c r="M102" t="str">
        <v>2568</v>
      </c>
      <c r="N102" t="str">
        <v>2468</v>
      </c>
      <c r="O102" t="str">
        <v>458</v>
      </c>
      <c r="P102" t="str">
        <v>345</v>
      </c>
      <c r="Q102" t="str">
        <v/>
      </c>
      <c r="R102" t="str">
        <v>246</v>
      </c>
      <c r="S102" t="str">
        <v/>
      </c>
      <c r="T102" t="str">
        <v>346</v>
      </c>
    </row>
    <row r="103" spans="1:20">
      <c r="L103" t="str">
        <v>457</v>
      </c>
      <c r="M103" t="str">
        <v/>
      </c>
      <c r="N103" t="str">
        <v>46</v>
      </c>
      <c r="O103" t="str">
        <v>1459</v>
      </c>
      <c r="P103" t="str">
        <v/>
      </c>
      <c r="Q103" t="str">
        <v>159</v>
      </c>
      <c r="R103" t="str">
        <v>1467</v>
      </c>
      <c r="S103" t="str">
        <v>467</v>
      </c>
      <c r="T103" t="str">
        <v/>
      </c>
    </row>
    <row r="104" spans="1:20">
      <c r="L104" t="str">
        <v>2478</v>
      </c>
      <c r="M104" t="str">
        <v>278</v>
      </c>
      <c r="N104" t="str">
        <v/>
      </c>
      <c r="O104" t="str">
        <v/>
      </c>
      <c r="P104" t="str">
        <v>134</v>
      </c>
      <c r="Q104" t="str">
        <v>138</v>
      </c>
      <c r="R104" t="str">
        <v/>
      </c>
      <c r="S104" t="str">
        <v>2347</v>
      </c>
      <c r="T104" t="str">
        <v>134</v>
      </c>
    </row>
    <row r="105" spans="1:20">
      <c r="L105" t="str">
        <v>2478</v>
      </c>
      <c r="M105" t="str">
        <v>278</v>
      </c>
      <c r="N105" t="str">
        <v/>
      </c>
      <c r="O105" t="str">
        <v/>
      </c>
      <c r="P105" t="str">
        <v>167</v>
      </c>
      <c r="Q105" t="str">
        <v>126</v>
      </c>
      <c r="R105" t="str">
        <v/>
      </c>
      <c r="S105" t="str">
        <v>4678</v>
      </c>
      <c r="T105" t="str">
        <v>146</v>
      </c>
    </row>
    <row r="106" spans="1:20">
      <c r="L106" t="str">
        <v>479</v>
      </c>
      <c r="M106" t="str">
        <v/>
      </c>
      <c r="N106" t="str">
        <v>34</v>
      </c>
      <c r="O106" t="str">
        <v>579</v>
      </c>
      <c r="P106" t="str">
        <v/>
      </c>
      <c r="Q106" t="str">
        <v>569</v>
      </c>
      <c r="R106" t="str">
        <v>467</v>
      </c>
      <c r="S106" t="str">
        <v>34567</v>
      </c>
      <c r="T106" t="str">
        <v/>
      </c>
    </row>
    <row r="107" spans="1:20">
      <c r="L107" t="str">
        <v/>
      </c>
      <c r="M107" t="str">
        <v>2789</v>
      </c>
      <c r="N107" t="str">
        <v>238</v>
      </c>
      <c r="O107" t="str">
        <v>12579</v>
      </c>
      <c r="P107" t="str">
        <v>1579</v>
      </c>
      <c r="Q107" t="str">
        <v/>
      </c>
      <c r="R107" t="str">
        <v>178</v>
      </c>
      <c r="S107" t="str">
        <v>3578</v>
      </c>
      <c r="T107" t="str">
        <v>135</v>
      </c>
    </row>
    <row r="108" spans="1:20">
      <c r="L108" t="str">
        <v/>
      </c>
      <c r="M108" t="str">
        <v>25689</v>
      </c>
      <c r="N108" t="str">
        <v>268</v>
      </c>
      <c r="O108" t="str">
        <v>245789</v>
      </c>
      <c r="P108" t="str">
        <v>45679</v>
      </c>
      <c r="Q108" t="str">
        <v>25689</v>
      </c>
      <c r="R108" t="str">
        <v>2468</v>
      </c>
      <c r="S108" t="str">
        <v/>
      </c>
      <c r="T108" t="str">
        <v>4569</v>
      </c>
    </row>
    <row r="109" spans="1:20">
      <c r="L109" t="str">
        <v>2589</v>
      </c>
      <c r="M109" t="str">
        <v/>
      </c>
      <c r="N109" t="str">
        <v>1268</v>
      </c>
      <c r="O109" t="str">
        <v>12589</v>
      </c>
      <c r="P109" t="str">
        <v>13569</v>
      </c>
      <c r="Q109" t="str">
        <v>1235689</v>
      </c>
      <c r="R109" t="str">
        <v>268</v>
      </c>
      <c r="S109" t="str">
        <v>2568</v>
      </c>
      <c r="T109" t="str">
        <v/>
      </c>
    </row>
    <row r="110" spans="1:20">
      <c r="L110" t="str">
        <v>2589</v>
      </c>
      <c r="M110" t="str">
        <v>25689</v>
      </c>
      <c r="N110" t="str">
        <v/>
      </c>
      <c r="O110" t="str">
        <v>124589</v>
      </c>
      <c r="P110" t="str">
        <v>14569</v>
      </c>
      <c r="Q110" t="str">
        <v>125689</v>
      </c>
      <c r="R110" t="str">
        <v/>
      </c>
      <c r="S110" t="str">
        <v>24568</v>
      </c>
      <c r="T110" t="str">
        <v>4569</v>
      </c>
    </row>
    <row r="111" spans="1:20">
      <c r="L111" t="str">
        <v>ASSIGNMENT</v>
      </c>
      <c r="M111">
        <v>0</v>
      </c>
      <c r="N111" t="str">
        <v>Hidden single in column · R8C3 = 1 · Digit 1 appears in only one candidate set in column 3.</v>
      </c>
      <c r="O111" t="str">
        <v/>
      </c>
      <c r="P111" t="str">
        <v/>
      </c>
      <c r="Q111" t="str">
        <v/>
      </c>
      <c r="R111" t="str">
        <v/>
      </c>
      <c r="S111" t="str">
        <v/>
      </c>
      <c r="T111" t="str">
        <v/>
      </c>
    </row>
  </sheetData>
  <mergeCells count="6">
    <mergeCell ref="B66:J66"/>
    <mergeCell ref="A1:J1"/>
    <mergeCell ref="B62:J62"/>
    <mergeCell ref="B63:J63"/>
    <mergeCell ref="B64:J64"/>
    <mergeCell ref="B65:J65"/>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README</vt:lpstr>
      <vt:lpstr>01 Easy</vt:lpstr>
      <vt:lpstr>02 Medium</vt:lpstr>
      <vt:lpstr>03 Hard</vt:lpstr>
      <vt:lpstr>04 Expert</vt:lpstr>
      <vt:lpstr>05 Master</vt:lpstr>
      <vt:lpstr>Formula Reference</vt:lpstr>
      <vt:lpstr>_Tests</vt:lpstr>
      <vt:lpstr>_Engine</vt:lpstr>
      <vt:lpstr>_Engine Medium</vt:lpstr>
      <vt:lpstr>_Engine Hard</vt:lpstr>
      <vt:lpstr>_Engine Expert</vt:lpstr>
      <vt:lpstr>_Engine Master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Yuan Jiang</dc:creator>
  <cp:lastModifiedBy>Yuan Jiang</cp:lastModifiedBy>
  <dcterms:created xsi:type="dcterms:W3CDTF">2026-07-02T13:09:13Z</dcterms:created>
  <dcterms:modified xsi:type="dcterms:W3CDTF">2026-09-24T10:18:31Z</dcterms:modified>
</cp:coreProperties>
</file>