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Files\Dropbox\Prywatne\Programy\Home Assistant\Xiaomi Vacum Map Card\wiki\flole\"/>
    </mc:Choice>
  </mc:AlternateContent>
  <xr:revisionPtr revIDLastSave="0" documentId="13_ncr:1_{6FBC88B5-C7A7-4750-87A3-8B6A1C87CFDD}" xr6:coauthVersionLast="45" xr6:coauthVersionMax="45" xr10:uidLastSave="{00000000-0000-0000-0000-000000000000}"/>
  <bookViews>
    <workbookView xWindow="-120" yWindow="-120" windowWidth="29040" windowHeight="15990" xr2:uid="{AA126E95-BEE1-4896-AAE9-68DC90B3D46D}"/>
  </bookViews>
  <sheets>
    <sheet name="Calibration" sheetId="2" r:id="rId1"/>
    <sheet name="DO NOT MODIFY" sheetId="1" state="hidden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12" i="1" l="1"/>
  <c r="M12" i="1" s="1"/>
  <c r="A9" i="1"/>
  <c r="M9" i="1" s="1"/>
  <c r="P9" i="1" s="1"/>
  <c r="A6" i="1"/>
  <c r="M6" i="1" s="1"/>
  <c r="A11" i="1"/>
  <c r="M11" i="1" s="1"/>
  <c r="P11" i="1" s="1"/>
  <c r="A8" i="1"/>
  <c r="M8" i="1" s="1"/>
  <c r="A5" i="1"/>
  <c r="M5" i="1" s="1"/>
  <c r="P5" i="1" s="1"/>
  <c r="A2" i="1"/>
  <c r="M2" i="1" s="1"/>
  <c r="P6" i="1" l="1"/>
  <c r="O6" i="1"/>
  <c r="C6" i="1" s="1"/>
  <c r="C18" i="1" s="1"/>
  <c r="P12" i="1"/>
  <c r="O12" i="1"/>
  <c r="C12" i="1" s="1"/>
  <c r="C24" i="1" s="1"/>
  <c r="O5" i="1"/>
  <c r="C5" i="1" s="1"/>
  <c r="O11" i="1"/>
  <c r="C11" i="1" s="1"/>
  <c r="O8" i="1"/>
  <c r="B8" i="1" s="1"/>
  <c r="O9" i="1"/>
  <c r="C9" i="1" s="1"/>
  <c r="C21" i="1" s="1"/>
  <c r="O1" i="1"/>
  <c r="P1" i="1" s="1"/>
  <c r="Q1" i="1" s="1"/>
  <c r="R1" i="1" s="1"/>
  <c r="P8" i="1"/>
  <c r="B6" i="1" l="1"/>
  <c r="B18" i="1" s="1"/>
  <c r="B12" i="1"/>
  <c r="B24" i="1" s="1"/>
  <c r="B11" i="1"/>
  <c r="O2" i="1"/>
  <c r="C2" i="1" s="1"/>
  <c r="C8" i="1"/>
  <c r="B5" i="1"/>
  <c r="B9" i="1"/>
  <c r="B21" i="1" s="1"/>
  <c r="Q2" i="1"/>
  <c r="E2" i="1" s="1"/>
  <c r="P2" i="1"/>
  <c r="D2" i="1" s="1"/>
  <c r="N2" i="1"/>
  <c r="B2" i="1" s="1"/>
  <c r="C23" i="1" l="1"/>
  <c r="C17" i="1"/>
  <c r="C20" i="1"/>
  <c r="B17" i="1"/>
  <c r="B23" i="1"/>
  <c r="B20" i="1"/>
  <c r="B26" i="1" l="1"/>
  <c r="D10" i="2" s="1"/>
</calcChain>
</file>

<file path=xl/sharedStrings.xml><?xml version="1.0" encoding="utf-8"?>
<sst xmlns="http://schemas.openxmlformats.org/spreadsheetml/2006/main" count="38" uniqueCount="28">
  <si>
    <t>ZONE COORDINATES</t>
  </si>
  <si>
    <t>[[21628,25321,36028,31971,1]]</t>
  </si>
  <si>
    <t>CORNER 1</t>
  </si>
  <si>
    <t>CORNER 2</t>
  </si>
  <si>
    <t>CORNER 3</t>
  </si>
  <si>
    <t>[21800,31800]</t>
  </si>
  <si>
    <t>[21800,25250]</t>
  </si>
  <si>
    <t>[35800,25450]</t>
  </si>
  <si>
    <t>x1</t>
  </si>
  <si>
    <t>y1</t>
  </si>
  <si>
    <t>x2</t>
  </si>
  <si>
    <t>y2</t>
  </si>
  <si>
    <t>x</t>
  </si>
  <si>
    <t>y</t>
  </si>
  <si>
    <t>POINT 1</t>
  </si>
  <si>
    <t>POINT 2</t>
  </si>
  <si>
    <t>POINT 3</t>
  </si>
  <si>
    <t>[47,98]</t>
  </si>
  <si>
    <t>[47,665]</t>
  </si>
  <si>
    <t>[1278,665]</t>
  </si>
  <si>
    <t>Coordinates</t>
  </si>
  <si>
    <t>Zone - FloleVac</t>
  </si>
  <si>
    <t>Point a - FloleVac</t>
  </si>
  <si>
    <t>Corner a - GIMP</t>
  </si>
  <si>
    <t>Point b - FloleVac</t>
  </si>
  <si>
    <t>Corner b - GIMP</t>
  </si>
  <si>
    <t>Point c - FloleVac</t>
  </si>
  <si>
    <t>Corner c - GIMP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</si>
</sst>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onsolas"/>
      <family val="3"/>
      <charset val="238"/>
    </font>
    <font>
      <b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dashed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dashed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2" borderId="0" xfId="0" applyFill="1"/>
    <xf numFmtId="0" fontId="2" fillId="2" borderId="1" xfId="0" applyFont="1" applyFill="1" applyBorder="1" applyAlignment="1">
      <alignment vertical="top" wrapText="1"/>
    </xf>
    <xf numFmtId="0" fontId="0" fillId="2" borderId="0" xfId="0" applyFill="1" applyAlignment="1">
      <alignment wrapText="1"/>
    </xf>
    <xf numFmtId="0" fontId="0" fillId="2" borderId="2" xfId="0" applyFill="1" applyBorder="1"/>
    <xf numFmtId="0" fontId="0" fillId="2" borderId="3" xfId="0" applyFill="1" applyBorder="1"/>
    <xf numFmtId="0" fontId="0" fillId="2" borderId="1" xfId="0" applyFill="1" applyBorder="1"/>
    <xf numFmtId="0" fontId="3" fillId="2" borderId="4" xfId="0" applyFont="1" applyFill="1" applyBorder="1"/>
    <xf numFmtId="0" fontId="0" fillId="2" borderId="6" xfId="0" applyFill="1" applyBorder="1"/>
    <xf numFmtId="0" fontId="0" fillId="2" borderId="7" xfId="0" applyFill="1" applyBorder="1"/>
    <xf numFmtId="0" fontId="0" fillId="2" borderId="5" xfId="0" applyFill="1" applyBorder="1"/>
    <xf numFmtId="0" fontId="0" fillId="2" borderId="8" xfId="0" applyFill="1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1FC513-30A1-47D8-AE38-1523DBC9B7E9}">
  <dimension ref="A1:E10"/>
  <sheetViews>
    <sheetView tabSelected="1" workbookViewId="0"/>
  </sheetViews>
  <sheetFormatPr defaultRowHeight="15" x14ac:dyDescent="0.25"/>
  <cols>
    <col min="1" max="1" width="17.42578125" style="1" bestFit="1" customWidth="1"/>
    <col min="2" max="2" width="27.42578125" style="1" customWidth="1"/>
    <col min="3" max="3" width="9.140625" style="1"/>
    <col min="4" max="4" width="40.5703125" style="1" customWidth="1"/>
    <col min="5" max="5" width="9.140625" style="1" customWidth="1"/>
    <col min="6" max="16384" width="9.140625" style="1"/>
  </cols>
  <sheetData>
    <row r="1" spans="1:5" ht="15.75" thickBot="1" x14ac:dyDescent="0.3">
      <c r="A1" s="6"/>
      <c r="B1" s="7" t="s">
        <v>20</v>
      </c>
    </row>
    <row r="2" spans="1:5" x14ac:dyDescent="0.25">
      <c r="A2" s="4" t="s">
        <v>21</v>
      </c>
      <c r="B2" s="5" t="s">
        <v>1</v>
      </c>
    </row>
    <row r="3" spans="1:5" x14ac:dyDescent="0.25">
      <c r="A3" s="10" t="s">
        <v>22</v>
      </c>
      <c r="B3" s="11" t="s">
        <v>5</v>
      </c>
    </row>
    <row r="4" spans="1:5" x14ac:dyDescent="0.25">
      <c r="A4" s="4" t="s">
        <v>23</v>
      </c>
      <c r="B4" s="5" t="s">
        <v>17</v>
      </c>
    </row>
    <row r="5" spans="1:5" x14ac:dyDescent="0.25">
      <c r="A5" s="10" t="s">
        <v>24</v>
      </c>
      <c r="B5" s="11" t="s">
        <v>6</v>
      </c>
    </row>
    <row r="6" spans="1:5" x14ac:dyDescent="0.25">
      <c r="A6" s="4" t="s">
        <v>25</v>
      </c>
      <c r="B6" s="5" t="s">
        <v>18</v>
      </c>
    </row>
    <row r="7" spans="1:5" x14ac:dyDescent="0.25">
      <c r="A7" s="10" t="s">
        <v>26</v>
      </c>
      <c r="B7" s="11" t="s">
        <v>7</v>
      </c>
    </row>
    <row r="8" spans="1:5" ht="15.75" thickBot="1" x14ac:dyDescent="0.3">
      <c r="A8" s="8" t="s">
        <v>27</v>
      </c>
      <c r="B8" s="9" t="s">
        <v>19</v>
      </c>
    </row>
    <row r="9" spans="1:5" ht="15.75" thickBot="1" x14ac:dyDescent="0.3"/>
    <row r="10" spans="1:5" ht="292.5" customHeight="1" thickBot="1" x14ac:dyDescent="0.3">
      <c r="D10" s="2" t="str">
        <f>IFERROR('DO NOT MODIFY'!B26,"INVALID DATA")</f>
        <v>calibration_points:
  - vacuum:
      x: 21628
      y: 31971
    map:
      x: 47
      y: 98
  - vacuum:
      x: 21628
      y: 25321
    map:
      x: 47
      y: 665
  - vacuum:
      x: 36028
      y: 25321
    map:
      x: 1278
      y: 665</v>
      </c>
      <c r="E10" s="3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D48CB2-A9AB-4859-A11C-45C756F913D1}">
  <dimension ref="A1:R26"/>
  <sheetViews>
    <sheetView zoomScale="112" workbookViewId="0">
      <selection activeCell="B26" sqref="B26"/>
    </sheetView>
  </sheetViews>
  <sheetFormatPr defaultRowHeight="15" x14ac:dyDescent="0.25"/>
  <cols>
    <col min="1" max="1" width="27.7109375" bestFit="1" customWidth="1"/>
  </cols>
  <sheetData>
    <row r="1" spans="1:18" x14ac:dyDescent="0.25">
      <c r="A1" t="s">
        <v>0</v>
      </c>
      <c r="B1" t="s">
        <v>8</v>
      </c>
      <c r="C1" t="s">
        <v>9</v>
      </c>
      <c r="D1" t="s">
        <v>10</v>
      </c>
      <c r="E1" t="s">
        <v>11</v>
      </c>
      <c r="N1">
        <v>0</v>
      </c>
      <c r="O1">
        <f>FIND(",",$M$2)</f>
        <v>6</v>
      </c>
      <c r="P1">
        <f>FIND(",",$M$2,O1+1)</f>
        <v>12</v>
      </c>
      <c r="Q1">
        <f>FIND(",",$M$2,P1+1)</f>
        <v>18</v>
      </c>
      <c r="R1">
        <f>FIND(",",$M$2,Q1+1)</f>
        <v>24</v>
      </c>
    </row>
    <row r="2" spans="1:18" x14ac:dyDescent="0.25">
      <c r="A2" t="str">
        <f>Calibration!B2</f>
        <v>[[21628,25321,36028,31971,1]]</v>
      </c>
      <c r="B2">
        <f>N2</f>
        <v>21628</v>
      </c>
      <c r="C2">
        <f>O2</f>
        <v>25321</v>
      </c>
      <c r="D2">
        <f>P2</f>
        <v>36028</v>
      </c>
      <c r="E2">
        <f>Q2</f>
        <v>31971</v>
      </c>
      <c r="M2" t="str">
        <f>SUBSTITUTE(SUBSTITUTE(A2,"]",""),"[","")</f>
        <v>21628,25321,36028,31971,1</v>
      </c>
      <c r="N2">
        <f>VALUE(MID($M$2,N1+1,O1-N1-1))</f>
        <v>21628</v>
      </c>
      <c r="O2">
        <f>VALUE(MID($M$2,O1+1,P1-O1-1))</f>
        <v>25321</v>
      </c>
      <c r="P2">
        <f>VALUE(MID($M$2,P1+1,Q1-P1-1))</f>
        <v>36028</v>
      </c>
      <c r="Q2">
        <f>VALUE(MID($M$2,Q1+1,R1-Q1-1))</f>
        <v>31971</v>
      </c>
    </row>
    <row r="4" spans="1:18" x14ac:dyDescent="0.25">
      <c r="A4" t="s">
        <v>14</v>
      </c>
      <c r="B4" t="s">
        <v>12</v>
      </c>
      <c r="C4" t="s">
        <v>13</v>
      </c>
    </row>
    <row r="5" spans="1:18" x14ac:dyDescent="0.25">
      <c r="A5" t="str">
        <f>Calibration!B3</f>
        <v>[21800,31800]</v>
      </c>
      <c r="B5">
        <f>VALUE(MID($M5,N5+1,O5-N5-1))</f>
        <v>21800</v>
      </c>
      <c r="C5">
        <f>VALUE(MID($M5,O5+1,P5-O5-1))</f>
        <v>31800</v>
      </c>
      <c r="M5" t="str">
        <f>SUBSTITUTE(SUBSTITUTE(A5,"[",""),"]","")</f>
        <v>21800,31800</v>
      </c>
      <c r="N5">
        <v>0</v>
      </c>
      <c r="O5">
        <f>FIND(",",$M5)</f>
        <v>6</v>
      </c>
      <c r="P5">
        <f>LEN(M5)+1</f>
        <v>12</v>
      </c>
    </row>
    <row r="6" spans="1:18" x14ac:dyDescent="0.25">
      <c r="A6" t="str">
        <f>Calibration!B4</f>
        <v>[47,98]</v>
      </c>
      <c r="B6">
        <f>VALUE(MID($M6,N6+1,O6-N6-1))</f>
        <v>47</v>
      </c>
      <c r="C6">
        <f>VALUE(MID($M6,O6+1,P6-O6-1))</f>
        <v>98</v>
      </c>
      <c r="M6" t="str">
        <f>SUBSTITUTE(SUBSTITUTE(A6,"[",""),"]","")</f>
        <v>47,98</v>
      </c>
      <c r="N6">
        <v>0</v>
      </c>
      <c r="O6">
        <f t="shared" ref="O6:O12" si="0">FIND(",",$M6)</f>
        <v>3</v>
      </c>
      <c r="P6">
        <f>LEN(M6)+1</f>
        <v>6</v>
      </c>
    </row>
    <row r="7" spans="1:18" x14ac:dyDescent="0.25">
      <c r="A7" t="s">
        <v>15</v>
      </c>
      <c r="B7" t="s">
        <v>12</v>
      </c>
      <c r="C7" t="s">
        <v>13</v>
      </c>
    </row>
    <row r="8" spans="1:18" x14ac:dyDescent="0.25">
      <c r="A8" t="str">
        <f>Calibration!B5</f>
        <v>[21800,25250]</v>
      </c>
      <c r="B8">
        <f>VALUE(MID($M8,N8+1,O8-N8-1))</f>
        <v>21800</v>
      </c>
      <c r="C8">
        <f>VALUE(MID($M8,O8+1,P8-O8-1))</f>
        <v>25250</v>
      </c>
      <c r="M8" t="str">
        <f>SUBSTITUTE(SUBSTITUTE(A8,"[",""),"]","")</f>
        <v>21800,25250</v>
      </c>
      <c r="N8">
        <v>0</v>
      </c>
      <c r="O8">
        <f t="shared" si="0"/>
        <v>6</v>
      </c>
      <c r="P8">
        <f>LEN(M8)+1</f>
        <v>12</v>
      </c>
    </row>
    <row r="9" spans="1:18" x14ac:dyDescent="0.25">
      <c r="A9" t="str">
        <f>Calibration!B6</f>
        <v>[47,665]</v>
      </c>
      <c r="B9">
        <f>VALUE(MID($M9,N9+1,O9-N9-1))</f>
        <v>47</v>
      </c>
      <c r="C9">
        <f>VALUE(MID($M9,O9+1,P9-O9-1))</f>
        <v>665</v>
      </c>
      <c r="M9" t="str">
        <f>SUBSTITUTE(SUBSTITUTE(A9,"[",""),"]","")</f>
        <v>47,665</v>
      </c>
      <c r="N9">
        <v>0</v>
      </c>
      <c r="O9">
        <f t="shared" si="0"/>
        <v>3</v>
      </c>
      <c r="P9">
        <f>LEN(M9)+1</f>
        <v>7</v>
      </c>
    </row>
    <row r="10" spans="1:18" x14ac:dyDescent="0.25">
      <c r="A10" t="s">
        <v>16</v>
      </c>
      <c r="B10" t="s">
        <v>12</v>
      </c>
      <c r="C10" t="s">
        <v>13</v>
      </c>
    </row>
    <row r="11" spans="1:18" x14ac:dyDescent="0.25">
      <c r="A11" t="str">
        <f>Calibration!B7</f>
        <v>[35800,25450]</v>
      </c>
      <c r="B11">
        <f>VALUE(MID($M11,N11+1,O11-N11-1))</f>
        <v>35800</v>
      </c>
      <c r="C11">
        <f>VALUE(MID($M11,O11+1,P11-O11-1))</f>
        <v>25450</v>
      </c>
      <c r="M11" t="str">
        <f>SUBSTITUTE(SUBSTITUTE(A11,"[",""),"]","")</f>
        <v>35800,25450</v>
      </c>
      <c r="N11">
        <v>0</v>
      </c>
      <c r="O11">
        <f t="shared" si="0"/>
        <v>6</v>
      </c>
      <c r="P11">
        <f>LEN(M11)+1</f>
        <v>12</v>
      </c>
    </row>
    <row r="12" spans="1:18" x14ac:dyDescent="0.25">
      <c r="A12" t="str">
        <f>Calibration!B8</f>
        <v>[1278,665]</v>
      </c>
      <c r="B12">
        <f>VALUE(MID($M12,N12+1,O12-N12-1))</f>
        <v>1278</v>
      </c>
      <c r="C12">
        <f>VALUE(MID($M12,O12+1,P12-O12-1))</f>
        <v>665</v>
      </c>
      <c r="M12" t="str">
        <f>SUBSTITUTE(SUBSTITUTE(A12,"[",""),"]","")</f>
        <v>1278,665</v>
      </c>
      <c r="N12">
        <v>0</v>
      </c>
      <c r="O12">
        <f t="shared" si="0"/>
        <v>5</v>
      </c>
      <c r="P12">
        <f>LEN(M12)+1</f>
        <v>9</v>
      </c>
    </row>
    <row r="16" spans="1:18" x14ac:dyDescent="0.25">
      <c r="A16" t="s">
        <v>2</v>
      </c>
      <c r="B16" t="s">
        <v>12</v>
      </c>
      <c r="C16" t="s">
        <v>13</v>
      </c>
    </row>
    <row r="17" spans="1:3" x14ac:dyDescent="0.25">
      <c r="B17">
        <f>IF(ABS(B$2-B5)&lt;ABS(D$2-B5),B$2,D$2)</f>
        <v>21628</v>
      </c>
      <c r="C17">
        <f>IF(ABS(C$2-C5)&lt;ABS(E$2-C5),C$2,E$2)</f>
        <v>31971</v>
      </c>
    </row>
    <row r="18" spans="1:3" x14ac:dyDescent="0.25">
      <c r="B18">
        <f>B6</f>
        <v>47</v>
      </c>
      <c r="C18">
        <f>C6</f>
        <v>98</v>
      </c>
    </row>
    <row r="19" spans="1:3" x14ac:dyDescent="0.25">
      <c r="A19" t="s">
        <v>3</v>
      </c>
      <c r="B19" t="s">
        <v>12</v>
      </c>
      <c r="C19" t="s">
        <v>13</v>
      </c>
    </row>
    <row r="20" spans="1:3" x14ac:dyDescent="0.25">
      <c r="B20">
        <f>IF(ABS(B$2-B8)&lt;ABS(D$2-B8),B$2,D$2)</f>
        <v>21628</v>
      </c>
      <c r="C20">
        <f>IF(ABS(C$2-C8)&lt;ABS(E$2-C8),C$2,E$2)</f>
        <v>25321</v>
      </c>
    </row>
    <row r="21" spans="1:3" x14ac:dyDescent="0.25">
      <c r="B21">
        <f>B9</f>
        <v>47</v>
      </c>
      <c r="C21">
        <f>C9</f>
        <v>665</v>
      </c>
    </row>
    <row r="22" spans="1:3" x14ac:dyDescent="0.25">
      <c r="A22" t="s">
        <v>4</v>
      </c>
      <c r="B22" t="s">
        <v>12</v>
      </c>
      <c r="C22" t="s">
        <v>13</v>
      </c>
    </row>
    <row r="23" spans="1:3" x14ac:dyDescent="0.25">
      <c r="B23">
        <f>IF(ABS(B$2-B11)&lt;ABS(D$2-B11),B$2,D$2)</f>
        <v>36028</v>
      </c>
      <c r="C23">
        <f>IF(ABS(C$2-C11)&lt;ABS(E$2-C11),C$2,E$2)</f>
        <v>25321</v>
      </c>
    </row>
    <row r="24" spans="1:3" x14ac:dyDescent="0.25">
      <c r="B24">
        <f>B12</f>
        <v>1278</v>
      </c>
      <c r="C24">
        <f>C12</f>
        <v>665</v>
      </c>
    </row>
    <row r="26" spans="1:3" x14ac:dyDescent="0.25">
      <c r="B26" t="str">
        <f>"calibration_points:
  - vacuum:
      x: "&amp;'DO NOT MODIFY'!B17&amp;"
      y: "&amp;'DO NOT MODIFY'!C17&amp;"
    map:
      x: "&amp;'DO NOT MODIFY'!B18&amp;"
      y: "&amp;'DO NOT MODIFY'!C18&amp;"
  - vacuum:
      x: "&amp;'DO NOT MODIFY'!B20&amp;"
      y: "&amp;'DO NOT MODIFY'!C20&amp;"
    map:
      x: "&amp;'DO NOT MODIFY'!B21&amp;"
      y: "&amp;'DO NOT MODIFY'!C21&amp;"
  - vacuum:
      x: "&amp;'DO NOT MODIFY'!B23&amp;"
      y: "&amp;'DO NOT MODIFY'!C23&amp;"
    map:
      x: "&amp;'DO NOT MODIFY'!B24&amp;"
      y: "&amp;'DO NOT MODIFY'!C24</f>
        <v>calibration_points:
  - vacuum:
      x: 21628
      y: 31971
    map:
      x: 47
      y: 98
  - vacuum:
      x: 21628
      y: 25321
    map:
      x: 47
      y: 665
  - vacuum:
      x: 36028
      y: 25321
    map:
      x: 1278
      y: 665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Calibration</vt:lpstr>
      <vt:lpstr>DO NOT MODIFY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2020-02-12T01:02:40Z</dcterms:created>
  <dcterms:modified xsi:type="dcterms:W3CDTF">2020-02-12T02:53:44Z</dcterms:modified>
</cp:coreProperties>
</file>